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6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dallorso\Dropbox\Ministerio de Energía\UCC\BUR 2018\"/>
    </mc:Choice>
  </mc:AlternateContent>
  <xr:revisionPtr revIDLastSave="0" documentId="13_ncr:1_{8E4C9968-DE0A-4D9D-92DD-402CBDE60805}" xr6:coauthVersionLast="36" xr6:coauthVersionMax="36" xr10:uidLastSave="{00000000-0000-0000-0000-000000000000}"/>
  <bookViews>
    <workbookView xWindow="15" yWindow="870" windowWidth="15345" windowHeight="6975" tabRatio="661" activeTab="1" xr2:uid="{00000000-000D-0000-FFFF-FFFF00000000}"/>
  </bookViews>
  <sheets>
    <sheet name="Info" sheetId="33" r:id="rId1"/>
    <sheet name="CL" sheetId="20" r:id="rId2"/>
    <sheet name="1ENER" sheetId="26" r:id="rId3"/>
    <sheet name="2IPPU" sheetId="22" r:id="rId4"/>
    <sheet name="3AGRI" sheetId="38" r:id="rId5"/>
    <sheet name="4UTCUTS" sheetId="30" r:id="rId6"/>
    <sheet name="5RES" sheetId="24" r:id="rId7"/>
  </sheets>
  <externalReferences>
    <externalReference r:id="rId8"/>
    <externalReference r:id="rId9"/>
    <externalReference r:id="rId10"/>
  </externalReferences>
  <definedNames>
    <definedName name="_Toc408557264" localSheetId="1">#REF!</definedName>
    <definedName name="Chequeo">[1]LISTA!$A$2:$A$3</definedName>
    <definedName name="CRF_CountryName">[2]Sheet1!$C$4</definedName>
    <definedName name="CRF_InventoryYear">[2]Sheet1!$C$6</definedName>
    <definedName name="CRF_Submission">[2]Sheet1!$C$8</definedName>
    <definedName name="Estatus" localSheetId="4">[1]LISTA!#REF!</definedName>
    <definedName name="Estatus">[1]LISTA!#REF!</definedName>
    <definedName name="KP_5_KP_ADD" localSheetId="4">'[3]5(KP)'!#REF!</definedName>
    <definedName name="KP_5_KP_ADD" localSheetId="5">'[3]5(KP)'!#REF!</definedName>
    <definedName name="KP_5_KP_ADD">'[3]5(KP)'!#REF!</definedName>
    <definedName name="KP_5_KP_I_A11_2a" localSheetId="2">#REF!</definedName>
    <definedName name="KP_5_KP_I_A11_2a" localSheetId="4">#REF!</definedName>
    <definedName name="KP_5_KP_I_A11_2a" localSheetId="5">#REF!</definedName>
    <definedName name="KP_5_KP_I_A11_2a">#REF!</definedName>
    <definedName name="KP_5_KP_I_A11_ADD" localSheetId="4">'[3]5(KP-I)A.1.1'!#REF!</definedName>
    <definedName name="KP_5_KP_I_A11_ADD" localSheetId="5">'[3]5(KP-I)A.1.1'!#REF!</definedName>
    <definedName name="KP_5_KP_I_A11_ADD">'[3]5(KP-I)A.1.1'!#REF!</definedName>
    <definedName name="KP_5_KP_I_A11_FORMULA_HEADER_ID" localSheetId="2">#REF!</definedName>
    <definedName name="KP_5_KP_I_A11_FORMULA_HEADER_ID" localSheetId="4">#REF!</definedName>
    <definedName name="KP_5_KP_I_A11_FORMULA_HEADER_ID" localSheetId="5">#REF!</definedName>
    <definedName name="KP_5_KP_I_A11_FORMULA_HEADER_ID">#REF!</definedName>
    <definedName name="KP_5_KP_I_A11_IDSUB" localSheetId="4">'[3]5(KP-I)A.1.1'!#REF!</definedName>
    <definedName name="KP_5_KP_I_A11_IDSUB" localSheetId="5">'[3]5(KP-I)A.1.1'!#REF!</definedName>
    <definedName name="KP_5_KP_I_A11_IDSUB">'[3]5(KP-I)A.1.1'!#REF!</definedName>
    <definedName name="KP_5_KP_I_A11_IDSUB_2a2b" localSheetId="2">#REF!</definedName>
    <definedName name="KP_5_KP_I_A11_IDSUB_2a2b" localSheetId="4">#REF!</definedName>
    <definedName name="KP_5_KP_I_A11_IDSUB_2a2b" localSheetId="5">#REF!</definedName>
    <definedName name="KP_5_KP_I_A11_IDSUB_2a2b">#REF!</definedName>
    <definedName name="KP_5_KP_I_A11_LOCKCELLS" localSheetId="2">#REF!</definedName>
    <definedName name="KP_5_KP_I_A11_LOCKCELLS" localSheetId="4">#REF!</definedName>
    <definedName name="KP_5_KP_I_A11_LOCKCELLS" localSheetId="5">#REF!</definedName>
    <definedName name="KP_5_KP_I_A11_LOCKCELLS">#REF!</definedName>
    <definedName name="KP_5_KP_I_A12_ADD" localSheetId="2">'[3]5(KP-I)A.1.2'!#REF!</definedName>
    <definedName name="KP_5_KP_I_A12_ADD" localSheetId="4">'[3]5(KP-I)A.1.2'!#REF!</definedName>
    <definedName name="KP_5_KP_I_A12_ADD" localSheetId="5">'[3]5(KP-I)A.1.2'!#REF!</definedName>
    <definedName name="KP_5_KP_I_A12_ADD">'[3]5(KP-I)A.1.2'!#REF!</definedName>
    <definedName name="KP_5_KP_I_A12_FORMULA_HEADER_ID" localSheetId="2">#REF!</definedName>
    <definedName name="KP_5_KP_I_A12_FORMULA_HEADER_ID" localSheetId="4">#REF!</definedName>
    <definedName name="KP_5_KP_I_A12_FORMULA_HEADER_ID" localSheetId="5">#REF!</definedName>
    <definedName name="KP_5_KP_I_A12_FORMULA_HEADER_ID">#REF!</definedName>
    <definedName name="KP_5_KP_I_A12_IDSUB" localSheetId="2">'[3]5(KP-I)A.1.2'!#REF!</definedName>
    <definedName name="KP_5_KP_I_A12_IDSUB" localSheetId="4">'[3]5(KP-I)A.1.2'!#REF!</definedName>
    <definedName name="KP_5_KP_I_A12_IDSUB" localSheetId="5">'[3]5(KP-I)A.1.2'!#REF!</definedName>
    <definedName name="KP_5_KP_I_A12_IDSUB">'[3]5(KP-I)A.1.2'!#REF!</definedName>
    <definedName name="KP_5_KP_I_A12_IDSUB_2a2b" localSheetId="2">#REF!</definedName>
    <definedName name="KP_5_KP_I_A12_IDSUB_2a2b" localSheetId="4">#REF!</definedName>
    <definedName name="KP_5_KP_I_A12_IDSUB_2a2b" localSheetId="5">#REF!</definedName>
    <definedName name="KP_5_KP_I_A12_IDSUB_2a2b">#REF!</definedName>
    <definedName name="KP_5_KP_I_A12_LOCKCELLS" localSheetId="2">#REF!</definedName>
    <definedName name="KP_5_KP_I_A12_LOCKCELLS" localSheetId="4">#REF!</definedName>
    <definedName name="KP_5_KP_I_A12_LOCKCELLS" localSheetId="5">#REF!</definedName>
    <definedName name="KP_5_KP_I_A12_LOCKCELLS">#REF!</definedName>
    <definedName name="KP_5_KP_I_A13_ADD" localSheetId="2">'[3]5(KP-I)A.1.3'!#REF!</definedName>
    <definedName name="KP_5_KP_I_A13_ADD" localSheetId="4">'[3]5(KP-I)A.1.3'!#REF!</definedName>
    <definedName name="KP_5_KP_I_A13_ADD" localSheetId="5">'[3]5(KP-I)A.1.3'!#REF!</definedName>
    <definedName name="KP_5_KP_I_A13_ADD">'[3]5(KP-I)A.1.3'!#REF!</definedName>
    <definedName name="KP_5_KP_I_A13_FORMULA_HEADER_ID" localSheetId="2">#REF!</definedName>
    <definedName name="KP_5_KP_I_A13_FORMULA_HEADER_ID" localSheetId="4">#REF!</definedName>
    <definedName name="KP_5_KP_I_A13_FORMULA_HEADER_ID" localSheetId="5">#REF!</definedName>
    <definedName name="KP_5_KP_I_A13_FORMULA_HEADER_ID">#REF!</definedName>
    <definedName name="KP_5_KP_I_A13_IDSUB" localSheetId="2">'[3]5(KP-I)A.1.3'!#REF!</definedName>
    <definedName name="KP_5_KP_I_A13_IDSUB" localSheetId="4">'[3]5(KP-I)A.1.3'!#REF!</definedName>
    <definedName name="KP_5_KP_I_A13_IDSUB" localSheetId="5">'[3]5(KP-I)A.1.3'!#REF!</definedName>
    <definedName name="KP_5_KP_I_A13_IDSUB">'[3]5(KP-I)A.1.3'!#REF!</definedName>
    <definedName name="KP_5_KP_I_A13_IDSUB_2a2b" localSheetId="2">#REF!</definedName>
    <definedName name="KP_5_KP_I_A13_IDSUB_2a2b" localSheetId="4">#REF!</definedName>
    <definedName name="KP_5_KP_I_A13_IDSUB_2a2b" localSheetId="5">#REF!</definedName>
    <definedName name="KP_5_KP_I_A13_IDSUB_2a2b">#REF!</definedName>
    <definedName name="KP_5_KP_I_A13_LOCKCELLS" localSheetId="2">#REF!</definedName>
    <definedName name="KP_5_KP_I_A13_LOCKCELLS" localSheetId="4">#REF!</definedName>
    <definedName name="KP_5_KP_I_A13_LOCKCELLS" localSheetId="5">#REF!</definedName>
    <definedName name="KP_5_KP_I_A13_LOCKCELLS">#REF!</definedName>
    <definedName name="KP_5_KP_I_A2_ADD" localSheetId="2">'[3]5(KP-I)A.2.'!#REF!</definedName>
    <definedName name="KP_5_KP_I_A2_ADD" localSheetId="4">'[3]5(KP-I)A.2.'!#REF!</definedName>
    <definedName name="KP_5_KP_I_A2_ADD" localSheetId="5">'[3]5(KP-I)A.2.'!#REF!</definedName>
    <definedName name="KP_5_KP_I_A2_ADD">'[3]5(KP-I)A.2.'!#REF!</definedName>
    <definedName name="KP_5_KP_I_A2_FORMULA_HEADER_ID" localSheetId="2">#REF!</definedName>
    <definedName name="KP_5_KP_I_A2_FORMULA_HEADER_ID" localSheetId="4">#REF!</definedName>
    <definedName name="KP_5_KP_I_A2_FORMULA_HEADER_ID" localSheetId="5">#REF!</definedName>
    <definedName name="KP_5_KP_I_A2_FORMULA_HEADER_ID">#REF!</definedName>
    <definedName name="KP_5_KP_I_A2_IDSUB" localSheetId="2">'[3]5(KP-I)A.2.'!#REF!</definedName>
    <definedName name="KP_5_KP_I_A2_IDSUB" localSheetId="4">'[3]5(KP-I)A.2.'!#REF!</definedName>
    <definedName name="KP_5_KP_I_A2_IDSUB" localSheetId="5">'[3]5(KP-I)A.2.'!#REF!</definedName>
    <definedName name="KP_5_KP_I_A2_IDSUB">'[3]5(KP-I)A.2.'!#REF!</definedName>
    <definedName name="KP_5_KP_I_A2_LOCKCELLS" localSheetId="2">#REF!</definedName>
    <definedName name="KP_5_KP_I_A2_LOCKCELLS" localSheetId="4">#REF!</definedName>
    <definedName name="KP_5_KP_I_A2_LOCKCELLS" localSheetId="5">#REF!</definedName>
    <definedName name="KP_5_KP_I_A2_LOCKCELLS">#REF!</definedName>
    <definedName name="KP_5_KP_I_A21_ADD" localSheetId="2">'[3]5(KP-I)A.2.1'!#REF!</definedName>
    <definedName name="KP_5_KP_I_A21_ADD" localSheetId="4">'[3]5(KP-I)A.2.1'!#REF!</definedName>
    <definedName name="KP_5_KP_I_A21_ADD" localSheetId="5">'[3]5(KP-I)A.2.1'!#REF!</definedName>
    <definedName name="KP_5_KP_I_A21_ADD">'[3]5(KP-I)A.2.1'!#REF!</definedName>
    <definedName name="KP_5_KP_I_A21_FORMULA_HEADER_ID" localSheetId="2">#REF!</definedName>
    <definedName name="KP_5_KP_I_A21_FORMULA_HEADER_ID" localSheetId="4">#REF!</definedName>
    <definedName name="KP_5_KP_I_A21_FORMULA_HEADER_ID" localSheetId="5">#REF!</definedName>
    <definedName name="KP_5_KP_I_A21_FORMULA_HEADER_ID">#REF!</definedName>
    <definedName name="KP_5_KP_I_A21_IDSUB" localSheetId="2">'[3]5(KP-I)A.2.1'!#REF!</definedName>
    <definedName name="KP_5_KP_I_A21_IDSUB" localSheetId="4">'[3]5(KP-I)A.2.1'!#REF!</definedName>
    <definedName name="KP_5_KP_I_A21_IDSUB" localSheetId="5">'[3]5(KP-I)A.2.1'!#REF!</definedName>
    <definedName name="KP_5_KP_I_A21_IDSUB">'[3]5(KP-I)A.2.1'!#REF!</definedName>
    <definedName name="KP_5_KP_I_A21_LOCKCELLS" localSheetId="2">#REF!</definedName>
    <definedName name="KP_5_KP_I_A21_LOCKCELLS" localSheetId="4">#REF!</definedName>
    <definedName name="KP_5_KP_I_A21_LOCKCELLS" localSheetId="5">#REF!</definedName>
    <definedName name="KP_5_KP_I_A21_LOCKCELLS">#REF!</definedName>
    <definedName name="KP_5_KP_I_B1_ADD" localSheetId="4">'[3]5(KP-I)B.1'!#REF!</definedName>
    <definedName name="KP_5_KP_I_B1_ADD" localSheetId="5">'[3]5(KP-I)B.1'!#REF!</definedName>
    <definedName name="KP_5_KP_I_B1_ADD">'[3]5(KP-I)B.1'!#REF!</definedName>
    <definedName name="KP_5_KP_I_B1_FORMULA_HEADER_ID" localSheetId="2">#REF!</definedName>
    <definedName name="KP_5_KP_I_B1_FORMULA_HEADER_ID" localSheetId="4">#REF!</definedName>
    <definedName name="KP_5_KP_I_B1_FORMULA_HEADER_ID" localSheetId="5">#REF!</definedName>
    <definedName name="KP_5_KP_I_B1_FORMULA_HEADER_ID">#REF!</definedName>
    <definedName name="KP_5_KP_I_B1_IDSUB" localSheetId="4">'[3]5(KP-I)B.1'!#REF!</definedName>
    <definedName name="KP_5_KP_I_B1_IDSUB" localSheetId="5">'[3]5(KP-I)B.1'!#REF!</definedName>
    <definedName name="KP_5_KP_I_B1_IDSUB">'[3]5(KP-I)B.1'!#REF!</definedName>
    <definedName name="KP_5_KP_I_B1_LOCKCELLS" localSheetId="2">#REF!</definedName>
    <definedName name="KP_5_KP_I_B1_LOCKCELLS" localSheetId="4">#REF!</definedName>
    <definedName name="KP_5_KP_I_B1_LOCKCELLS" localSheetId="5">#REF!</definedName>
    <definedName name="KP_5_KP_I_B1_LOCKCELLS">#REF!</definedName>
    <definedName name="KP_5_KP_I_B2_ADD" localSheetId="4">'[3]5(KP-I)B.2'!#REF!</definedName>
    <definedName name="KP_5_KP_I_B2_ADD" localSheetId="5">'[3]5(KP-I)B.2'!#REF!</definedName>
    <definedName name="KP_5_KP_I_B2_ADD">'[3]5(KP-I)B.2'!#REF!</definedName>
    <definedName name="KP_5_KP_I_B2_FORMULA_HEADER_ID" localSheetId="2">#REF!</definedName>
    <definedName name="KP_5_KP_I_B2_FORMULA_HEADER_ID" localSheetId="4">#REF!</definedName>
    <definedName name="KP_5_KP_I_B2_FORMULA_HEADER_ID" localSheetId="5">#REF!</definedName>
    <definedName name="KP_5_KP_I_B2_FORMULA_HEADER_ID">#REF!</definedName>
    <definedName name="KP_5_KP_I_B2_IDSUB" localSheetId="4">'[3]5(KP-I)B.2'!#REF!</definedName>
    <definedName name="KP_5_KP_I_B2_IDSUB" localSheetId="5">'[3]5(KP-I)B.2'!#REF!</definedName>
    <definedName name="KP_5_KP_I_B2_IDSUB">'[3]5(KP-I)B.2'!#REF!</definedName>
    <definedName name="KP_5_KP_I_B2_LOCKCELLS" localSheetId="2">#REF!</definedName>
    <definedName name="KP_5_KP_I_B2_LOCKCELLS" localSheetId="4">#REF!</definedName>
    <definedName name="KP_5_KP_I_B2_LOCKCELLS" localSheetId="5">#REF!</definedName>
    <definedName name="KP_5_KP_I_B2_LOCKCELLS">#REF!</definedName>
    <definedName name="KP_5_KP_I_B3_ADD" localSheetId="4">'[3]5(KP-I)B.3'!#REF!</definedName>
    <definedName name="KP_5_KP_I_B3_ADD" localSheetId="5">'[3]5(KP-I)B.3'!#REF!</definedName>
    <definedName name="KP_5_KP_I_B3_ADD">'[3]5(KP-I)B.3'!#REF!</definedName>
    <definedName name="KP_5_KP_I_B3_FORMULA_HEADER_ID" localSheetId="2">#REF!</definedName>
    <definedName name="KP_5_KP_I_B3_FORMULA_HEADER_ID" localSheetId="4">#REF!</definedName>
    <definedName name="KP_5_KP_I_B3_FORMULA_HEADER_ID" localSheetId="5">#REF!</definedName>
    <definedName name="KP_5_KP_I_B3_FORMULA_HEADER_ID">#REF!</definedName>
    <definedName name="KP_5_KP_I_B3_IDSUB" localSheetId="4">'[3]5(KP-I)B.3'!#REF!</definedName>
    <definedName name="KP_5_KP_I_B3_IDSUB" localSheetId="5">'[3]5(KP-I)B.3'!#REF!</definedName>
    <definedName name="KP_5_KP_I_B3_IDSUB">'[3]5(KP-I)B.3'!#REF!</definedName>
    <definedName name="KP_5_KP_I_B3_LOCKCELLS" localSheetId="2">#REF!</definedName>
    <definedName name="KP_5_KP_I_B3_LOCKCELLS" localSheetId="4">#REF!</definedName>
    <definedName name="KP_5_KP_I_B3_LOCKCELLS" localSheetId="5">#REF!</definedName>
    <definedName name="KP_5_KP_I_B3_LOCKCELLS">#REF!</definedName>
    <definedName name="KP_5_KP_I_B4_ADD" localSheetId="4">'[3]5(KP-I)B.4'!#REF!</definedName>
    <definedName name="KP_5_KP_I_B4_ADD" localSheetId="5">'[3]5(KP-I)B.4'!#REF!</definedName>
    <definedName name="KP_5_KP_I_B4_ADD">'[3]5(KP-I)B.4'!#REF!</definedName>
    <definedName name="KP_5_KP_I_B4_FORMULA_HEADER_ID" localSheetId="2">#REF!</definedName>
    <definedName name="KP_5_KP_I_B4_FORMULA_HEADER_ID" localSheetId="4">#REF!</definedName>
    <definedName name="KP_5_KP_I_B4_FORMULA_HEADER_ID" localSheetId="5">#REF!</definedName>
    <definedName name="KP_5_KP_I_B4_FORMULA_HEADER_ID">#REF!</definedName>
    <definedName name="KP_5_KP_I_B4_IDSUB" localSheetId="4">'[3]5(KP-I)B.4'!#REF!</definedName>
    <definedName name="KP_5_KP_I_B4_IDSUB" localSheetId="5">'[3]5(KP-I)B.4'!#REF!</definedName>
    <definedName name="KP_5_KP_I_B4_IDSUB">'[3]5(KP-I)B.4'!#REF!</definedName>
    <definedName name="KP_5_KP_I_B4_LOCKCELLS" localSheetId="2">#REF!</definedName>
    <definedName name="KP_5_KP_I_B4_LOCKCELLS" localSheetId="4">#REF!</definedName>
    <definedName name="KP_5_KP_I_B4_LOCKCELLS" localSheetId="5">#REF!</definedName>
    <definedName name="KP_5_KP_I_B4_LOCKCELLS">#REF!</definedName>
    <definedName name="KP_5_KP_II_1_A11_DYN_REGION" localSheetId="2">#REF!</definedName>
    <definedName name="KP_5_KP_II_1_A11_DYN_REGION" localSheetId="4">#REF!</definedName>
    <definedName name="KP_5_KP_II_1_A11_DYN_REGION" localSheetId="5">#REF!</definedName>
    <definedName name="KP_5_KP_II_1_A11_DYN_REGION">#REF!</definedName>
    <definedName name="KP_5_KP_II_1_A11_DYNROWS" localSheetId="2">#REF!</definedName>
    <definedName name="KP_5_KP_II_1_A11_DYNROWS" localSheetId="4">#REF!</definedName>
    <definedName name="KP_5_KP_II_1_A11_DYNROWS" localSheetId="5">#REF!</definedName>
    <definedName name="KP_5_KP_II_1_A11_DYNROWS">#REF!</definedName>
    <definedName name="KP_5_KP_II_1_A11_FORMULA_HEADER_ID" localSheetId="2">#REF!</definedName>
    <definedName name="KP_5_KP_II_1_A11_FORMULA_HEADER_ID" localSheetId="4">#REF!</definedName>
    <definedName name="KP_5_KP_II_1_A11_FORMULA_HEADER_ID" localSheetId="5">#REF!</definedName>
    <definedName name="KP_5_KP_II_1_A11_FORMULA_HEADER_ID">#REF!</definedName>
    <definedName name="KP_5_KP_II_1_A11_IDCODE" localSheetId="2">'[3]5(KP-II)1'!#REF!</definedName>
    <definedName name="KP_5_KP_II_1_A11_IDCODE" localSheetId="4">'[3]5(KP-II)1'!#REF!</definedName>
    <definedName name="KP_5_KP_II_1_A11_IDCODE" localSheetId="5">'[3]5(KP-II)1'!#REF!</definedName>
    <definedName name="KP_5_KP_II_1_A11_IDCODE">'[3]5(KP-II)1'!#REF!</definedName>
    <definedName name="KP_5_KP_II_1_A12_DYN_REGION" localSheetId="2">#REF!</definedName>
    <definedName name="KP_5_KP_II_1_A12_DYN_REGION" localSheetId="4">#REF!</definedName>
    <definedName name="KP_5_KP_II_1_A12_DYN_REGION" localSheetId="5">#REF!</definedName>
    <definedName name="KP_5_KP_II_1_A12_DYN_REGION">#REF!</definedName>
    <definedName name="KP_5_KP_II_1_A12_DYNROWS" localSheetId="2">#REF!</definedName>
    <definedName name="KP_5_KP_II_1_A12_DYNROWS" localSheetId="4">#REF!</definedName>
    <definedName name="KP_5_KP_II_1_A12_DYNROWS" localSheetId="5">#REF!</definedName>
    <definedName name="KP_5_KP_II_1_A12_DYNROWS">#REF!</definedName>
    <definedName name="KP_5_KP_II_1_A12_FORMULA_HEADER_ID" localSheetId="2">#REF!</definedName>
    <definedName name="KP_5_KP_II_1_A12_FORMULA_HEADER_ID" localSheetId="4">#REF!</definedName>
    <definedName name="KP_5_KP_II_1_A12_FORMULA_HEADER_ID" localSheetId="5">#REF!</definedName>
    <definedName name="KP_5_KP_II_1_A12_FORMULA_HEADER_ID">#REF!</definedName>
    <definedName name="KP_5_KP_II_1_A12_IDCODE" localSheetId="2">'[3]5(KP-II)1'!#REF!</definedName>
    <definedName name="KP_5_KP_II_1_A12_IDCODE" localSheetId="4">'[3]5(KP-II)1'!#REF!</definedName>
    <definedName name="KP_5_KP_II_1_A12_IDCODE" localSheetId="5">'[3]5(KP-II)1'!#REF!</definedName>
    <definedName name="KP_5_KP_II_1_A12_IDCODE">'[3]5(KP-II)1'!#REF!</definedName>
    <definedName name="KP_5_KP_II_1_ADD" localSheetId="2">'[3]5(KP-II)1'!#REF!</definedName>
    <definedName name="KP_5_KP_II_1_ADD" localSheetId="4">'[3]5(KP-II)1'!#REF!</definedName>
    <definedName name="KP_5_KP_II_1_ADD" localSheetId="5">'[3]5(KP-II)1'!#REF!</definedName>
    <definedName name="KP_5_KP_II_1_ADD">'[3]5(KP-II)1'!#REF!</definedName>
    <definedName name="KP_5_KP_II_1_B1_DYN_REGION" localSheetId="2">#REF!</definedName>
    <definedName name="KP_5_KP_II_1_B1_DYN_REGION" localSheetId="4">#REF!</definedName>
    <definedName name="KP_5_KP_II_1_B1_DYN_REGION" localSheetId="5">#REF!</definedName>
    <definedName name="KP_5_KP_II_1_B1_DYN_REGION">#REF!</definedName>
    <definedName name="KP_5_KP_II_1_B1_DYNROWS" localSheetId="2">#REF!</definedName>
    <definedName name="KP_5_KP_II_1_B1_DYNROWS" localSheetId="4">#REF!</definedName>
    <definedName name="KP_5_KP_II_1_B1_DYNROWS" localSheetId="5">#REF!</definedName>
    <definedName name="KP_5_KP_II_1_B1_DYNROWS">#REF!</definedName>
    <definedName name="KP_5_KP_II_1_B1_FORMULA_HEADER_ID" localSheetId="2">#REF!</definedName>
    <definedName name="KP_5_KP_II_1_B1_FORMULA_HEADER_ID" localSheetId="4">#REF!</definedName>
    <definedName name="KP_5_KP_II_1_B1_FORMULA_HEADER_ID" localSheetId="5">#REF!</definedName>
    <definedName name="KP_5_KP_II_1_B1_FORMULA_HEADER_ID">#REF!</definedName>
    <definedName name="KP_5_KP_II_1_B1_IDCODE" localSheetId="2">'[3]5(KP-II)1'!#REF!</definedName>
    <definedName name="KP_5_KP_II_1_B1_IDCODE" localSheetId="4">'[3]5(KP-II)1'!#REF!</definedName>
    <definedName name="KP_5_KP_II_1_B1_IDCODE" localSheetId="5">'[3]5(KP-II)1'!#REF!</definedName>
    <definedName name="KP_5_KP_II_1_B1_IDCODE">'[3]5(KP-II)1'!#REF!</definedName>
    <definedName name="KP_5_KP_II_2_ADD" localSheetId="2">'[3]5(KP-II)2'!#REF!</definedName>
    <definedName name="KP_5_KP_II_2_ADD" localSheetId="4">'[3]5(KP-II)2'!#REF!</definedName>
    <definedName name="KP_5_KP_II_2_ADD" localSheetId="5">'[3]5(KP-II)2'!#REF!</definedName>
    <definedName name="KP_5_KP_II_2_ADD">'[3]5(KP-II)2'!#REF!</definedName>
    <definedName name="KP_5_KP_II_2_B1_DYN_REGION" localSheetId="2">#REF!</definedName>
    <definedName name="KP_5_KP_II_2_B1_DYN_REGION" localSheetId="4">#REF!</definedName>
    <definedName name="KP_5_KP_II_2_B1_DYN_REGION" localSheetId="5">#REF!</definedName>
    <definedName name="KP_5_KP_II_2_B1_DYN_REGION">#REF!</definedName>
    <definedName name="KP_5_KP_II_2_B1_DYNROWS" localSheetId="2">#REF!</definedName>
    <definedName name="KP_5_KP_II_2_B1_DYNROWS" localSheetId="4">#REF!</definedName>
    <definedName name="KP_5_KP_II_2_B1_DYNROWS" localSheetId="5">#REF!</definedName>
    <definedName name="KP_5_KP_II_2_B1_DYNROWS">#REF!</definedName>
    <definedName name="KP_5_KP_II_2_B1_FORMULA_HEADER_ID" localSheetId="2">#REF!</definedName>
    <definedName name="KP_5_KP_II_2_B1_FORMULA_HEADER_ID" localSheetId="4">#REF!</definedName>
    <definedName name="KP_5_KP_II_2_B1_FORMULA_HEADER_ID" localSheetId="5">#REF!</definedName>
    <definedName name="KP_5_KP_II_2_B1_FORMULA_HEADER_ID">#REF!</definedName>
    <definedName name="KP_5_KP_II_2_B1_IDCODE" localSheetId="2">'[3]5(KP-II)2'!#REF!</definedName>
    <definedName name="KP_5_KP_II_2_B1_IDCODE" localSheetId="4">'[3]5(KP-II)2'!#REF!</definedName>
    <definedName name="KP_5_KP_II_2_B1_IDCODE" localSheetId="5">'[3]5(KP-II)2'!#REF!</definedName>
    <definedName name="KP_5_KP_II_2_B1_IDCODE">'[3]5(KP-II)2'!#REF!</definedName>
    <definedName name="KP_5_KP_II_3_A2_DYN_REGION" localSheetId="2">#REF!</definedName>
    <definedName name="KP_5_KP_II_3_A2_DYN_REGION" localSheetId="4">#REF!</definedName>
    <definedName name="KP_5_KP_II_3_A2_DYN_REGION" localSheetId="5">#REF!</definedName>
    <definedName name="KP_5_KP_II_3_A2_DYN_REGION">#REF!</definedName>
    <definedName name="KP_5_KP_II_3_A2_DYNROWS" localSheetId="2">#REF!</definedName>
    <definedName name="KP_5_KP_II_3_A2_DYNROWS" localSheetId="4">#REF!</definedName>
    <definedName name="KP_5_KP_II_3_A2_DYNROWS" localSheetId="5">#REF!</definedName>
    <definedName name="KP_5_KP_II_3_A2_DYNROWS">#REF!</definedName>
    <definedName name="KP_5_KP_II_3_A2_FORMULA_HEADER_ID" localSheetId="2">#REF!</definedName>
    <definedName name="KP_5_KP_II_3_A2_FORMULA_HEADER_ID" localSheetId="4">#REF!</definedName>
    <definedName name="KP_5_KP_II_3_A2_FORMULA_HEADER_ID" localSheetId="5">#REF!</definedName>
    <definedName name="KP_5_KP_II_3_A2_FORMULA_HEADER_ID">#REF!</definedName>
    <definedName name="KP_5_KP_II_3_A21_DYN_REGION" localSheetId="2">#REF!</definedName>
    <definedName name="KP_5_KP_II_3_A21_DYN_REGION" localSheetId="4">#REF!</definedName>
    <definedName name="KP_5_KP_II_3_A21_DYN_REGION" localSheetId="5">#REF!</definedName>
    <definedName name="KP_5_KP_II_3_A21_DYN_REGION">#REF!</definedName>
    <definedName name="KP_5_KP_II_3_A21_DYNROWS" localSheetId="2">#REF!</definedName>
    <definedName name="KP_5_KP_II_3_A21_DYNROWS" localSheetId="4">#REF!</definedName>
    <definedName name="KP_5_KP_II_3_A21_DYNROWS" localSheetId="5">#REF!</definedName>
    <definedName name="KP_5_KP_II_3_A21_DYNROWS">#REF!</definedName>
    <definedName name="KP_5_KP_II_3_A21_FORMULA_HEADER_ID" localSheetId="2">#REF!</definedName>
    <definedName name="KP_5_KP_II_3_A21_FORMULA_HEADER_ID" localSheetId="4">#REF!</definedName>
    <definedName name="KP_5_KP_II_3_A21_FORMULA_HEADER_ID" localSheetId="5">#REF!</definedName>
    <definedName name="KP_5_KP_II_3_A21_FORMULA_HEADER_ID">#REF!</definedName>
    <definedName name="KP_5_KP_II_3_A21_IDCODE_HEADER" localSheetId="2">'[3]5(KP-II)3'!#REF!</definedName>
    <definedName name="KP_5_KP_II_3_A21_IDCODE_HEADER" localSheetId="4">'[3]5(KP-II)3'!#REF!</definedName>
    <definedName name="KP_5_KP_II_3_A21_IDCODE_HEADER" localSheetId="5">'[3]5(KP-II)3'!#REF!</definedName>
    <definedName name="KP_5_KP_II_3_A21_IDCODE_HEADER">'[3]5(KP-II)3'!#REF!</definedName>
    <definedName name="KP_5_KP_II_3_ADD" localSheetId="2">'[3]5(KP-II)3'!#REF!</definedName>
    <definedName name="KP_5_KP_II_3_ADD" localSheetId="4">'[3]5(KP-II)3'!#REF!</definedName>
    <definedName name="KP_5_KP_II_3_ADD" localSheetId="5">'[3]5(KP-II)3'!#REF!</definedName>
    <definedName name="KP_5_KP_II_3_ADD">'[3]5(KP-II)3'!#REF!</definedName>
    <definedName name="KP_5_KP_II_3_B2_DYN_REGION" localSheetId="2">#REF!</definedName>
    <definedName name="KP_5_KP_II_3_B2_DYN_REGION" localSheetId="4">#REF!</definedName>
    <definedName name="KP_5_KP_II_3_B2_DYN_REGION" localSheetId="5">#REF!</definedName>
    <definedName name="KP_5_KP_II_3_B2_DYN_REGION">#REF!</definedName>
    <definedName name="KP_5_KP_II_3_B2_DYNROWS" localSheetId="2">#REF!</definedName>
    <definedName name="KP_5_KP_II_3_B2_DYNROWS" localSheetId="4">#REF!</definedName>
    <definedName name="KP_5_KP_II_3_B2_DYNROWS" localSheetId="5">#REF!</definedName>
    <definedName name="KP_5_KP_II_3_B2_DYNROWS">#REF!</definedName>
    <definedName name="KP_5_KP_II_3_B2_FORMULA_HEADER_ID" localSheetId="2">#REF!</definedName>
    <definedName name="KP_5_KP_II_3_B2_FORMULA_HEADER_ID" localSheetId="4">#REF!</definedName>
    <definedName name="KP_5_KP_II_3_B2_FORMULA_HEADER_ID" localSheetId="5">#REF!</definedName>
    <definedName name="KP_5_KP_II_3_B2_FORMULA_HEADER_ID">#REF!</definedName>
    <definedName name="KP_5_KP_II_3_B2_IDCODE_HEADER" localSheetId="2">'[3]5(KP-II)3'!#REF!</definedName>
    <definedName name="KP_5_KP_II_3_B2_IDCODE_HEADER" localSheetId="4">'[3]5(KP-II)3'!#REF!</definedName>
    <definedName name="KP_5_KP_II_3_B2_IDCODE_HEADER" localSheetId="5">'[3]5(KP-II)3'!#REF!</definedName>
    <definedName name="KP_5_KP_II_3_B2_IDCODE_HEADER">'[3]5(KP-II)3'!#REF!</definedName>
    <definedName name="KP_5_KP_II_3_D15" localSheetId="2">'[3]5(KP-II)3'!#REF!</definedName>
    <definedName name="KP_5_KP_II_3_D15" localSheetId="4">'[3]5(KP-II)3'!#REF!</definedName>
    <definedName name="KP_5_KP_II_3_D15" localSheetId="5">'[3]5(KP-II)3'!#REF!</definedName>
    <definedName name="KP_5_KP_II_3_D15">'[3]5(KP-II)3'!#REF!</definedName>
    <definedName name="KP_5_KP_II_4_A11_DYN_REGION" localSheetId="2">#REF!</definedName>
    <definedName name="KP_5_KP_II_4_A11_DYN_REGION" localSheetId="4">#REF!</definedName>
    <definedName name="KP_5_KP_II_4_A11_DYN_REGION" localSheetId="5">#REF!</definedName>
    <definedName name="KP_5_KP_II_4_A11_DYN_REGION">#REF!</definedName>
    <definedName name="KP_5_KP_II_4_A11_DYNROWS" localSheetId="2">#REF!</definedName>
    <definedName name="KP_5_KP_II_4_A11_DYNROWS" localSheetId="4">#REF!</definedName>
    <definedName name="KP_5_KP_II_4_A11_DYNROWS" localSheetId="5">#REF!</definedName>
    <definedName name="KP_5_KP_II_4_A11_DYNROWS">#REF!</definedName>
    <definedName name="KP_5_KP_II_4_A11_FORMULA_HEADER_ID" localSheetId="2">#REF!</definedName>
    <definedName name="KP_5_KP_II_4_A11_FORMULA_HEADER_ID" localSheetId="4">#REF!</definedName>
    <definedName name="KP_5_KP_II_4_A11_FORMULA_HEADER_ID" localSheetId="5">#REF!</definedName>
    <definedName name="KP_5_KP_II_4_A11_FORMULA_HEADER_ID">#REF!</definedName>
    <definedName name="KP_5_KP_II_4_A11_IDCODE" localSheetId="2">'[3]5(KP-II)4'!#REF!</definedName>
    <definedName name="KP_5_KP_II_4_A11_IDCODE" localSheetId="4">'[3]5(KP-II)4'!#REF!</definedName>
    <definedName name="KP_5_KP_II_4_A11_IDCODE" localSheetId="5">'[3]5(KP-II)4'!#REF!</definedName>
    <definedName name="KP_5_KP_II_4_A11_IDCODE">'[3]5(KP-II)4'!#REF!</definedName>
    <definedName name="KP_5_KP_II_4_A12_DYN_REGION" localSheetId="2">#REF!</definedName>
    <definedName name="KP_5_KP_II_4_A12_DYN_REGION" localSheetId="4">#REF!</definedName>
    <definedName name="KP_5_KP_II_4_A12_DYN_REGION" localSheetId="5">#REF!</definedName>
    <definedName name="KP_5_KP_II_4_A12_DYN_REGION">#REF!</definedName>
    <definedName name="KP_5_KP_II_4_A12_DYNROWS" localSheetId="2">#REF!</definedName>
    <definedName name="KP_5_KP_II_4_A12_DYNROWS" localSheetId="4">#REF!</definedName>
    <definedName name="KP_5_KP_II_4_A12_DYNROWS" localSheetId="5">#REF!</definedName>
    <definedName name="KP_5_KP_II_4_A12_DYNROWS">#REF!</definedName>
    <definedName name="KP_5_KP_II_4_A12_FORMULA_HEADER_ID" localSheetId="2">#REF!</definedName>
    <definedName name="KP_5_KP_II_4_A12_FORMULA_HEADER_ID" localSheetId="4">#REF!</definedName>
    <definedName name="KP_5_KP_II_4_A12_FORMULA_HEADER_ID" localSheetId="5">#REF!</definedName>
    <definedName name="KP_5_KP_II_4_A12_FORMULA_HEADER_ID">#REF!</definedName>
    <definedName name="KP_5_KP_II_4_A12_IDCODE" localSheetId="2">'[3]5(KP-II)4'!#REF!</definedName>
    <definedName name="KP_5_KP_II_4_A12_IDCODE" localSheetId="4">'[3]5(KP-II)4'!#REF!</definedName>
    <definedName name="KP_5_KP_II_4_A12_IDCODE" localSheetId="5">'[3]5(KP-II)4'!#REF!</definedName>
    <definedName name="KP_5_KP_II_4_A12_IDCODE">'[3]5(KP-II)4'!#REF!</definedName>
    <definedName name="KP_5_KP_II_4_A2_DYN_REGION" localSheetId="2">#REF!</definedName>
    <definedName name="KP_5_KP_II_4_A2_DYN_REGION" localSheetId="4">#REF!</definedName>
    <definedName name="KP_5_KP_II_4_A2_DYN_REGION" localSheetId="5">#REF!</definedName>
    <definedName name="KP_5_KP_II_4_A2_DYN_REGION">#REF!</definedName>
    <definedName name="KP_5_KP_II_4_A2_DYNROWS" localSheetId="2">#REF!</definedName>
    <definedName name="KP_5_KP_II_4_A2_DYNROWS" localSheetId="4">#REF!</definedName>
    <definedName name="KP_5_KP_II_4_A2_DYNROWS" localSheetId="5">#REF!</definedName>
    <definedName name="KP_5_KP_II_4_A2_DYNROWS">#REF!</definedName>
    <definedName name="KP_5_KP_II_4_A2_FORMULA_HEADER_ID" localSheetId="2">#REF!</definedName>
    <definedName name="KP_5_KP_II_4_A2_FORMULA_HEADER_ID" localSheetId="4">#REF!</definedName>
    <definedName name="KP_5_KP_II_4_A2_FORMULA_HEADER_ID" localSheetId="5">#REF!</definedName>
    <definedName name="KP_5_KP_II_4_A2_FORMULA_HEADER_ID">#REF!</definedName>
    <definedName name="KP_5_KP_II_4_A2_IDCODE" localSheetId="2">'[3]5(KP-II)4'!#REF!</definedName>
    <definedName name="KP_5_KP_II_4_A2_IDCODE" localSheetId="4">'[3]5(KP-II)4'!#REF!</definedName>
    <definedName name="KP_5_KP_II_4_A2_IDCODE" localSheetId="5">'[3]5(KP-II)4'!#REF!</definedName>
    <definedName name="KP_5_KP_II_4_A2_IDCODE">'[3]5(KP-II)4'!#REF!</definedName>
    <definedName name="KP_5_KP_II_4_ADD" localSheetId="2">'[3]5(KP-II)4'!#REF!</definedName>
    <definedName name="KP_5_KP_II_4_ADD" localSheetId="4">'[3]5(KP-II)4'!#REF!</definedName>
    <definedName name="KP_5_KP_II_4_ADD" localSheetId="5">'[3]5(KP-II)4'!#REF!</definedName>
    <definedName name="KP_5_KP_II_4_ADD">'[3]5(KP-II)4'!#REF!</definedName>
    <definedName name="KP_5_KP_II_4_B1_DYN_REGION" localSheetId="2">#REF!</definedName>
    <definedName name="KP_5_KP_II_4_B1_DYN_REGION" localSheetId="4">#REF!</definedName>
    <definedName name="KP_5_KP_II_4_B1_DYN_REGION" localSheetId="5">#REF!</definedName>
    <definedName name="KP_5_KP_II_4_B1_DYN_REGION">#REF!</definedName>
    <definedName name="KP_5_KP_II_4_B1_DYNROWS" localSheetId="2">#REF!</definedName>
    <definedName name="KP_5_KP_II_4_B1_DYNROWS" localSheetId="4">#REF!</definedName>
    <definedName name="KP_5_KP_II_4_B1_DYNROWS" localSheetId="5">#REF!</definedName>
    <definedName name="KP_5_KP_II_4_B1_DYNROWS">#REF!</definedName>
    <definedName name="KP_5_KP_II_4_B1_FORMULA_HEADER_ID" localSheetId="2">#REF!</definedName>
    <definedName name="KP_5_KP_II_4_B1_FORMULA_HEADER_ID" localSheetId="4">#REF!</definedName>
    <definedName name="KP_5_KP_II_4_B1_FORMULA_HEADER_ID" localSheetId="5">#REF!</definedName>
    <definedName name="KP_5_KP_II_4_B1_FORMULA_HEADER_ID">#REF!</definedName>
    <definedName name="KP_5_KP_II_4_B1_IDCODE" localSheetId="2">'[3]5(KP-II)4'!#REF!</definedName>
    <definedName name="KP_5_KP_II_4_B1_IDCODE" localSheetId="4">'[3]5(KP-II)4'!#REF!</definedName>
    <definedName name="KP_5_KP_II_4_B1_IDCODE" localSheetId="5">'[3]5(KP-II)4'!#REF!</definedName>
    <definedName name="KP_5_KP_II_4_B1_IDCODE">'[3]5(KP-II)4'!#REF!</definedName>
    <definedName name="KP_5_KP_II_4_B2_DYN_REGION" localSheetId="2">#REF!</definedName>
    <definedName name="KP_5_KP_II_4_B2_DYN_REGION" localSheetId="4">#REF!</definedName>
    <definedName name="KP_5_KP_II_4_B2_DYN_REGION" localSheetId="5">#REF!</definedName>
    <definedName name="KP_5_KP_II_4_B2_DYN_REGION">#REF!</definedName>
    <definedName name="KP_5_KP_II_4_B2_DYNROWS" localSheetId="2">#REF!</definedName>
    <definedName name="KP_5_KP_II_4_B2_DYNROWS" localSheetId="4">#REF!</definedName>
    <definedName name="KP_5_KP_II_4_B2_DYNROWS" localSheetId="5">#REF!</definedName>
    <definedName name="KP_5_KP_II_4_B2_DYNROWS">#REF!</definedName>
    <definedName name="KP_5_KP_II_4_B2_FORMULA_HEADER_ID" localSheetId="2">#REF!</definedName>
    <definedName name="KP_5_KP_II_4_B2_FORMULA_HEADER_ID" localSheetId="4">#REF!</definedName>
    <definedName name="KP_5_KP_II_4_B2_FORMULA_HEADER_ID" localSheetId="5">#REF!</definedName>
    <definedName name="KP_5_KP_II_4_B2_FORMULA_HEADER_ID">#REF!</definedName>
    <definedName name="KP_5_KP_II_4_B2_IDCODE" localSheetId="2">'[3]5(KP-II)4'!#REF!</definedName>
    <definedName name="KP_5_KP_II_4_B2_IDCODE" localSheetId="4">'[3]5(KP-II)4'!#REF!</definedName>
    <definedName name="KP_5_KP_II_4_B2_IDCODE" localSheetId="5">'[3]5(KP-II)4'!#REF!</definedName>
    <definedName name="KP_5_KP_II_4_B2_IDCODE">'[3]5(KP-II)4'!#REF!</definedName>
    <definedName name="KP_5_KP_II_4_B3_DYN_REGION" localSheetId="2">#REF!</definedName>
    <definedName name="KP_5_KP_II_4_B3_DYN_REGION" localSheetId="4">#REF!</definedName>
    <definedName name="KP_5_KP_II_4_B3_DYN_REGION" localSheetId="5">#REF!</definedName>
    <definedName name="KP_5_KP_II_4_B3_DYN_REGION">#REF!</definedName>
    <definedName name="KP_5_KP_II_4_B3_DYNROWS" localSheetId="2">#REF!</definedName>
    <definedName name="KP_5_KP_II_4_B3_DYNROWS" localSheetId="4">#REF!</definedName>
    <definedName name="KP_5_KP_II_4_B3_DYNROWS" localSheetId="5">#REF!</definedName>
    <definedName name="KP_5_KP_II_4_B3_DYNROWS">#REF!</definedName>
    <definedName name="KP_5_KP_II_4_B3_FORMULA_HEADER_ID" localSheetId="2">#REF!</definedName>
    <definedName name="KP_5_KP_II_4_B3_FORMULA_HEADER_ID" localSheetId="4">#REF!</definedName>
    <definedName name="KP_5_KP_II_4_B3_FORMULA_HEADER_ID" localSheetId="5">#REF!</definedName>
    <definedName name="KP_5_KP_II_4_B3_FORMULA_HEADER_ID">#REF!</definedName>
    <definedName name="KP_5_KP_II_4_B3_IDCODE" localSheetId="2">'[3]5(KP-II)4'!#REF!</definedName>
    <definedName name="KP_5_KP_II_4_B3_IDCODE" localSheetId="4">'[3]5(KP-II)4'!#REF!</definedName>
    <definedName name="KP_5_KP_II_4_B3_IDCODE" localSheetId="5">'[3]5(KP-II)4'!#REF!</definedName>
    <definedName name="KP_5_KP_II_4_B3_IDCODE">'[3]5(KP-II)4'!#REF!</definedName>
    <definedName name="KP_5_KP_II_4_B4_DYN_REGION" localSheetId="2">#REF!</definedName>
    <definedName name="KP_5_KP_II_4_B4_DYN_REGION" localSheetId="4">#REF!</definedName>
    <definedName name="KP_5_KP_II_4_B4_DYN_REGION" localSheetId="5">#REF!</definedName>
    <definedName name="KP_5_KP_II_4_B4_DYN_REGION">#REF!</definedName>
    <definedName name="KP_5_KP_II_4_B4_DYNROWS" localSheetId="2">#REF!</definedName>
    <definedName name="KP_5_KP_II_4_B4_DYNROWS" localSheetId="4">#REF!</definedName>
    <definedName name="KP_5_KP_II_4_B4_DYNROWS" localSheetId="5">#REF!</definedName>
    <definedName name="KP_5_KP_II_4_B4_DYNROWS">#REF!</definedName>
    <definedName name="KP_5_KP_II_4_B4_FORMULA_HEADER_ID" localSheetId="2">#REF!</definedName>
    <definedName name="KP_5_KP_II_4_B4_FORMULA_HEADER_ID" localSheetId="4">#REF!</definedName>
    <definedName name="KP_5_KP_II_4_B4_FORMULA_HEADER_ID" localSheetId="5">#REF!</definedName>
    <definedName name="KP_5_KP_II_4_B4_FORMULA_HEADER_ID">#REF!</definedName>
    <definedName name="KP_5_KP_II_4_B4_IDCODE" localSheetId="2">'[3]5(KP-II)4'!#REF!</definedName>
    <definedName name="KP_5_KP_II_4_B4_IDCODE" localSheetId="4">'[3]5(KP-II)4'!#REF!</definedName>
    <definedName name="KP_5_KP_II_4_B4_IDCODE" localSheetId="5">'[3]5(KP-II)4'!#REF!</definedName>
    <definedName name="KP_5_KP_II_4_B4_IDCODE">'[3]5(KP-II)4'!#REF!</definedName>
    <definedName name="KP_5_KP_II_5_A11_DYN_REGION" localSheetId="2">#REF!</definedName>
    <definedName name="KP_5_KP_II_5_A11_DYN_REGION" localSheetId="4">#REF!</definedName>
    <definedName name="KP_5_KP_II_5_A11_DYN_REGION" localSheetId="5">#REF!</definedName>
    <definedName name="KP_5_KP_II_5_A11_DYN_REGION">#REF!</definedName>
    <definedName name="KP_5_KP_II_5_A11_DYNROWS" localSheetId="2">#REF!</definedName>
    <definedName name="KP_5_KP_II_5_A11_DYNROWS" localSheetId="4">#REF!</definedName>
    <definedName name="KP_5_KP_II_5_A11_DYNROWS" localSheetId="5">#REF!</definedName>
    <definedName name="KP_5_KP_II_5_A11_DYNROWS">#REF!</definedName>
    <definedName name="KP_5_KP_II_5_A11_FORMULA_HEADER_ID" localSheetId="2">#REF!</definedName>
    <definedName name="KP_5_KP_II_5_A11_FORMULA_HEADER_ID" localSheetId="4">#REF!</definedName>
    <definedName name="KP_5_KP_II_5_A11_FORMULA_HEADER_ID" localSheetId="5">#REF!</definedName>
    <definedName name="KP_5_KP_II_5_A11_FORMULA_HEADER_ID">#REF!</definedName>
    <definedName name="KP_5_KP_II_5_A11_IDCODE" localSheetId="2">'[3]5(KP-II)5'!#REF!</definedName>
    <definedName name="KP_5_KP_II_5_A11_IDCODE" localSheetId="4">'[3]5(KP-II)5'!#REF!</definedName>
    <definedName name="KP_5_KP_II_5_A11_IDCODE" localSheetId="5">'[3]5(KP-II)5'!#REF!</definedName>
    <definedName name="KP_5_KP_II_5_A11_IDCODE">'[3]5(KP-II)5'!#REF!</definedName>
    <definedName name="KP_5_KP_II_5_A12_DYN_REGION" localSheetId="2">#REF!</definedName>
    <definedName name="KP_5_KP_II_5_A12_DYN_REGION" localSheetId="4">#REF!</definedName>
    <definedName name="KP_5_KP_II_5_A12_DYN_REGION" localSheetId="5">#REF!</definedName>
    <definedName name="KP_5_KP_II_5_A12_DYN_REGION">#REF!</definedName>
    <definedName name="KP_5_KP_II_5_A12_DYNROWS" localSheetId="2">#REF!</definedName>
    <definedName name="KP_5_KP_II_5_A12_DYNROWS" localSheetId="4">#REF!</definedName>
    <definedName name="KP_5_KP_II_5_A12_DYNROWS" localSheetId="5">#REF!</definedName>
    <definedName name="KP_5_KP_II_5_A12_DYNROWS">#REF!</definedName>
    <definedName name="KP_5_KP_II_5_A12_FORMULA_HEADER_ID" localSheetId="2">#REF!</definedName>
    <definedName name="KP_5_KP_II_5_A12_FORMULA_HEADER_ID" localSheetId="4">#REF!</definedName>
    <definedName name="KP_5_KP_II_5_A12_FORMULA_HEADER_ID" localSheetId="5">#REF!</definedName>
    <definedName name="KP_5_KP_II_5_A12_FORMULA_HEADER_ID">#REF!</definedName>
    <definedName name="KP_5_KP_II_5_A12_IDCODE" localSheetId="2">'[3]5(KP-II)5'!#REF!</definedName>
    <definedName name="KP_5_KP_II_5_A12_IDCODE" localSheetId="4">'[3]5(KP-II)5'!#REF!</definedName>
    <definedName name="KP_5_KP_II_5_A12_IDCODE" localSheetId="5">'[3]5(KP-II)5'!#REF!</definedName>
    <definedName name="KP_5_KP_II_5_A12_IDCODE">'[3]5(KP-II)5'!#REF!</definedName>
    <definedName name="KP_5_KP_II_5_A12_IDCODE_HEADER" localSheetId="2">'[3]5(KP-II)5'!#REF!</definedName>
    <definedName name="KP_5_KP_II_5_A12_IDCODE_HEADER" localSheetId="4">'[3]5(KP-II)5'!#REF!</definedName>
    <definedName name="KP_5_KP_II_5_A12_IDCODE_HEADER" localSheetId="5">'[3]5(KP-II)5'!#REF!</definedName>
    <definedName name="KP_5_KP_II_5_A12_IDCODE_HEADER">'[3]5(KP-II)5'!#REF!</definedName>
    <definedName name="KP_5_KP_II_5_A2_DYN_REGION" localSheetId="2">#REF!</definedName>
    <definedName name="KP_5_KP_II_5_A2_DYN_REGION" localSheetId="4">#REF!</definedName>
    <definedName name="KP_5_KP_II_5_A2_DYN_REGION" localSheetId="5">#REF!</definedName>
    <definedName name="KP_5_KP_II_5_A2_DYN_REGION">#REF!</definedName>
    <definedName name="KP_5_KP_II_5_A2_DYNROWS" localSheetId="2">#REF!</definedName>
    <definedName name="KP_5_KP_II_5_A2_DYNROWS" localSheetId="4">#REF!</definedName>
    <definedName name="KP_5_KP_II_5_A2_DYNROWS" localSheetId="5">#REF!</definedName>
    <definedName name="KP_5_KP_II_5_A2_DYNROWS">#REF!</definedName>
    <definedName name="KP_5_KP_II_5_A2_FORMULA_HEADER_ID" localSheetId="2">#REF!</definedName>
    <definedName name="KP_5_KP_II_5_A2_FORMULA_HEADER_ID" localSheetId="4">#REF!</definedName>
    <definedName name="KP_5_KP_II_5_A2_FORMULA_HEADER_ID" localSheetId="5">#REF!</definedName>
    <definedName name="KP_5_KP_II_5_A2_FORMULA_HEADER_ID">#REF!</definedName>
    <definedName name="KP_5_KP_II_5_A2_IDCODE" localSheetId="2">'[3]5(KP-II)5'!#REF!</definedName>
    <definedName name="KP_5_KP_II_5_A2_IDCODE" localSheetId="4">'[3]5(KP-II)5'!#REF!</definedName>
    <definedName name="KP_5_KP_II_5_A2_IDCODE" localSheetId="5">'[3]5(KP-II)5'!#REF!</definedName>
    <definedName name="KP_5_KP_II_5_A2_IDCODE">'[3]5(KP-II)5'!#REF!</definedName>
    <definedName name="KP_5_KP_II_5_ADD" localSheetId="2">'[3]5(KP-II)5'!#REF!</definedName>
    <definedName name="KP_5_KP_II_5_ADD" localSheetId="4">'[3]5(KP-II)5'!#REF!</definedName>
    <definedName name="KP_5_KP_II_5_ADD" localSheetId="5">'[3]5(KP-II)5'!#REF!</definedName>
    <definedName name="KP_5_KP_II_5_ADD">'[3]5(KP-II)5'!#REF!</definedName>
    <definedName name="KP_5_KP_II_5_B1_DYN_REGION" localSheetId="2">#REF!</definedName>
    <definedName name="KP_5_KP_II_5_B1_DYN_REGION" localSheetId="4">#REF!</definedName>
    <definedName name="KP_5_KP_II_5_B1_DYN_REGION" localSheetId="5">#REF!</definedName>
    <definedName name="KP_5_KP_II_5_B1_DYN_REGION">#REF!</definedName>
    <definedName name="KP_5_KP_II_5_B1_DYNROWS" localSheetId="2">#REF!</definedName>
    <definedName name="KP_5_KP_II_5_B1_DYNROWS" localSheetId="4">#REF!</definedName>
    <definedName name="KP_5_KP_II_5_B1_DYNROWS" localSheetId="5">#REF!</definedName>
    <definedName name="KP_5_KP_II_5_B1_DYNROWS">#REF!</definedName>
    <definedName name="KP_5_KP_II_5_B1_FORMULA_HEADER_ID" localSheetId="2">#REF!</definedName>
    <definedName name="KP_5_KP_II_5_B1_FORMULA_HEADER_ID" localSheetId="4">#REF!</definedName>
    <definedName name="KP_5_KP_II_5_B1_FORMULA_HEADER_ID" localSheetId="5">#REF!</definedName>
    <definedName name="KP_5_KP_II_5_B1_FORMULA_HEADER_ID">#REF!</definedName>
    <definedName name="KP_5_KP_II_5_B1_IDCODE" localSheetId="2">'[3]5(KP-II)5'!#REF!</definedName>
    <definedName name="KP_5_KP_II_5_B1_IDCODE" localSheetId="4">'[3]5(KP-II)5'!#REF!</definedName>
    <definedName name="KP_5_KP_II_5_B1_IDCODE" localSheetId="5">'[3]5(KP-II)5'!#REF!</definedName>
    <definedName name="KP_5_KP_II_5_B1_IDCODE">'[3]5(KP-II)5'!#REF!</definedName>
    <definedName name="KP_5_KP_II_5_B1_IDCODE_HEADER" localSheetId="2">'[3]5(KP-II)5'!#REF!</definedName>
    <definedName name="KP_5_KP_II_5_B1_IDCODE_HEADER" localSheetId="4">'[3]5(KP-II)5'!#REF!</definedName>
    <definedName name="KP_5_KP_II_5_B1_IDCODE_HEADER" localSheetId="5">'[3]5(KP-II)5'!#REF!</definedName>
    <definedName name="KP_5_KP_II_5_B1_IDCODE_HEADER">'[3]5(KP-II)5'!#REF!</definedName>
    <definedName name="KP_5_KP_II_5_B2_DYN_REGION" localSheetId="2">#REF!</definedName>
    <definedName name="KP_5_KP_II_5_B2_DYN_REGION" localSheetId="4">#REF!</definedName>
    <definedName name="KP_5_KP_II_5_B2_DYN_REGION" localSheetId="5">#REF!</definedName>
    <definedName name="KP_5_KP_II_5_B2_DYN_REGION">#REF!</definedName>
    <definedName name="KP_5_KP_II_5_B2_DYNROWS" localSheetId="2">#REF!</definedName>
    <definedName name="KP_5_KP_II_5_B2_DYNROWS" localSheetId="4">#REF!</definedName>
    <definedName name="KP_5_KP_II_5_B2_DYNROWS" localSheetId="5">#REF!</definedName>
    <definedName name="KP_5_KP_II_5_B2_DYNROWS">#REF!</definedName>
    <definedName name="KP_5_KP_II_5_B2_FORMULA_HEADER_ID" localSheetId="2">#REF!</definedName>
    <definedName name="KP_5_KP_II_5_B2_FORMULA_HEADER_ID" localSheetId="4">#REF!</definedName>
    <definedName name="KP_5_KP_II_5_B2_FORMULA_HEADER_ID" localSheetId="5">#REF!</definedName>
    <definedName name="KP_5_KP_II_5_B2_FORMULA_HEADER_ID">#REF!</definedName>
    <definedName name="KP_5_KP_II_5_B2_IDCODE" localSheetId="2">'[3]5(KP-II)5'!#REF!</definedName>
    <definedName name="KP_5_KP_II_5_B2_IDCODE" localSheetId="4">'[3]5(KP-II)5'!#REF!</definedName>
    <definedName name="KP_5_KP_II_5_B2_IDCODE" localSheetId="5">'[3]5(KP-II)5'!#REF!</definedName>
    <definedName name="KP_5_KP_II_5_B2_IDCODE">'[3]5(KP-II)5'!#REF!</definedName>
    <definedName name="KP_5_KP_II_5_B3_DYN_REGION" localSheetId="2">#REF!</definedName>
    <definedName name="KP_5_KP_II_5_B3_DYN_REGION" localSheetId="4">#REF!</definedName>
    <definedName name="KP_5_KP_II_5_B3_DYN_REGION" localSheetId="5">#REF!</definedName>
    <definedName name="KP_5_KP_II_5_B3_DYN_REGION">#REF!</definedName>
    <definedName name="KP_5_KP_II_5_B3_DYNROWS" localSheetId="2">#REF!</definedName>
    <definedName name="KP_5_KP_II_5_B3_DYNROWS" localSheetId="4">#REF!</definedName>
    <definedName name="KP_5_KP_II_5_B3_DYNROWS" localSheetId="5">#REF!</definedName>
    <definedName name="KP_5_KP_II_5_B3_DYNROWS">#REF!</definedName>
    <definedName name="KP_5_KP_II_5_B3_FORMULA_HEADER_ID" localSheetId="2">#REF!</definedName>
    <definedName name="KP_5_KP_II_5_B3_FORMULA_HEADER_ID" localSheetId="4">#REF!</definedName>
    <definedName name="KP_5_KP_II_5_B3_FORMULA_HEADER_ID" localSheetId="5">#REF!</definedName>
    <definedName name="KP_5_KP_II_5_B3_FORMULA_HEADER_ID">#REF!</definedName>
    <definedName name="KP_5_KP_II_5_B3_IDCODE" localSheetId="2">'[3]5(KP-II)5'!#REF!</definedName>
    <definedName name="KP_5_KP_II_5_B3_IDCODE" localSheetId="4">'[3]5(KP-II)5'!#REF!</definedName>
    <definedName name="KP_5_KP_II_5_B3_IDCODE" localSheetId="5">'[3]5(KP-II)5'!#REF!</definedName>
    <definedName name="KP_5_KP_II_5_B3_IDCODE">'[3]5(KP-II)5'!#REF!</definedName>
    <definedName name="KP_5_KP_II_5_B3_IDCODE_HEADER" localSheetId="2">'[3]5(KP-II)5'!#REF!</definedName>
    <definedName name="KP_5_KP_II_5_B3_IDCODE_HEADER" localSheetId="4">'[3]5(KP-II)5'!#REF!</definedName>
    <definedName name="KP_5_KP_II_5_B3_IDCODE_HEADER" localSheetId="5">'[3]5(KP-II)5'!#REF!</definedName>
    <definedName name="KP_5_KP_II_5_B3_IDCODE_HEADER">'[3]5(KP-II)5'!#REF!</definedName>
    <definedName name="KP_5_KP_II_5_B4_DYN_REGION" localSheetId="2">#REF!</definedName>
    <definedName name="KP_5_KP_II_5_B4_DYN_REGION" localSheetId="4">#REF!</definedName>
    <definedName name="KP_5_KP_II_5_B4_DYN_REGION" localSheetId="5">#REF!</definedName>
    <definedName name="KP_5_KP_II_5_B4_DYN_REGION">#REF!</definedName>
    <definedName name="KP_5_KP_II_5_B4_DYNROWS" localSheetId="2">#REF!</definedName>
    <definedName name="KP_5_KP_II_5_B4_DYNROWS" localSheetId="4">#REF!</definedName>
    <definedName name="KP_5_KP_II_5_B4_DYNROWS" localSheetId="5">#REF!</definedName>
    <definedName name="KP_5_KP_II_5_B4_DYNROWS">#REF!</definedName>
    <definedName name="KP_5_KP_II_5_B4_FORMULA_HEADER_ID" localSheetId="2">#REF!</definedName>
    <definedName name="KP_5_KP_II_5_B4_FORMULA_HEADER_ID" localSheetId="4">#REF!</definedName>
    <definedName name="KP_5_KP_II_5_B4_FORMULA_HEADER_ID" localSheetId="5">#REF!</definedName>
    <definedName name="KP_5_KP_II_5_B4_FORMULA_HEADER_ID">#REF!</definedName>
    <definedName name="KP_5_KP_II_5_B4_IDCODE" localSheetId="2">'[3]5(KP-II)5'!#REF!</definedName>
    <definedName name="KP_5_KP_II_5_B4_IDCODE" localSheetId="4">'[3]5(KP-II)5'!#REF!</definedName>
    <definedName name="KP_5_KP_II_5_B4_IDCODE" localSheetId="5">'[3]5(KP-II)5'!#REF!</definedName>
    <definedName name="KP_5_KP_II_5_B4_IDCODE">'[3]5(KP-II)5'!#REF!</definedName>
    <definedName name="KP_5_KP_II_5_H15" localSheetId="2">'[3]5(KP-II)5'!#REF!</definedName>
    <definedName name="KP_5_KP_II_5_H15" localSheetId="4">'[3]5(KP-II)5'!#REF!</definedName>
    <definedName name="KP_5_KP_II_5_H15" localSheetId="5">'[3]5(KP-II)5'!#REF!</definedName>
    <definedName name="KP_5_KP_II_5_H15">'[3]5(KP-II)5'!#REF!</definedName>
    <definedName name="KP_5_KP_II_5_H27" localSheetId="2">'[3]5(KP-II)5'!#REF!</definedName>
    <definedName name="KP_5_KP_II_5_H27" localSheetId="4">'[3]5(KP-II)5'!#REF!</definedName>
    <definedName name="KP_5_KP_II_5_H27" localSheetId="5">'[3]5(KP-II)5'!#REF!</definedName>
    <definedName name="KP_5_KP_II_5_H27">'[3]5(KP-II)5'!#REF!</definedName>
    <definedName name="KP_5_KP_II_5_H39" localSheetId="2">'[3]5(KP-II)5'!#REF!</definedName>
    <definedName name="KP_5_KP_II_5_H39" localSheetId="4">'[3]5(KP-II)5'!#REF!</definedName>
    <definedName name="KP_5_KP_II_5_H39" localSheetId="5">'[3]5(KP-II)5'!#REF!</definedName>
    <definedName name="KP_5_KP_II_5_H39">'[3]5(KP-II)5'!#REF!</definedName>
    <definedName name="KP_5_KP_II_5_I15" localSheetId="4">'[3]5(KP-II)5'!#REF!</definedName>
    <definedName name="KP_5_KP_II_5_I15" localSheetId="5">'[3]5(KP-II)5'!#REF!</definedName>
    <definedName name="KP_5_KP_II_5_I15">'[3]5(KP-II)5'!#REF!</definedName>
    <definedName name="KP_5_KP_II_5_I27" localSheetId="4">'[3]5(KP-II)5'!#REF!</definedName>
    <definedName name="KP_5_KP_II_5_I27" localSheetId="5">'[3]5(KP-II)5'!#REF!</definedName>
    <definedName name="KP_5_KP_II_5_I27">'[3]5(KP-II)5'!#REF!</definedName>
    <definedName name="KP_5_KP_II_5_I39" localSheetId="4">'[3]5(KP-II)5'!#REF!</definedName>
    <definedName name="KP_5_KP_II_5_I39" localSheetId="5">'[3]5(KP-II)5'!#REF!</definedName>
    <definedName name="KP_5_KP_II_5_I39">'[3]5(KP-II)5'!#REF!</definedName>
    <definedName name="KP_5_KP_II_5_J15" localSheetId="4">'[3]5(KP-II)5'!#REF!</definedName>
    <definedName name="KP_5_KP_II_5_J15" localSheetId="5">'[3]5(KP-II)5'!#REF!</definedName>
    <definedName name="KP_5_KP_II_5_J15">'[3]5(KP-II)5'!#REF!</definedName>
    <definedName name="KP_5_KP_II_5_J27" localSheetId="4">'[3]5(KP-II)5'!#REF!</definedName>
    <definedName name="KP_5_KP_II_5_J27" localSheetId="5">'[3]5(KP-II)5'!#REF!</definedName>
    <definedName name="KP_5_KP_II_5_J27">'[3]5(KP-II)5'!#REF!</definedName>
    <definedName name="KP_5_KP_II_5_J39" localSheetId="4">'[3]5(KP-II)5'!#REF!</definedName>
    <definedName name="KP_5_KP_II_5_J39" localSheetId="5">'[3]5(KP-II)5'!#REF!</definedName>
    <definedName name="KP_5_KP_II_5_J39">'[3]5(KP-II)5'!#REF!</definedName>
    <definedName name="KP_5_KP_INFO_DYN_REGION" localSheetId="2">#REF!</definedName>
    <definedName name="KP_5_KP_INFO_DYN_REGION" localSheetId="4">#REF!</definedName>
    <definedName name="KP_5_KP_INFO_DYN_REGION" localSheetId="5">#REF!</definedName>
    <definedName name="KP_5_KP_INFO_DYN_REGION">#REF!</definedName>
    <definedName name="KP_5_KP_INFO_DYNROWS" localSheetId="2">#REF!</definedName>
    <definedName name="KP_5_KP_INFO_DYNROWS" localSheetId="4">#REF!</definedName>
    <definedName name="KP_5_KP_INFO_DYNROWS" localSheetId="5">#REF!</definedName>
    <definedName name="KP_5_KP_INFO_DYNROWS">#REF!</definedName>
    <definedName name="KP_5_KP_INFO_FORMULA_HEADER_ID" localSheetId="2">#REF!</definedName>
    <definedName name="KP_5_KP_INFO_FORMULA_HEADER_ID" localSheetId="4">#REF!</definedName>
    <definedName name="KP_5_KP_INFO_FORMULA_HEADER_ID" localSheetId="5">#REF!</definedName>
    <definedName name="KP_5_KP_INFO_FORMULA_HEADER_ID">#REF!</definedName>
    <definedName name="KP_5_KP_INFO_IDCODE" localSheetId="2">'[3]5(KP)'!#REF!</definedName>
    <definedName name="KP_5_KP_INFO_IDCODE" localSheetId="4">'[3]5(KP)'!#REF!</definedName>
    <definedName name="KP_5_KP_INFO_IDCODE" localSheetId="5">'[3]5(KP)'!#REF!</definedName>
    <definedName name="KP_5_KP_INFO_IDCODE">'[3]5(KP)'!#REF!</definedName>
    <definedName name="KP_5KP_IA.1.3_A11_IDSUB" localSheetId="2">#REF!</definedName>
    <definedName name="KP_5KP_IA.1.3_A11_IDSUB" localSheetId="4">#REF!</definedName>
    <definedName name="KP_5KP_IA.1.3_A11_IDSUB" localSheetId="5">#REF!</definedName>
    <definedName name="KP_5KP_IA.1.3_A11_IDSUB">#REF!</definedName>
    <definedName name="KP_5KP_IA.1.3_Dyn1A111" localSheetId="2">#REF!</definedName>
    <definedName name="KP_5KP_IA.1.3_Dyn1A111" localSheetId="4">#REF!</definedName>
    <definedName name="KP_5KP_IA.1.3_Dyn1A111" localSheetId="5">#REF!</definedName>
    <definedName name="KP_5KP_IA.1.3_Dyn1A111">#REF!</definedName>
    <definedName name="KP_Accounting_A1_DYN_REGION" localSheetId="2">#REF!</definedName>
    <definedName name="KP_Accounting_A1_DYN_REGION" localSheetId="4">#REF!</definedName>
    <definedName name="KP_Accounting_A1_DYN_REGION" localSheetId="5">#REF!</definedName>
    <definedName name="KP_Accounting_A1_DYN_REGION">#REF!</definedName>
    <definedName name="KP_Accounting_A1_DYNROWS" localSheetId="2">#REF!</definedName>
    <definedName name="KP_Accounting_A1_DYNROWS" localSheetId="4">#REF!</definedName>
    <definedName name="KP_Accounting_A1_DYNROWS" localSheetId="5">#REF!</definedName>
    <definedName name="KP_Accounting_A1_DYNROWS">#REF!</definedName>
    <definedName name="KP_Accounting_A1_FORMULA_HEADER_ID" localSheetId="2">#REF!</definedName>
    <definedName name="KP_Accounting_A1_FORMULA_HEADER_ID" localSheetId="4">#REF!</definedName>
    <definedName name="KP_Accounting_A1_FORMULA_HEADER_ID" localSheetId="5">#REF!</definedName>
    <definedName name="KP_Accounting_A1_FORMULA_HEADER_ID">#REF!</definedName>
    <definedName name="KP_Accounting_A1_IDCODE" localSheetId="2">#REF!</definedName>
    <definedName name="KP_Accounting_A1_IDCODE" localSheetId="4">#REF!</definedName>
    <definedName name="KP_Accounting_A1_IDCODE" localSheetId="5">#REF!</definedName>
    <definedName name="KP_Accounting_A1_IDCODE">#REF!</definedName>
    <definedName name="KP_Accounting_A1_IDCODE_HEADER" localSheetId="2">#REF!</definedName>
    <definedName name="KP_Accounting_A1_IDCODE_HEADER" localSheetId="4">#REF!</definedName>
    <definedName name="KP_Accounting_A1_IDCODE_HEADER" localSheetId="5">#REF!</definedName>
    <definedName name="KP_Accounting_A1_IDCODE_HEADER">#REF!</definedName>
    <definedName name="KP_Accounting_MAIN" localSheetId="2">#REF!</definedName>
    <definedName name="KP_Accounting_MAIN" localSheetId="4">#REF!</definedName>
    <definedName name="KP_Accounting_MAIN" localSheetId="5">#REF!</definedName>
    <definedName name="KP_Accounting_MAIN">#REF!</definedName>
    <definedName name="KP_Accounting_VALUE" localSheetId="2">#REF!</definedName>
    <definedName name="KP_Accounting_VALUE" localSheetId="4">#REF!</definedName>
    <definedName name="KP_Accounting_VALUE" localSheetId="5">#REF!</definedName>
    <definedName name="KP_Accounting_VALUE">#REF!</definedName>
    <definedName name="KP_NIR3_ADD" localSheetId="2">'[3]NIR-3'!#REF!</definedName>
    <definedName name="KP_NIR3_ADD" localSheetId="4">'[3]NIR-3'!#REF!</definedName>
    <definedName name="KP_NIR3_ADD" localSheetId="5">'[3]NIR-3'!#REF!</definedName>
    <definedName name="KP_NIR3_ADD">'[3]NIR-3'!#REF!</definedName>
    <definedName name="KP_NIR3_NEW" localSheetId="2">'[3]NIR-3'!#REF!</definedName>
    <definedName name="KP_NIR3_NEW" localSheetId="4">'[3]NIR-3'!#REF!</definedName>
    <definedName name="KP_NIR3_NEW" localSheetId="5">'[3]NIR-3'!#REF!</definedName>
    <definedName name="KP_NIR3_NEW">'[3]NIR-3'!#REF!</definedName>
    <definedName name="KP_NIR3_VALUE" localSheetId="2">'[3]NIR-3'!$C$7:$F$13,'[3]NIR-3'!#REF!</definedName>
    <definedName name="KP_NIR3_VALUE" localSheetId="4">'[3]NIR-3'!$C$7:$F$13,'[3]NIR-3'!#REF!</definedName>
    <definedName name="KP_NIR3_VALUE" localSheetId="5">'[3]NIR-3'!$C$7:$F$13,'[3]NIR-3'!#REF!</definedName>
    <definedName name="KP_NIR3_VALUE">'[3]NIR-3'!$C$7:$F$13,'[3]NIR-3'!#REF!</definedName>
    <definedName name="PWD" localSheetId="2">#REF!</definedName>
    <definedName name="PWD" localSheetId="4">#REF!</definedName>
    <definedName name="PWD" localSheetId="5">#REF!</definedName>
    <definedName name="PWD">#REF!</definedName>
    <definedName name="s" localSheetId="2">#REF!</definedName>
    <definedName name="s" localSheetId="4">#REF!</definedName>
    <definedName name="s" localSheetId="5">#REF!</definedName>
    <definedName name="s">#REF!</definedName>
    <definedName name="SetEntryCellsEmpty" localSheetId="2">#REF!</definedName>
    <definedName name="SetEntryCellsEmpty" localSheetId="4">#REF!</definedName>
    <definedName name="SetEntryCellsEmpty" localSheetId="5">#REF!</definedName>
    <definedName name="SetEntryCellsEmpty">#REF!</definedName>
    <definedName name="Sheet13Range1" localSheetId="2">#REF!</definedName>
    <definedName name="Sheet13Range1" localSheetId="4">#REF!</definedName>
    <definedName name="Sheet13Range1" localSheetId="5">#REF!</definedName>
    <definedName name="Sheet13Range1">#REF!</definedName>
    <definedName name="Sheet13Range2" localSheetId="2">#REF!</definedName>
    <definedName name="Sheet13Range2" localSheetId="4">#REF!</definedName>
    <definedName name="Sheet13Range2" localSheetId="5">#REF!</definedName>
    <definedName name="Sheet13Range2">#REF!</definedName>
    <definedName name="Sheet14Range1" localSheetId="2">#REF!</definedName>
    <definedName name="Sheet14Range1" localSheetId="4">#REF!</definedName>
    <definedName name="Sheet14Range1" localSheetId="5">#REF!</definedName>
    <definedName name="Sheet14Range1">#REF!</definedName>
    <definedName name="Sheet14Range2" localSheetId="2">#REF!</definedName>
    <definedName name="Sheet14Range2" localSheetId="4">#REF!</definedName>
    <definedName name="Sheet14Range2" localSheetId="5">#REF!</definedName>
    <definedName name="Sheet14Range2">#REF!</definedName>
    <definedName name="Sheet14Range3" localSheetId="2">#REF!</definedName>
    <definedName name="Sheet14Range3" localSheetId="4">#REF!</definedName>
    <definedName name="Sheet14Range3" localSheetId="5">#REF!</definedName>
    <definedName name="Sheet14Range3">#REF!</definedName>
    <definedName name="Sheet14Range4" localSheetId="2">#REF!</definedName>
    <definedName name="Sheet14Range4" localSheetId="4">#REF!</definedName>
    <definedName name="Sheet14Range4" localSheetId="5">#REF!</definedName>
    <definedName name="Sheet14Range4">#REF!</definedName>
    <definedName name="Sheet17Range1" localSheetId="2">#REF!</definedName>
    <definedName name="Sheet17Range1" localSheetId="4">#REF!</definedName>
    <definedName name="Sheet17Range1" localSheetId="5">#REF!</definedName>
    <definedName name="Sheet17Range1">#REF!</definedName>
    <definedName name="Sheet17Range2" localSheetId="2">#REF!</definedName>
    <definedName name="Sheet17Range2" localSheetId="4">#REF!</definedName>
    <definedName name="Sheet17Range2" localSheetId="5">#REF!</definedName>
    <definedName name="Sheet17Range2">#REF!</definedName>
    <definedName name="Sheet18Range1" localSheetId="2">#REF!</definedName>
    <definedName name="Sheet18Range1" localSheetId="4">#REF!</definedName>
    <definedName name="Sheet18Range1" localSheetId="5">#REF!</definedName>
    <definedName name="Sheet18Range1">#REF!</definedName>
    <definedName name="Sheet18Range2" localSheetId="2">#REF!</definedName>
    <definedName name="Sheet18Range2" localSheetId="4">#REF!</definedName>
    <definedName name="Sheet18Range2" localSheetId="5">#REF!</definedName>
    <definedName name="Sheet18Range2">#REF!</definedName>
    <definedName name="Sheet18Range3" localSheetId="2">#REF!</definedName>
    <definedName name="Sheet18Range3" localSheetId="4">#REF!</definedName>
    <definedName name="Sheet18Range3" localSheetId="5">#REF!</definedName>
    <definedName name="Sheet18Range3">#REF!</definedName>
    <definedName name="Sheet18Range4" localSheetId="2">#REF!</definedName>
    <definedName name="Sheet18Range4" localSheetId="4">#REF!</definedName>
    <definedName name="Sheet18Range4" localSheetId="5">#REF!</definedName>
    <definedName name="Sheet18Range4">#REF!</definedName>
    <definedName name="Sheet18Range5" localSheetId="2">#REF!</definedName>
    <definedName name="Sheet18Range5" localSheetId="4">#REF!</definedName>
    <definedName name="Sheet18Range5" localSheetId="5">#REF!</definedName>
    <definedName name="Sheet18Range5">#REF!</definedName>
    <definedName name="Sheet18Range6" localSheetId="2">#REF!</definedName>
    <definedName name="Sheet18Range6" localSheetId="4">#REF!</definedName>
    <definedName name="Sheet18Range6" localSheetId="5">#REF!</definedName>
    <definedName name="Sheet18Range6">#REF!</definedName>
    <definedName name="Sheet1Range1" localSheetId="2">#REF!</definedName>
    <definedName name="Sheet1Range1" localSheetId="4">#REF!</definedName>
    <definedName name="Sheet1Range1" localSheetId="5">#REF!</definedName>
    <definedName name="Sheet1Range1">#REF!</definedName>
    <definedName name="Sheet1Range2" localSheetId="2">#REF!</definedName>
    <definedName name="Sheet1Range2" localSheetId="4">#REF!</definedName>
    <definedName name="Sheet1Range2" localSheetId="5">#REF!</definedName>
    <definedName name="Sheet1Range2">#REF!</definedName>
    <definedName name="Sheet23Range1" localSheetId="2">#REF!</definedName>
    <definedName name="Sheet23Range1" localSheetId="4">#REF!</definedName>
    <definedName name="Sheet23Range1" localSheetId="5">#REF!</definedName>
    <definedName name="Sheet23Range1">#REF!</definedName>
    <definedName name="Sheet23Range2" localSheetId="2">#REF!</definedName>
    <definedName name="Sheet23Range2" localSheetId="4">#REF!</definedName>
    <definedName name="Sheet23Range2" localSheetId="5">#REF!</definedName>
    <definedName name="Sheet23Range2">#REF!</definedName>
    <definedName name="Sheet23Range3" localSheetId="2">#REF!</definedName>
    <definedName name="Sheet23Range3" localSheetId="4">#REF!</definedName>
    <definedName name="Sheet23Range3" localSheetId="5">#REF!</definedName>
    <definedName name="Sheet23Range3">#REF!</definedName>
    <definedName name="Sheet23Range4" localSheetId="2">#REF!</definedName>
    <definedName name="Sheet23Range4" localSheetId="4">#REF!</definedName>
    <definedName name="Sheet23Range4" localSheetId="5">#REF!</definedName>
    <definedName name="Sheet23Range4">#REF!</definedName>
    <definedName name="Sheet25Range1" localSheetId="2">#REF!</definedName>
    <definedName name="Sheet25Range1" localSheetId="4">#REF!</definedName>
    <definedName name="Sheet25Range1" localSheetId="5">#REF!</definedName>
    <definedName name="Sheet25Range1">#REF!</definedName>
    <definedName name="Sheet25Range2" localSheetId="2">#REF!</definedName>
    <definedName name="Sheet25Range2" localSheetId="4">#REF!</definedName>
    <definedName name="Sheet25Range2" localSheetId="5">#REF!</definedName>
    <definedName name="Sheet25Range2">#REF!</definedName>
    <definedName name="Sheet26Range1" localSheetId="2">#REF!</definedName>
    <definedName name="Sheet26Range1" localSheetId="4">#REF!</definedName>
    <definedName name="Sheet26Range1" localSheetId="5">#REF!</definedName>
    <definedName name="Sheet26Range1">#REF!</definedName>
    <definedName name="Sheet26Range2" localSheetId="2">#REF!</definedName>
    <definedName name="Sheet26Range2" localSheetId="4">#REF!</definedName>
    <definedName name="Sheet26Range2" localSheetId="5">#REF!</definedName>
    <definedName name="Sheet26Range2">#REF!</definedName>
    <definedName name="Sheet26Range3" localSheetId="2">#REF!</definedName>
    <definedName name="Sheet26Range3" localSheetId="4">#REF!</definedName>
    <definedName name="Sheet26Range3" localSheetId="5">#REF!</definedName>
    <definedName name="Sheet26Range3">#REF!</definedName>
    <definedName name="Sheet26Range4" localSheetId="2">#REF!</definedName>
    <definedName name="Sheet26Range4" localSheetId="4">#REF!</definedName>
    <definedName name="Sheet26Range4" localSheetId="5">#REF!</definedName>
    <definedName name="Sheet26Range4">#REF!</definedName>
    <definedName name="Sheet2Range1" localSheetId="2">#REF!</definedName>
    <definedName name="Sheet2Range1" localSheetId="4">#REF!</definedName>
    <definedName name="Sheet2Range1" localSheetId="5">#REF!</definedName>
    <definedName name="Sheet2Range1">#REF!</definedName>
    <definedName name="Sheet2Range2" localSheetId="2">#REF!</definedName>
    <definedName name="Sheet2Range2" localSheetId="4">#REF!</definedName>
    <definedName name="Sheet2Range2" localSheetId="5">#REF!</definedName>
    <definedName name="Sheet2Range2">#REF!</definedName>
    <definedName name="Sheet2Range3" localSheetId="2">#REF!</definedName>
    <definedName name="Sheet2Range3" localSheetId="4">#REF!</definedName>
    <definedName name="Sheet2Range3" localSheetId="5">#REF!</definedName>
    <definedName name="Sheet2Range3">#REF!</definedName>
    <definedName name="Sheet2Range4" localSheetId="2">#REF!</definedName>
    <definedName name="Sheet2Range4" localSheetId="4">#REF!</definedName>
    <definedName name="Sheet2Range4" localSheetId="5">#REF!</definedName>
    <definedName name="Sheet2Range4">#REF!</definedName>
    <definedName name="Sheet36Range2" localSheetId="2">#REF!</definedName>
    <definedName name="Sheet36Range2" localSheetId="4">#REF!</definedName>
    <definedName name="Sheet36Range2" localSheetId="5">#REF!</definedName>
    <definedName name="Sheet36Range2">#REF!</definedName>
    <definedName name="Sheet36Range3" localSheetId="2">#REF!</definedName>
    <definedName name="Sheet36Range3" localSheetId="4">#REF!</definedName>
    <definedName name="Sheet36Range3" localSheetId="5">#REF!</definedName>
    <definedName name="Sheet36Range3">#REF!</definedName>
    <definedName name="Sheet36Range4" localSheetId="2">#REF!</definedName>
    <definedName name="Sheet36Range4" localSheetId="4">#REF!</definedName>
    <definedName name="Sheet36Range4" localSheetId="5">#REF!</definedName>
    <definedName name="Sheet36Range4">#REF!</definedName>
    <definedName name="Sheet42Range1" localSheetId="2">#REF!</definedName>
    <definedName name="Sheet42Range1" localSheetId="4">#REF!</definedName>
    <definedName name="Sheet42Range1" localSheetId="5">#REF!</definedName>
    <definedName name="Sheet42Range1">#REF!</definedName>
    <definedName name="Sheet42Range2" localSheetId="2">#REF!</definedName>
    <definedName name="Sheet42Range2" localSheetId="4">#REF!</definedName>
    <definedName name="Sheet42Range2" localSheetId="5">#REF!</definedName>
    <definedName name="Sheet42Range2">#REF!</definedName>
    <definedName name="Sheet42Range3" localSheetId="2">#REF!</definedName>
    <definedName name="Sheet42Range3" localSheetId="4">#REF!</definedName>
    <definedName name="Sheet42Range3" localSheetId="5">#REF!</definedName>
    <definedName name="Sheet42Range3">#REF!</definedName>
    <definedName name="Sheet42Range4" localSheetId="2">#REF!</definedName>
    <definedName name="Sheet42Range4" localSheetId="4">#REF!</definedName>
    <definedName name="Sheet42Range4" localSheetId="5">#REF!</definedName>
    <definedName name="Sheet42Range4">#REF!</definedName>
    <definedName name="Sheet51Range1" localSheetId="2">#REF!</definedName>
    <definedName name="Sheet51Range1" localSheetId="4">#REF!</definedName>
    <definedName name="Sheet51Range1" localSheetId="5">#REF!</definedName>
    <definedName name="Sheet51Range1">#REF!</definedName>
    <definedName name="Sheet51Range2" localSheetId="2">#REF!</definedName>
    <definedName name="Sheet51Range2" localSheetId="4">#REF!</definedName>
    <definedName name="Sheet51Range2" localSheetId="5">#REF!</definedName>
    <definedName name="Sheet51Range2">#REF!</definedName>
    <definedName name="Sheet51Range4" localSheetId="2">#REF!</definedName>
    <definedName name="Sheet51Range4" localSheetId="4">#REF!</definedName>
    <definedName name="Sheet51Range4" localSheetId="5">#REF!</definedName>
    <definedName name="Sheet51Range4">#REF!</definedName>
    <definedName name="Sheet51Range5" localSheetId="2">#REF!</definedName>
    <definedName name="Sheet51Range5" localSheetId="4">#REF!</definedName>
    <definedName name="Sheet51Range5" localSheetId="5">#REF!</definedName>
    <definedName name="Sheet51Range5">#REF!</definedName>
    <definedName name="ValidateZero" localSheetId="2">#REF!</definedName>
    <definedName name="ValidateZero" localSheetId="4">#REF!</definedName>
    <definedName name="ValidateZero" localSheetId="5">#REF!</definedName>
    <definedName name="ValidateZer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9" i="30" l="1"/>
  <c r="C236" i="20" l="1"/>
  <c r="O236" i="20" s="1"/>
  <c r="C229" i="20"/>
  <c r="C239" i="20" s="1"/>
  <c r="O98" i="24" l="1"/>
  <c r="H94" i="24"/>
  <c r="I94" i="24"/>
  <c r="J94" i="24"/>
  <c r="H100" i="38" l="1"/>
  <c r="I100" i="38"/>
  <c r="J100" i="38"/>
  <c r="O201" i="26" l="1"/>
  <c r="H197" i="26"/>
  <c r="I197" i="26"/>
  <c r="J197" i="26"/>
  <c r="O238" i="38" l="1"/>
  <c r="H235" i="38"/>
  <c r="I235" i="38"/>
  <c r="J235" i="38"/>
  <c r="O207" i="38"/>
  <c r="H204" i="38"/>
  <c r="I204" i="38"/>
  <c r="J204" i="38"/>
  <c r="O176" i="38"/>
  <c r="H170" i="38"/>
  <c r="I170" i="38"/>
  <c r="J170" i="38"/>
  <c r="G170" i="38"/>
  <c r="F170" i="38"/>
  <c r="E170" i="38"/>
  <c r="D170" i="38"/>
  <c r="O139" i="38"/>
  <c r="H134" i="38"/>
  <c r="I134" i="38"/>
  <c r="J134" i="38"/>
  <c r="C229" i="38" l="1"/>
  <c r="C163" i="38"/>
  <c r="C165" i="38"/>
  <c r="C230" i="38"/>
  <c r="C199" i="38"/>
  <c r="C161" i="38"/>
  <c r="C198" i="38"/>
  <c r="C162" i="38"/>
  <c r="C164" i="38"/>
  <c r="C239" i="30" l="1"/>
  <c r="C246" i="30" s="1"/>
  <c r="O246" i="30" s="1"/>
  <c r="O247" i="30"/>
  <c r="J244" i="30"/>
  <c r="I244" i="30"/>
  <c r="H244" i="30"/>
  <c r="G244" i="30"/>
  <c r="F244" i="30"/>
  <c r="E244" i="30"/>
  <c r="D244" i="30"/>
  <c r="C243" i="30"/>
  <c r="C250" i="30" s="1"/>
  <c r="O216" i="30"/>
  <c r="J213" i="30"/>
  <c r="I213" i="30"/>
  <c r="H213" i="30"/>
  <c r="G213" i="30"/>
  <c r="F213" i="30"/>
  <c r="E213" i="30"/>
  <c r="D213" i="30"/>
  <c r="C212" i="30"/>
  <c r="C219" i="30" s="1"/>
  <c r="O185" i="30"/>
  <c r="J182" i="30"/>
  <c r="I182" i="30"/>
  <c r="H182" i="30"/>
  <c r="G182" i="30"/>
  <c r="F182" i="30"/>
  <c r="E182" i="30"/>
  <c r="D182" i="30"/>
  <c r="C181" i="30"/>
  <c r="C188" i="30" s="1"/>
  <c r="O154" i="30"/>
  <c r="J151" i="30"/>
  <c r="I151" i="30"/>
  <c r="H151" i="30"/>
  <c r="G151" i="30"/>
  <c r="F151" i="30"/>
  <c r="E151" i="30"/>
  <c r="D151" i="30"/>
  <c r="C150" i="30"/>
  <c r="C157" i="30" s="1"/>
  <c r="H120" i="30"/>
  <c r="I120" i="30"/>
  <c r="J120" i="30"/>
  <c r="C146" i="30" l="1"/>
  <c r="C153" i="30" s="1"/>
  <c r="O153" i="30" s="1"/>
  <c r="C208" i="30"/>
  <c r="C215" i="30" s="1"/>
  <c r="O215" i="30" s="1"/>
  <c r="C176" i="30"/>
  <c r="C183" i="30" s="1"/>
  <c r="O183" i="30" s="1"/>
  <c r="C238" i="30"/>
  <c r="C245" i="30" s="1"/>
  <c r="O245" i="30" s="1"/>
  <c r="C177" i="30"/>
  <c r="C184" i="30" s="1"/>
  <c r="O184" i="30" s="1"/>
  <c r="C207" i="30"/>
  <c r="C214" i="30" s="1"/>
  <c r="O214" i="30" s="1"/>
  <c r="C145" i="30"/>
  <c r="C152" i="30" s="1"/>
  <c r="O152" i="30" s="1"/>
  <c r="H73" i="30"/>
  <c r="I73" i="30"/>
  <c r="J73" i="30"/>
  <c r="O162" i="24" l="1"/>
  <c r="H159" i="24"/>
  <c r="I159" i="24"/>
  <c r="J159" i="24"/>
  <c r="H127" i="24" l="1"/>
  <c r="I127" i="24"/>
  <c r="J127" i="24"/>
  <c r="H303" i="22"/>
  <c r="I303" i="22"/>
  <c r="J303" i="22"/>
  <c r="O276" i="22"/>
  <c r="H269" i="22"/>
  <c r="I269" i="22"/>
  <c r="J269" i="22"/>
  <c r="C271" i="22"/>
  <c r="O271" i="22" s="1"/>
  <c r="C272" i="22"/>
  <c r="O272" i="22" s="1"/>
  <c r="C273" i="22"/>
  <c r="O273" i="22" s="1"/>
  <c r="H234" i="22"/>
  <c r="I234" i="22"/>
  <c r="J234" i="22"/>
  <c r="H203" i="22"/>
  <c r="I203" i="22"/>
  <c r="J203" i="22"/>
  <c r="H171" i="22" l="1"/>
  <c r="I171" i="22"/>
  <c r="J171" i="22"/>
  <c r="H139" i="22"/>
  <c r="I139" i="22"/>
  <c r="J139" i="22"/>
  <c r="H103" i="22"/>
  <c r="I103" i="22"/>
  <c r="J103" i="22"/>
  <c r="H369" i="26"/>
  <c r="I369" i="26"/>
  <c r="J369" i="26"/>
  <c r="H339" i="26"/>
  <c r="I339" i="26"/>
  <c r="J339" i="26"/>
  <c r="K70" i="26" l="1"/>
  <c r="H266" i="26"/>
  <c r="I266" i="26"/>
  <c r="J266" i="26"/>
  <c r="H163" i="26" l="1"/>
  <c r="I163" i="26"/>
  <c r="J163" i="26"/>
  <c r="H60" i="24" l="1"/>
  <c r="I60" i="24"/>
  <c r="J60" i="24"/>
  <c r="C44" i="30" l="1"/>
  <c r="O44" i="30" s="1"/>
  <c r="C39" i="30"/>
  <c r="O39" i="30" s="1"/>
  <c r="C40" i="30"/>
  <c r="O40" i="30" s="1"/>
  <c r="C41" i="30"/>
  <c r="O41" i="30" s="1"/>
  <c r="C42" i="30"/>
  <c r="O42" i="30" s="1"/>
  <c r="C43" i="30"/>
  <c r="O43" i="30" s="1"/>
  <c r="C38" i="30"/>
  <c r="O38" i="30" s="1"/>
  <c r="H37" i="30"/>
  <c r="I37" i="30"/>
  <c r="J37" i="30"/>
  <c r="H63" i="38"/>
  <c r="I63" i="38"/>
  <c r="J63" i="38"/>
  <c r="C65" i="38"/>
  <c r="O65" i="38" s="1"/>
  <c r="C66" i="38"/>
  <c r="O66" i="38" s="1"/>
  <c r="C67" i="38"/>
  <c r="O67" i="38" s="1"/>
  <c r="C68" i="38"/>
  <c r="O68" i="38" s="1"/>
  <c r="C69" i="38"/>
  <c r="O69" i="38" s="1"/>
  <c r="C70" i="38"/>
  <c r="O70" i="38" s="1"/>
  <c r="C64" i="38"/>
  <c r="H62" i="22"/>
  <c r="I62" i="22"/>
  <c r="J62" i="22"/>
  <c r="H304" i="26"/>
  <c r="I304" i="26"/>
  <c r="J304" i="26"/>
  <c r="F304" i="26"/>
  <c r="AD231" i="26"/>
  <c r="AC231" i="26"/>
  <c r="AB231" i="26"/>
  <c r="H129" i="26"/>
  <c r="I129" i="26"/>
  <c r="J129" i="26"/>
  <c r="O461" i="20"/>
  <c r="O460" i="20"/>
  <c r="O459" i="20"/>
  <c r="O458" i="20"/>
  <c r="O457" i="20"/>
  <c r="O456" i="20"/>
  <c r="O455" i="20"/>
  <c r="O454" i="20"/>
  <c r="O453" i="20"/>
  <c r="O452" i="20"/>
  <c r="C450" i="20"/>
  <c r="C92" i="26"/>
  <c r="C103" i="26" s="1"/>
  <c r="O100" i="26"/>
  <c r="C303" i="20"/>
  <c r="O303" i="20" s="1"/>
  <c r="O202" i="20"/>
  <c r="N202" i="20"/>
  <c r="M202" i="20"/>
  <c r="O201" i="20"/>
  <c r="O200" i="20"/>
  <c r="C197" i="20"/>
  <c r="O197" i="20"/>
  <c r="C167" i="20"/>
  <c r="O167" i="20"/>
  <c r="C52" i="20"/>
  <c r="C53" i="20"/>
  <c r="C54" i="20"/>
  <c r="C51" i="20"/>
  <c r="A4" i="22"/>
  <c r="B78" i="20"/>
  <c r="A261" i="20"/>
  <c r="C261" i="20" s="1"/>
  <c r="A3" i="30"/>
  <c r="B3" i="30"/>
  <c r="A262" i="20"/>
  <c r="B81" i="20"/>
  <c r="A259" i="20"/>
  <c r="A28" i="38"/>
  <c r="C28" i="38" s="1"/>
  <c r="C234" i="38"/>
  <c r="C241" i="38" s="1"/>
  <c r="C237" i="38"/>
  <c r="O237" i="38" s="1"/>
  <c r="C236" i="38"/>
  <c r="O236" i="38" s="1"/>
  <c r="G235" i="38"/>
  <c r="F235" i="38"/>
  <c r="E235" i="38"/>
  <c r="D235" i="38"/>
  <c r="C235" i="38"/>
  <c r="C206" i="38"/>
  <c r="O206" i="38" s="1"/>
  <c r="C205" i="38"/>
  <c r="O205" i="38" s="1"/>
  <c r="G204" i="38"/>
  <c r="F204" i="38"/>
  <c r="E204" i="38"/>
  <c r="D204" i="38"/>
  <c r="C204" i="38"/>
  <c r="C203" i="38"/>
  <c r="C210" i="38" s="1"/>
  <c r="C169" i="38"/>
  <c r="C179" i="38" s="1"/>
  <c r="C175" i="38"/>
  <c r="O175" i="38" s="1"/>
  <c r="C174" i="38"/>
  <c r="O174" i="38" s="1"/>
  <c r="C173" i="38"/>
  <c r="O173" i="38" s="1"/>
  <c r="C172" i="38"/>
  <c r="O172" i="38" s="1"/>
  <c r="C171" i="38"/>
  <c r="O171" i="38" s="1"/>
  <c r="C133" i="38"/>
  <c r="C142" i="38" s="1"/>
  <c r="G134" i="38"/>
  <c r="F134" i="38"/>
  <c r="E134" i="38"/>
  <c r="D134" i="38"/>
  <c r="C129" i="38"/>
  <c r="C138" i="38" s="1"/>
  <c r="O138" i="38" s="1"/>
  <c r="C128" i="38"/>
  <c r="C137" i="38" s="1"/>
  <c r="O137" i="38" s="1"/>
  <c r="C127" i="38"/>
  <c r="C136" i="38" s="1"/>
  <c r="O136" i="38" s="1"/>
  <c r="C126" i="38"/>
  <c r="C135" i="38" s="1"/>
  <c r="O135" i="38" s="1"/>
  <c r="C104" i="38"/>
  <c r="O104" i="38" s="1"/>
  <c r="C103" i="38"/>
  <c r="O103" i="38" s="1"/>
  <c r="C102" i="38"/>
  <c r="O102" i="38" s="1"/>
  <c r="C101" i="38"/>
  <c r="O101" i="38" s="1"/>
  <c r="G100" i="38"/>
  <c r="F100" i="38"/>
  <c r="E100" i="38"/>
  <c r="D100" i="38"/>
  <c r="C100" i="38"/>
  <c r="C99" i="38"/>
  <c r="C107" i="38" s="1"/>
  <c r="C71" i="38"/>
  <c r="O71" i="38" s="1"/>
  <c r="O64" i="38"/>
  <c r="G63" i="38"/>
  <c r="F63" i="38"/>
  <c r="E63" i="38"/>
  <c r="D63" i="38"/>
  <c r="C63" i="38"/>
  <c r="C62" i="38"/>
  <c r="C74" i="38" s="1"/>
  <c r="C33" i="38"/>
  <c r="C9" i="38"/>
  <c r="C4" i="38"/>
  <c r="C195" i="20"/>
  <c r="C203" i="20" s="1"/>
  <c r="C199" i="20"/>
  <c r="O199" i="20" s="1"/>
  <c r="C198" i="20"/>
  <c r="O198" i="20" s="1"/>
  <c r="C122" i="20"/>
  <c r="C132" i="20" s="1"/>
  <c r="C413" i="20"/>
  <c r="O413" i="20" s="1"/>
  <c r="C407" i="20"/>
  <c r="C416" i="20"/>
  <c r="C377" i="20"/>
  <c r="O377" i="20"/>
  <c r="C371" i="20"/>
  <c r="C380" i="20"/>
  <c r="C342" i="20"/>
  <c r="O342" i="20"/>
  <c r="C336" i="20"/>
  <c r="C345" i="20"/>
  <c r="C307" i="20"/>
  <c r="O307" i="20"/>
  <c r="C306" i="20"/>
  <c r="O306" i="20"/>
  <c r="C305" i="20"/>
  <c r="O305" i="20"/>
  <c r="C304" i="20"/>
  <c r="O304" i="20"/>
  <c r="C301" i="20"/>
  <c r="C310" i="20"/>
  <c r="C49" i="20"/>
  <c r="C58" i="20" s="1"/>
  <c r="O131" i="24"/>
  <c r="O65" i="24"/>
  <c r="C33" i="24"/>
  <c r="C9" i="24"/>
  <c r="O372" i="26"/>
  <c r="O343" i="26"/>
  <c r="O310" i="26"/>
  <c r="O274" i="26"/>
  <c r="O306" i="22"/>
  <c r="O305" i="22"/>
  <c r="C279" i="22"/>
  <c r="C268" i="22"/>
  <c r="O237" i="22"/>
  <c r="O206" i="22"/>
  <c r="O174" i="22"/>
  <c r="C61" i="22"/>
  <c r="C72" i="22" s="1"/>
  <c r="C33" i="22"/>
  <c r="C9" i="22"/>
  <c r="C61" i="24"/>
  <c r="O61" i="24" s="1"/>
  <c r="C62" i="24"/>
  <c r="O62" i="24" s="1"/>
  <c r="C63" i="24"/>
  <c r="O63" i="24" s="1"/>
  <c r="C64" i="24"/>
  <c r="O64" i="24" s="1"/>
  <c r="C59" i="24"/>
  <c r="C68" i="24" s="1"/>
  <c r="C60" i="24"/>
  <c r="D60" i="24"/>
  <c r="E60" i="24"/>
  <c r="F60" i="24"/>
  <c r="G60" i="24"/>
  <c r="C93" i="24"/>
  <c r="C101" i="24" s="1"/>
  <c r="C94" i="24"/>
  <c r="D94" i="24"/>
  <c r="E94" i="24"/>
  <c r="F94" i="24"/>
  <c r="G94" i="24"/>
  <c r="C95" i="24"/>
  <c r="O95" i="24" s="1"/>
  <c r="C96" i="24"/>
  <c r="O96" i="24" s="1"/>
  <c r="C97" i="24"/>
  <c r="O97" i="24" s="1"/>
  <c r="C128" i="24"/>
  <c r="O128" i="24" s="1"/>
  <c r="C129" i="24"/>
  <c r="O129" i="24" s="1"/>
  <c r="C130" i="24"/>
  <c r="O130" i="24" s="1"/>
  <c r="C126" i="24"/>
  <c r="C134" i="24" s="1"/>
  <c r="C127" i="24"/>
  <c r="D127" i="24"/>
  <c r="E127" i="24"/>
  <c r="F127" i="24"/>
  <c r="G127" i="24"/>
  <c r="C160" i="24"/>
  <c r="O160" i="24" s="1"/>
  <c r="C161" i="24"/>
  <c r="O161" i="24" s="1"/>
  <c r="C158" i="24"/>
  <c r="C165" i="24" s="1"/>
  <c r="C159" i="24"/>
  <c r="D159" i="24"/>
  <c r="E159" i="24"/>
  <c r="F159" i="24"/>
  <c r="G159" i="24"/>
  <c r="C302" i="22"/>
  <c r="C308" i="22" s="1"/>
  <c r="C303" i="22"/>
  <c r="D303" i="22"/>
  <c r="E303" i="22"/>
  <c r="F303" i="22"/>
  <c r="G303" i="22"/>
  <c r="C304" i="22"/>
  <c r="O304" i="22" s="1"/>
  <c r="C269" i="22"/>
  <c r="D269" i="22"/>
  <c r="E269" i="22"/>
  <c r="F269" i="22"/>
  <c r="G269" i="22"/>
  <c r="C270" i="22"/>
  <c r="O270" i="22" s="1"/>
  <c r="C274" i="22"/>
  <c r="O274" i="22" s="1"/>
  <c r="C275" i="22"/>
  <c r="O275" i="22" s="1"/>
  <c r="C233" i="22"/>
  <c r="C240" i="22" s="1"/>
  <c r="C234" i="22"/>
  <c r="D234" i="22"/>
  <c r="E234" i="22"/>
  <c r="F234" i="22"/>
  <c r="G234" i="22"/>
  <c r="C235" i="22"/>
  <c r="O235" i="22" s="1"/>
  <c r="C236" i="22"/>
  <c r="O236" i="22" s="1"/>
  <c r="C202" i="22"/>
  <c r="C209" i="22" s="1"/>
  <c r="C203" i="22"/>
  <c r="D203" i="22"/>
  <c r="E203" i="22"/>
  <c r="F203" i="22"/>
  <c r="G203" i="22"/>
  <c r="C204" i="22"/>
  <c r="O204" i="22" s="1"/>
  <c r="C205" i="22"/>
  <c r="O205" i="22" s="1"/>
  <c r="C170" i="22"/>
  <c r="C177" i="22" s="1"/>
  <c r="C171" i="22"/>
  <c r="D171" i="22"/>
  <c r="E171" i="22"/>
  <c r="F171" i="22"/>
  <c r="G171" i="22"/>
  <c r="C172" i="22"/>
  <c r="O172" i="22" s="1"/>
  <c r="C173" i="22"/>
  <c r="O173" i="22" s="1"/>
  <c r="C140" i="22"/>
  <c r="O140" i="22" s="1"/>
  <c r="C138" i="22"/>
  <c r="C146" i="22" s="1"/>
  <c r="C139" i="22"/>
  <c r="D139" i="22"/>
  <c r="E139" i="22"/>
  <c r="F139" i="22"/>
  <c r="G139" i="22"/>
  <c r="O143" i="22"/>
  <c r="C63" i="22"/>
  <c r="O63" i="22" s="1"/>
  <c r="C64" i="22"/>
  <c r="O64" i="22" s="1"/>
  <c r="C65" i="22"/>
  <c r="O65" i="22" s="1"/>
  <c r="C66" i="22"/>
  <c r="O66" i="22" s="1"/>
  <c r="C67" i="22"/>
  <c r="O67" i="22" s="1"/>
  <c r="C68" i="22"/>
  <c r="O68" i="22" s="1"/>
  <c r="C62" i="22"/>
  <c r="D62" i="22"/>
  <c r="E62" i="22"/>
  <c r="F62" i="22"/>
  <c r="G62" i="22"/>
  <c r="O69" i="22"/>
  <c r="C102" i="22"/>
  <c r="C103" i="22"/>
  <c r="D103" i="22"/>
  <c r="E103" i="22"/>
  <c r="F103" i="22"/>
  <c r="G103" i="22"/>
  <c r="C104" i="22"/>
  <c r="O104" i="22" s="1"/>
  <c r="C105" i="22"/>
  <c r="O105" i="22" s="1"/>
  <c r="C106" i="22"/>
  <c r="O106" i="22" s="1"/>
  <c r="C107" i="22"/>
  <c r="O107" i="22" s="1"/>
  <c r="C108" i="22"/>
  <c r="O108" i="22" s="1"/>
  <c r="C109" i="22"/>
  <c r="O109" i="22" s="1"/>
  <c r="O110" i="22"/>
  <c r="C119" i="30"/>
  <c r="C126" i="30" s="1"/>
  <c r="C115" i="30"/>
  <c r="C122" i="30" s="1"/>
  <c r="O122" i="30" s="1"/>
  <c r="C114" i="30"/>
  <c r="C121" i="30" s="1"/>
  <c r="O121" i="30" s="1"/>
  <c r="C33" i="26"/>
  <c r="C9" i="26"/>
  <c r="C8" i="30"/>
  <c r="C77" i="30"/>
  <c r="O77" i="30" s="1"/>
  <c r="O123" i="30"/>
  <c r="G120" i="30"/>
  <c r="F120" i="30"/>
  <c r="E120" i="30"/>
  <c r="D120" i="30"/>
  <c r="C76" i="30"/>
  <c r="O76" i="30" s="1"/>
  <c r="C75" i="30"/>
  <c r="O75" i="30" s="1"/>
  <c r="C74" i="30"/>
  <c r="O74" i="30" s="1"/>
  <c r="G73" i="30"/>
  <c r="F73" i="30"/>
  <c r="E73" i="30"/>
  <c r="D73" i="30"/>
  <c r="C73" i="30"/>
  <c r="C72" i="30"/>
  <c r="C80" i="30" s="1"/>
  <c r="G37" i="30"/>
  <c r="F37" i="30"/>
  <c r="E37" i="30"/>
  <c r="D37" i="30"/>
  <c r="C37" i="30"/>
  <c r="C36" i="30"/>
  <c r="C47" i="30" s="1"/>
  <c r="C160" i="20"/>
  <c r="C170" i="20" s="1"/>
  <c r="C129" i="20"/>
  <c r="O129" i="20" s="1"/>
  <c r="C92" i="20"/>
  <c r="O92" i="20"/>
  <c r="C85" i="20"/>
  <c r="C95" i="20" s="1"/>
  <c r="C265" i="26"/>
  <c r="C277" i="26" s="1"/>
  <c r="C257" i="26"/>
  <c r="C269" i="26" s="1"/>
  <c r="O269" i="26" s="1"/>
  <c r="C259" i="26"/>
  <c r="C271" i="26" s="1"/>
  <c r="O271" i="26" s="1"/>
  <c r="C261" i="26"/>
  <c r="C273" i="26" s="1"/>
  <c r="O273" i="26" s="1"/>
  <c r="C236" i="26"/>
  <c r="O168" i="26"/>
  <c r="C158" i="26"/>
  <c r="C167" i="26" s="1"/>
  <c r="O167" i="26" s="1"/>
  <c r="C157" i="26"/>
  <c r="C166" i="26" s="1"/>
  <c r="O166" i="26" s="1"/>
  <c r="C156" i="26"/>
  <c r="C165" i="26" s="1"/>
  <c r="O165" i="26" s="1"/>
  <c r="N133" i="26"/>
  <c r="C128" i="26"/>
  <c r="C136" i="26" s="1"/>
  <c r="O61" i="26"/>
  <c r="C57" i="26"/>
  <c r="C129" i="26"/>
  <c r="D129" i="26"/>
  <c r="E129" i="26"/>
  <c r="F129" i="26"/>
  <c r="G129" i="26"/>
  <c r="C130" i="26"/>
  <c r="N130" i="26" s="1"/>
  <c r="C131" i="26"/>
  <c r="N131" i="26" s="1"/>
  <c r="C132" i="26"/>
  <c r="N132" i="26" s="1"/>
  <c r="C162" i="26"/>
  <c r="C171" i="26" s="1"/>
  <c r="C163" i="26"/>
  <c r="D163" i="26"/>
  <c r="E163" i="26"/>
  <c r="F163" i="26"/>
  <c r="G163" i="26"/>
  <c r="C196" i="26"/>
  <c r="C197" i="26"/>
  <c r="D197" i="26"/>
  <c r="E197" i="26"/>
  <c r="F197" i="26"/>
  <c r="G197" i="26"/>
  <c r="D231" i="26"/>
  <c r="E231" i="26"/>
  <c r="F231" i="26"/>
  <c r="G231" i="26"/>
  <c r="H231" i="26"/>
  <c r="I231" i="26"/>
  <c r="J231" i="26"/>
  <c r="K231" i="26"/>
  <c r="L231" i="26"/>
  <c r="M231" i="26"/>
  <c r="N231" i="26"/>
  <c r="O231" i="26"/>
  <c r="P231" i="26"/>
  <c r="Q231" i="26"/>
  <c r="R231" i="26"/>
  <c r="S231" i="26"/>
  <c r="T231" i="26"/>
  <c r="U231" i="26"/>
  <c r="V231" i="26"/>
  <c r="W231" i="26"/>
  <c r="X231" i="26"/>
  <c r="Y231" i="26"/>
  <c r="Z231" i="26"/>
  <c r="AA231" i="26"/>
  <c r="C266" i="26"/>
  <c r="D266" i="26"/>
  <c r="E266" i="26"/>
  <c r="F266" i="26"/>
  <c r="G266" i="26"/>
  <c r="C303" i="26"/>
  <c r="C313" i="26" s="1"/>
  <c r="C304" i="26"/>
  <c r="D304" i="26"/>
  <c r="E304" i="26"/>
  <c r="G304" i="26"/>
  <c r="C338" i="26"/>
  <c r="C346" i="26" s="1"/>
  <c r="C339" i="26"/>
  <c r="D339" i="26"/>
  <c r="E339" i="26"/>
  <c r="F339" i="26"/>
  <c r="G339" i="26"/>
  <c r="C340" i="26"/>
  <c r="O340" i="26" s="1"/>
  <c r="C341" i="26"/>
  <c r="O341" i="26" s="1"/>
  <c r="C342" i="26"/>
  <c r="O342" i="26" s="1"/>
  <c r="C368" i="26"/>
  <c r="C375" i="26" s="1"/>
  <c r="C369" i="26"/>
  <c r="D369" i="26"/>
  <c r="E369" i="26"/>
  <c r="F369" i="26"/>
  <c r="G369" i="26"/>
  <c r="C370" i="26"/>
  <c r="O370" i="26" s="1"/>
  <c r="C371" i="26"/>
  <c r="O371" i="26" s="1"/>
  <c r="C55" i="20"/>
  <c r="C272" i="20"/>
  <c r="O272" i="20"/>
  <c r="C266" i="20"/>
  <c r="C275" i="20" s="1"/>
  <c r="C19" i="20"/>
  <c r="O19" i="20"/>
  <c r="C12" i="20"/>
  <c r="C23" i="20" s="1"/>
  <c r="C298" i="26" l="1"/>
  <c r="C308" i="26" s="1"/>
  <c r="O308" i="26" s="1"/>
  <c r="B260" i="20"/>
  <c r="B262" i="20"/>
  <c r="C262" i="20" s="1"/>
  <c r="C87" i="26"/>
  <c r="C98" i="26" s="1"/>
  <c r="O98" i="26" s="1"/>
  <c r="B80" i="20"/>
  <c r="B4" i="22"/>
  <c r="B28" i="22" s="1"/>
  <c r="C3" i="30"/>
  <c r="A4" i="26"/>
  <c r="A28" i="26" s="1"/>
  <c r="C80" i="20"/>
  <c r="C90" i="20" s="1"/>
  <c r="O90" i="20" s="1"/>
  <c r="C270" i="20"/>
  <c r="O270" i="20" s="1"/>
  <c r="C331" i="20"/>
  <c r="C340" i="20" s="1"/>
  <c r="O340" i="20" s="1"/>
  <c r="C8" i="20"/>
  <c r="C142" i="22"/>
  <c r="O142" i="22" s="1"/>
  <c r="C141" i="22"/>
  <c r="O141" i="22" s="1"/>
  <c r="C296" i="26"/>
  <c r="C306" i="26" s="1"/>
  <c r="O306" i="26" s="1"/>
  <c r="C297" i="26"/>
  <c r="C307" i="26" s="1"/>
  <c r="O307" i="26" s="1"/>
  <c r="C83" i="26"/>
  <c r="C94" i="26" s="1"/>
  <c r="O94" i="26" s="1"/>
  <c r="C295" i="26"/>
  <c r="C305" i="26" s="1"/>
  <c r="O305" i="26" s="1"/>
  <c r="C299" i="26"/>
  <c r="C309" i="26" s="1"/>
  <c r="O309" i="26" s="1"/>
  <c r="C52" i="26"/>
  <c r="C59" i="26" s="1"/>
  <c r="O59" i="26" s="1"/>
  <c r="C155" i="26"/>
  <c r="C164" i="26" s="1"/>
  <c r="O164" i="26" s="1"/>
  <c r="C256" i="26"/>
  <c r="C268" i="26" s="1"/>
  <c r="O268" i="26" s="1"/>
  <c r="C86" i="26"/>
  <c r="C97" i="26" s="1"/>
  <c r="O97" i="26" s="1"/>
  <c r="C84" i="26"/>
  <c r="C95" i="26" s="1"/>
  <c r="O95" i="26" s="1"/>
  <c r="C191" i="26"/>
  <c r="C199" i="26" s="1"/>
  <c r="O199" i="26" s="1"/>
  <c r="C192" i="26"/>
  <c r="C200" i="26" s="1"/>
  <c r="O200" i="26" s="1"/>
  <c r="C255" i="26"/>
  <c r="C267" i="26" s="1"/>
  <c r="O267" i="26" s="1"/>
  <c r="C258" i="26"/>
  <c r="C270" i="26" s="1"/>
  <c r="O270" i="26" s="1"/>
  <c r="C260" i="26"/>
  <c r="C272" i="26" s="1"/>
  <c r="O272" i="26" s="1"/>
  <c r="C190" i="26"/>
  <c r="C198" i="26" s="1"/>
  <c r="O198" i="26" s="1"/>
  <c r="C88" i="26"/>
  <c r="C99" i="26" s="1"/>
  <c r="O99" i="26" s="1"/>
  <c r="C85" i="26"/>
  <c r="C96" i="26" s="1"/>
  <c r="O96" i="26" s="1"/>
  <c r="B79" i="20"/>
  <c r="C6" i="20"/>
  <c r="A260" i="20"/>
  <c r="A28" i="22"/>
  <c r="B4" i="26"/>
  <c r="B77" i="20"/>
  <c r="C4" i="20"/>
  <c r="B259" i="20"/>
  <c r="C259" i="20" s="1"/>
  <c r="C53" i="26"/>
  <c r="C60" i="26" s="1"/>
  <c r="O60" i="26" s="1"/>
  <c r="C28" i="22" l="1"/>
  <c r="C4" i="22"/>
  <c r="C17" i="20"/>
  <c r="O17" i="20" s="1"/>
  <c r="C117" i="20"/>
  <c r="C155" i="20" s="1"/>
  <c r="C366" i="20"/>
  <c r="C375" i="20" s="1"/>
  <c r="O375" i="20" s="1"/>
  <c r="C18" i="20"/>
  <c r="O18" i="20" s="1"/>
  <c r="C81" i="20"/>
  <c r="C91" i="20" s="1"/>
  <c r="O91" i="20" s="1"/>
  <c r="C4" i="24"/>
  <c r="C28" i="24" s="1"/>
  <c r="C332" i="20"/>
  <c r="C271" i="20"/>
  <c r="O271" i="20" s="1"/>
  <c r="C118" i="20"/>
  <c r="C128" i="20" s="1"/>
  <c r="O128" i="20" s="1"/>
  <c r="C14" i="20"/>
  <c r="O14" i="20" s="1"/>
  <c r="C77" i="20"/>
  <c r="C87" i="20" s="1"/>
  <c r="O87" i="20" s="1"/>
  <c r="C114" i="20"/>
  <c r="C330" i="20"/>
  <c r="C269" i="20"/>
  <c r="O269" i="20" s="1"/>
  <c r="C79" i="20"/>
  <c r="C89" i="20" s="1"/>
  <c r="O89" i="20" s="1"/>
  <c r="C16" i="20"/>
  <c r="O16" i="20" s="1"/>
  <c r="C116" i="20"/>
  <c r="C127" i="20"/>
  <c r="O127" i="20" s="1"/>
  <c r="C4" i="26"/>
  <c r="B28" i="26"/>
  <c r="C28" i="26" s="1"/>
  <c r="C268" i="20"/>
  <c r="O268" i="20" s="1"/>
  <c r="C329" i="20"/>
  <c r="C15" i="20"/>
  <c r="O15" i="20" s="1"/>
  <c r="C78" i="20"/>
  <c r="C88" i="20" s="1"/>
  <c r="O88" i="20" s="1"/>
  <c r="C115" i="20"/>
  <c r="C165" i="20" l="1"/>
  <c r="O165" i="20" s="1"/>
  <c r="C224" i="20"/>
  <c r="C234" i="20" s="1"/>
  <c r="O234" i="20" s="1"/>
  <c r="C402" i="20"/>
  <c r="C411" i="20" s="1"/>
  <c r="O411" i="20" s="1"/>
  <c r="C156" i="20"/>
  <c r="C341" i="20"/>
  <c r="O341" i="20" s="1"/>
  <c r="C367" i="20"/>
  <c r="C124" i="20"/>
  <c r="O124" i="20" s="1"/>
  <c r="C152" i="20"/>
  <c r="C125" i="20"/>
  <c r="O125" i="20" s="1"/>
  <c r="C153" i="20"/>
  <c r="C338" i="20"/>
  <c r="O338" i="20" s="1"/>
  <c r="C364" i="20"/>
  <c r="C365" i="20"/>
  <c r="C339" i="20"/>
  <c r="O339" i="20" s="1"/>
  <c r="C126" i="20"/>
  <c r="O126" i="20" s="1"/>
  <c r="C154" i="20"/>
  <c r="C163" i="20" l="1"/>
  <c r="O163" i="20" s="1"/>
  <c r="C222" i="20"/>
  <c r="C232" i="20" s="1"/>
  <c r="O232" i="20" s="1"/>
  <c r="C166" i="20"/>
  <c r="O166" i="20" s="1"/>
  <c r="C225" i="20"/>
  <c r="C235" i="20" s="1"/>
  <c r="O235" i="20" s="1"/>
  <c r="C164" i="20"/>
  <c r="O164" i="20" s="1"/>
  <c r="C223" i="20"/>
  <c r="C233" i="20" s="1"/>
  <c r="O233" i="20" s="1"/>
  <c r="C162" i="20"/>
  <c r="O162" i="20" s="1"/>
  <c r="C221" i="20"/>
  <c r="C231" i="20" s="1"/>
  <c r="O231" i="20" s="1"/>
  <c r="C376" i="20"/>
  <c r="O376" i="20" s="1"/>
  <c r="C403" i="20"/>
  <c r="C412" i="20" s="1"/>
  <c r="O412" i="20" s="1"/>
  <c r="C401" i="20"/>
  <c r="C410" i="20" s="1"/>
  <c r="O410" i="20" s="1"/>
  <c r="C374" i="20"/>
  <c r="O374" i="20" s="1"/>
  <c r="C373" i="20"/>
  <c r="O373" i="20" s="1"/>
  <c r="C400" i="20"/>
  <c r="C409" i="20" s="1"/>
  <c r="O409" i="20" s="1"/>
  <c r="E136" i="38" l="1"/>
  <c r="G136" i="38"/>
  <c r="H129" i="24"/>
  <c r="I136" i="38"/>
  <c r="E129" i="24"/>
  <c r="F172" i="38"/>
  <c r="J129" i="24"/>
  <c r="I161" i="24"/>
  <c r="F129" i="24"/>
  <c r="H136" i="38"/>
  <c r="E130" i="24"/>
  <c r="J172" i="38"/>
  <c r="E237" i="38"/>
  <c r="I129" i="24"/>
  <c r="F136" i="38"/>
  <c r="J237" i="38"/>
  <c r="F237" i="38"/>
  <c r="J161" i="24"/>
  <c r="F130" i="24"/>
  <c r="I130" i="24"/>
  <c r="G130" i="24"/>
  <c r="V231" i="38"/>
  <c r="H172" i="38"/>
  <c r="E172" i="38"/>
  <c r="I172" i="38"/>
  <c r="H237" i="38"/>
  <c r="J123" i="24"/>
  <c r="G237" i="38"/>
  <c r="H161" i="24"/>
  <c r="J130" i="24"/>
  <c r="J231" i="38"/>
  <c r="J136" i="38"/>
  <c r="H130" i="24"/>
  <c r="G129" i="24"/>
  <c r="I237" i="38"/>
  <c r="G172" i="38"/>
  <c r="J70" i="38"/>
  <c r="H184" i="30"/>
  <c r="J153" i="30"/>
  <c r="E153" i="30"/>
  <c r="F122" i="30"/>
  <c r="I215" i="30"/>
  <c r="G184" i="30"/>
  <c r="H70" i="38"/>
  <c r="I70" i="38"/>
  <c r="J69" i="38"/>
  <c r="F184" i="30"/>
  <c r="E215" i="30"/>
  <c r="G69" i="38"/>
  <c r="M147" i="30"/>
  <c r="G122" i="30"/>
  <c r="J184" i="30"/>
  <c r="G66" i="38"/>
  <c r="O209" i="30"/>
  <c r="F68" i="38"/>
  <c r="H215" i="30"/>
  <c r="G153" i="30"/>
  <c r="I246" i="30"/>
  <c r="E122" i="30"/>
  <c r="G215" i="30"/>
  <c r="N215" i="30" s="1"/>
  <c r="E68" i="38"/>
  <c r="H331" i="20"/>
  <c r="I69" i="38"/>
  <c r="J215" i="30"/>
  <c r="H246" i="30"/>
  <c r="I153" i="30"/>
  <c r="W331" i="20"/>
  <c r="G246" i="30"/>
  <c r="H69" i="38"/>
  <c r="E184" i="30"/>
  <c r="H122" i="30"/>
  <c r="S178" i="30"/>
  <c r="V240" i="30"/>
  <c r="E40" i="30"/>
  <c r="G41" i="30"/>
  <c r="H39" i="30"/>
  <c r="E39" i="30"/>
  <c r="H43" i="30"/>
  <c r="G42" i="30"/>
  <c r="J41" i="30"/>
  <c r="K41" i="30" s="1"/>
  <c r="J40" i="30"/>
  <c r="K40" i="30" s="1"/>
  <c r="H41" i="30"/>
  <c r="I43" i="30"/>
  <c r="F41" i="30"/>
  <c r="I40" i="30"/>
  <c r="G39" i="30"/>
  <c r="G43" i="30"/>
  <c r="F39" i="30"/>
  <c r="I331" i="20"/>
  <c r="S332" i="20"/>
  <c r="H332" i="20"/>
  <c r="G332" i="20"/>
  <c r="Q332" i="20"/>
  <c r="F331" i="20"/>
  <c r="F332" i="20"/>
  <c r="W332" i="20"/>
  <c r="J332" i="20"/>
  <c r="R331" i="20"/>
  <c r="N153" i="30" l="1"/>
  <c r="E116" i="30"/>
  <c r="Q116" i="30"/>
  <c r="Q117" i="30" s="1"/>
  <c r="O178" i="30"/>
  <c r="O179" i="30" s="1"/>
  <c r="K116" i="30"/>
  <c r="K117" i="30" s="1"/>
  <c r="P231" i="38"/>
  <c r="P232" i="38" s="1"/>
  <c r="Q240" i="30"/>
  <c r="Q241" i="30" s="1"/>
  <c r="Z231" i="38"/>
  <c r="N129" i="24"/>
  <c r="N237" i="38"/>
  <c r="F178" i="30"/>
  <c r="F179" i="30" s="1"/>
  <c r="L116" i="30"/>
  <c r="L117" i="30" s="1"/>
  <c r="H147" i="30"/>
  <c r="H148" i="30" s="1"/>
  <c r="T209" i="30"/>
  <c r="T210" i="30" s="1"/>
  <c r="V178" i="30"/>
  <c r="V179" i="30" s="1"/>
  <c r="K240" i="30"/>
  <c r="K241" i="30" s="1"/>
  <c r="Q231" i="38"/>
  <c r="O210" i="30"/>
  <c r="I240" i="30"/>
  <c r="I241" i="30" s="1"/>
  <c r="O231" i="38"/>
  <c r="O232" i="38" s="1"/>
  <c r="S231" i="38"/>
  <c r="I209" i="30"/>
  <c r="J232" i="38"/>
  <c r="Z178" i="30"/>
  <c r="Z179" i="30" s="1"/>
  <c r="Y116" i="30"/>
  <c r="Y117" i="30" s="1"/>
  <c r="I116" i="30"/>
  <c r="H116" i="30"/>
  <c r="H117" i="30" s="1"/>
  <c r="G178" i="30"/>
  <c r="G179" i="30" s="1"/>
  <c r="Y209" i="30"/>
  <c r="Y210" i="30" s="1"/>
  <c r="Y178" i="30"/>
  <c r="Y179" i="30" s="1"/>
  <c r="G116" i="30"/>
  <c r="G117" i="30" s="1"/>
  <c r="N69" i="38"/>
  <c r="I178" i="30"/>
  <c r="I179" i="30" s="1"/>
  <c r="R116" i="30"/>
  <c r="R117" i="30" s="1"/>
  <c r="M231" i="38"/>
  <c r="S179" i="30"/>
  <c r="U178" i="30"/>
  <c r="E147" i="30"/>
  <c r="E148" i="30" s="1"/>
  <c r="E178" i="30"/>
  <c r="E179" i="30" s="1"/>
  <c r="S147" i="30"/>
  <c r="S148" i="30" s="1"/>
  <c r="G240" i="30"/>
  <c r="G241" i="30" s="1"/>
  <c r="N41" i="30"/>
  <c r="W147" i="30"/>
  <c r="W148" i="30" s="1"/>
  <c r="L147" i="30"/>
  <c r="L148" i="30" s="1"/>
  <c r="I210" i="30"/>
  <c r="Z147" i="30"/>
  <c r="S240" i="30"/>
  <c r="J178" i="30"/>
  <c r="J179" i="30" s="1"/>
  <c r="W209" i="30"/>
  <c r="W210" i="30" s="1"/>
  <c r="M209" i="30"/>
  <c r="M210" i="30" s="1"/>
  <c r="L123" i="24"/>
  <c r="J116" i="30"/>
  <c r="J117" i="30" s="1"/>
  <c r="U240" i="30"/>
  <c r="U241" i="30" s="1"/>
  <c r="N172" i="38"/>
  <c r="K231" i="38"/>
  <c r="P123" i="24"/>
  <c r="Y123" i="24"/>
  <c r="J89" i="20"/>
  <c r="K89" i="20" s="1"/>
  <c r="AD331" i="20"/>
  <c r="J340" i="20" s="1"/>
  <c r="G64" i="24"/>
  <c r="E117" i="30"/>
  <c r="W200" i="38"/>
  <c r="V116" i="30"/>
  <c r="Y200" i="38"/>
  <c r="O147" i="30"/>
  <c r="E206" i="38"/>
  <c r="F121" i="30"/>
  <c r="F123" i="30" s="1"/>
  <c r="X116" i="30"/>
  <c r="E138" i="38"/>
  <c r="F135" i="38"/>
  <c r="I183" i="30"/>
  <c r="G206" i="38"/>
  <c r="Z109" i="30"/>
  <c r="F70" i="38"/>
  <c r="I152" i="30"/>
  <c r="I154" i="30" s="1"/>
  <c r="AC147" i="30"/>
  <c r="V230" i="22"/>
  <c r="E173" i="38"/>
  <c r="J138" i="38"/>
  <c r="J66" i="22"/>
  <c r="J152" i="30"/>
  <c r="AD147" i="30"/>
  <c r="G236" i="22"/>
  <c r="N230" i="22"/>
  <c r="E235" i="22"/>
  <c r="M230" i="22"/>
  <c r="G205" i="22"/>
  <c r="P178" i="30"/>
  <c r="F215" i="30"/>
  <c r="N184" i="30"/>
  <c r="F174" i="38"/>
  <c r="H173" i="22"/>
  <c r="G245" i="30"/>
  <c r="AA240" i="30"/>
  <c r="E205" i="22"/>
  <c r="I175" i="38"/>
  <c r="T200" i="38"/>
  <c r="AB240" i="30"/>
  <c r="H245" i="30"/>
  <c r="H247" i="30" s="1"/>
  <c r="G171" i="38"/>
  <c r="G174" i="38"/>
  <c r="I137" i="38"/>
  <c r="I174" i="38"/>
  <c r="L178" i="30"/>
  <c r="L179" i="30" s="1"/>
  <c r="R123" i="24"/>
  <c r="G231" i="38"/>
  <c r="I128" i="24"/>
  <c r="I131" i="24" s="1"/>
  <c r="AC123" i="24"/>
  <c r="G161" i="24"/>
  <c r="N161" i="24" s="1"/>
  <c r="L231" i="38"/>
  <c r="AA123" i="24"/>
  <c r="G128" i="24"/>
  <c r="X231" i="38"/>
  <c r="F236" i="38"/>
  <c r="F238" i="38" s="1"/>
  <c r="H155" i="24"/>
  <c r="G236" i="38"/>
  <c r="AA231" i="38"/>
  <c r="E231" i="38"/>
  <c r="U231" i="38"/>
  <c r="AD155" i="24"/>
  <c r="J160" i="24"/>
  <c r="R155" i="24"/>
  <c r="L155" i="24"/>
  <c r="E123" i="24"/>
  <c r="R231" i="38"/>
  <c r="AC231" i="38"/>
  <c r="I236" i="38"/>
  <c r="I238" i="38" s="1"/>
  <c r="F231" i="38"/>
  <c r="Z123" i="24"/>
  <c r="P155" i="24"/>
  <c r="M155" i="24"/>
  <c r="J365" i="20"/>
  <c r="I365" i="20"/>
  <c r="K365" i="20"/>
  <c r="E152" i="30"/>
  <c r="E154" i="30" s="1"/>
  <c r="N147" i="30"/>
  <c r="H236" i="22"/>
  <c r="H138" i="38"/>
  <c r="G214" i="30"/>
  <c r="AA209" i="30"/>
  <c r="J183" i="30"/>
  <c r="AD178" i="30"/>
  <c r="F173" i="22"/>
  <c r="H171" i="38"/>
  <c r="G135" i="38"/>
  <c r="I135" i="38"/>
  <c r="E175" i="38"/>
  <c r="P230" i="22"/>
  <c r="G109" i="30"/>
  <c r="E236" i="22"/>
  <c r="X230" i="22"/>
  <c r="F235" i="22"/>
  <c r="U230" i="22"/>
  <c r="V147" i="30"/>
  <c r="I205" i="22"/>
  <c r="G152" i="30"/>
  <c r="AA147" i="30"/>
  <c r="I173" i="22"/>
  <c r="H135" i="38"/>
  <c r="J137" i="38"/>
  <c r="H173" i="38"/>
  <c r="J230" i="22"/>
  <c r="I121" i="30"/>
  <c r="I200" i="38"/>
  <c r="J205" i="22"/>
  <c r="I64" i="24"/>
  <c r="E64" i="24"/>
  <c r="I62" i="24"/>
  <c r="T178" i="30"/>
  <c r="N116" i="30"/>
  <c r="E121" i="30"/>
  <c r="E123" i="30" s="1"/>
  <c r="H128" i="24"/>
  <c r="H131" i="24" s="1"/>
  <c r="AB123" i="24"/>
  <c r="U155" i="24"/>
  <c r="F123" i="24"/>
  <c r="G155" i="24"/>
  <c r="H123" i="24"/>
  <c r="O123" i="24"/>
  <c r="G123" i="24"/>
  <c r="W155" i="24"/>
  <c r="K123" i="24"/>
  <c r="N136" i="38"/>
  <c r="L365" i="20"/>
  <c r="U365" i="20"/>
  <c r="J175" i="38"/>
  <c r="W230" i="22"/>
  <c r="T240" i="30"/>
  <c r="T241" i="30" s="1"/>
  <c r="E171" i="38"/>
  <c r="I138" i="38"/>
  <c r="E245" i="30"/>
  <c r="T230" i="22"/>
  <c r="F245" i="30"/>
  <c r="H175" i="38"/>
  <c r="Q200" i="38"/>
  <c r="E137" i="38"/>
  <c r="J171" i="38"/>
  <c r="F138" i="38"/>
  <c r="R230" i="22"/>
  <c r="F173" i="38"/>
  <c r="AC230" i="22"/>
  <c r="I235" i="22"/>
  <c r="E135" i="38"/>
  <c r="J173" i="38"/>
  <c r="M109" i="30"/>
  <c r="G175" i="38"/>
  <c r="AA116" i="30"/>
  <c r="G121" i="30"/>
  <c r="E240" i="30"/>
  <c r="J64" i="24"/>
  <c r="F64" i="24"/>
  <c r="H240" i="30"/>
  <c r="G137" i="38"/>
  <c r="E230" i="22"/>
  <c r="J236" i="22"/>
  <c r="H64" i="24"/>
  <c r="F175" i="38"/>
  <c r="F236" i="22"/>
  <c r="R200" i="38"/>
  <c r="H121" i="30"/>
  <c r="H123" i="30" s="1"/>
  <c r="AB116" i="30"/>
  <c r="F137" i="38"/>
  <c r="AA230" i="22"/>
  <c r="G235" i="22"/>
  <c r="AA178" i="30"/>
  <c r="G183" i="30"/>
  <c r="H152" i="30"/>
  <c r="Q178" i="30"/>
  <c r="H235" i="22"/>
  <c r="AB230" i="22"/>
  <c r="K147" i="30"/>
  <c r="K148" i="30" s="1"/>
  <c r="E173" i="22"/>
  <c r="N231" i="38"/>
  <c r="E236" i="38"/>
  <c r="E238" i="38" s="1"/>
  <c r="S123" i="24"/>
  <c r="F155" i="24"/>
  <c r="F156" i="24" s="1"/>
  <c r="M123" i="24"/>
  <c r="V232" i="38"/>
  <c r="I123" i="24"/>
  <c r="W231" i="38"/>
  <c r="X155" i="24"/>
  <c r="F160" i="24"/>
  <c r="Q123" i="24"/>
  <c r="I231" i="38"/>
  <c r="X123" i="24"/>
  <c r="F128" i="24"/>
  <c r="F131" i="24" s="1"/>
  <c r="K155" i="24"/>
  <c r="K156" i="24" s="1"/>
  <c r="Z155" i="24"/>
  <c r="T231" i="38"/>
  <c r="H236" i="38"/>
  <c r="H238" i="38" s="1"/>
  <c r="AB231" i="38"/>
  <c r="Q155" i="24"/>
  <c r="Y155" i="24"/>
  <c r="AB155" i="24"/>
  <c r="H160" i="24"/>
  <c r="H162" i="24" s="1"/>
  <c r="AC155" i="24"/>
  <c r="I160" i="24"/>
  <c r="I162" i="24" s="1"/>
  <c r="N155" i="24"/>
  <c r="E160" i="24"/>
  <c r="T155" i="24"/>
  <c r="O155" i="24"/>
  <c r="E128" i="24"/>
  <c r="E131" i="24" s="1"/>
  <c r="N123" i="24"/>
  <c r="W123" i="24"/>
  <c r="AA332" i="20"/>
  <c r="G341" i="20" s="1"/>
  <c r="G91" i="20"/>
  <c r="I91" i="20"/>
  <c r="AC332" i="20"/>
  <c r="I341" i="20" s="1"/>
  <c r="E105" i="22"/>
  <c r="V241" i="30"/>
  <c r="Z148" i="30"/>
  <c r="J173" i="22"/>
  <c r="J240" i="30"/>
  <c r="I236" i="22"/>
  <c r="H137" i="38"/>
  <c r="O230" i="22"/>
  <c r="J62" i="24"/>
  <c r="U179" i="30"/>
  <c r="F183" i="30"/>
  <c r="F185" i="30" s="1"/>
  <c r="X178" i="30"/>
  <c r="U200" i="38"/>
  <c r="F152" i="30"/>
  <c r="H174" i="38"/>
  <c r="H205" i="22"/>
  <c r="H62" i="24"/>
  <c r="H200" i="38"/>
  <c r="J63" i="24"/>
  <c r="K230" i="22"/>
  <c r="G173" i="22"/>
  <c r="H63" i="24"/>
  <c r="J174" i="38"/>
  <c r="I171" i="38"/>
  <c r="G138" i="38"/>
  <c r="M148" i="30"/>
  <c r="G70" i="38"/>
  <c r="N70" i="38" s="1"/>
  <c r="P240" i="30"/>
  <c r="F171" i="38"/>
  <c r="F205" i="22"/>
  <c r="I230" i="22"/>
  <c r="E174" i="38"/>
  <c r="H230" i="22"/>
  <c r="E70" i="38"/>
  <c r="J121" i="30"/>
  <c r="J245" i="30"/>
  <c r="G173" i="38"/>
  <c r="AC240" i="30"/>
  <c r="I245" i="30"/>
  <c r="I247" i="30" s="1"/>
  <c r="I117" i="30"/>
  <c r="H183" i="30"/>
  <c r="H185" i="30" s="1"/>
  <c r="AB178" i="30"/>
  <c r="Q230" i="22"/>
  <c r="I63" i="24"/>
  <c r="E183" i="30"/>
  <c r="E185" i="30" s="1"/>
  <c r="N178" i="30"/>
  <c r="I173" i="38"/>
  <c r="V200" i="38"/>
  <c r="G160" i="24"/>
  <c r="AA155" i="24"/>
  <c r="I155" i="24"/>
  <c r="E155" i="24"/>
  <c r="V123" i="24"/>
  <c r="J128" i="24"/>
  <c r="J131" i="24" s="1"/>
  <c r="K128" i="24" s="1"/>
  <c r="AD123" i="24"/>
  <c r="N130" i="24"/>
  <c r="S155" i="24"/>
  <c r="Y231" i="38"/>
  <c r="T123" i="24"/>
  <c r="J155" i="24"/>
  <c r="E161" i="24"/>
  <c r="V155" i="24"/>
  <c r="F161" i="24"/>
  <c r="H231" i="38"/>
  <c r="U123" i="24"/>
  <c r="AD231" i="38"/>
  <c r="J236" i="38"/>
  <c r="J238" i="38" s="1"/>
  <c r="K236" i="38" s="1"/>
  <c r="G68" i="38"/>
  <c r="I66" i="22"/>
  <c r="J66" i="38"/>
  <c r="E66" i="38"/>
  <c r="G65" i="38"/>
  <c r="H66" i="38"/>
  <c r="E65" i="38"/>
  <c r="E69" i="38"/>
  <c r="J65" i="38"/>
  <c r="F69" i="38"/>
  <c r="H206" i="38"/>
  <c r="H66" i="22"/>
  <c r="I66" i="38"/>
  <c r="I206" i="38"/>
  <c r="H65" i="38"/>
  <c r="F66" i="22"/>
  <c r="E66" i="22"/>
  <c r="E41" i="30"/>
  <c r="F66" i="38"/>
  <c r="G66" i="22"/>
  <c r="I65" i="38"/>
  <c r="G40" i="30"/>
  <c r="N40" i="30" s="1"/>
  <c r="J206" i="38"/>
  <c r="F65" i="38"/>
  <c r="H68" i="38"/>
  <c r="I68" i="38"/>
  <c r="J68" i="38"/>
  <c r="J90" i="20"/>
  <c r="K90" i="20" s="1"/>
  <c r="Q232" i="38" l="1"/>
  <c r="Z232" i="38"/>
  <c r="Z130" i="38"/>
  <c r="Z131" i="38" s="1"/>
  <c r="H130" i="38"/>
  <c r="H131" i="38" s="1"/>
  <c r="S241" i="30"/>
  <c r="O156" i="24"/>
  <c r="J156" i="24"/>
  <c r="N138" i="38"/>
  <c r="V156" i="24"/>
  <c r="T130" i="38"/>
  <c r="T131" i="38" s="1"/>
  <c r="S166" i="38"/>
  <c r="S167" i="38" s="1"/>
  <c r="S232" i="38"/>
  <c r="U166" i="38"/>
  <c r="U167" i="38" s="1"/>
  <c r="Y130" i="38"/>
  <c r="Y131" i="38" s="1"/>
  <c r="N175" i="38"/>
  <c r="R130" i="38"/>
  <c r="R131" i="38" s="1"/>
  <c r="I130" i="38"/>
  <c r="I131" i="38" s="1"/>
  <c r="W130" i="38"/>
  <c r="W131" i="38" s="1"/>
  <c r="N66" i="22"/>
  <c r="M130" i="38"/>
  <c r="M131" i="38" s="1"/>
  <c r="H166" i="38"/>
  <c r="H167" i="38" s="1"/>
  <c r="R156" i="24"/>
  <c r="W166" i="38"/>
  <c r="W167" i="38" s="1"/>
  <c r="S130" i="38"/>
  <c r="S131" i="38" s="1"/>
  <c r="M232" i="38"/>
  <c r="N173" i="38"/>
  <c r="Z156" i="24"/>
  <c r="U56" i="24"/>
  <c r="V56" i="24"/>
  <c r="L56" i="24"/>
  <c r="Y56" i="24"/>
  <c r="T56" i="24"/>
  <c r="I166" i="38"/>
  <c r="I167" i="38" s="1"/>
  <c r="G130" i="38"/>
  <c r="G131" i="38" s="1"/>
  <c r="E139" i="38"/>
  <c r="F56" i="24"/>
  <c r="E156" i="24"/>
  <c r="H237" i="22"/>
  <c r="H238" i="22" s="1"/>
  <c r="V148" i="30"/>
  <c r="P56" i="24"/>
  <c r="F176" i="38"/>
  <c r="L130" i="38"/>
  <c r="L131" i="38" s="1"/>
  <c r="E130" i="38"/>
  <c r="E131" i="38" s="1"/>
  <c r="U130" i="38"/>
  <c r="U131" i="38" s="1"/>
  <c r="Q156" i="24"/>
  <c r="E166" i="38"/>
  <c r="E167" i="38" s="1"/>
  <c r="E56" i="24"/>
  <c r="J56" i="24"/>
  <c r="X166" i="38"/>
  <c r="X167" i="38" s="1"/>
  <c r="J241" i="30"/>
  <c r="N137" i="38"/>
  <c r="K130" i="38"/>
  <c r="K131" i="38" s="1"/>
  <c r="O166" i="38"/>
  <c r="O167" i="38" s="1"/>
  <c r="K56" i="24"/>
  <c r="Q56" i="24"/>
  <c r="W232" i="38"/>
  <c r="R56" i="24"/>
  <c r="S156" i="24"/>
  <c r="Q166" i="38"/>
  <c r="Q167" i="38" s="1"/>
  <c r="L166" i="38"/>
  <c r="L167" i="38" s="1"/>
  <c r="F166" i="38"/>
  <c r="F167" i="38" s="1"/>
  <c r="P166" i="38"/>
  <c r="P167" i="38" s="1"/>
  <c r="Y166" i="38"/>
  <c r="Y167" i="38" s="1"/>
  <c r="J166" i="38"/>
  <c r="J167" i="38" s="1"/>
  <c r="O56" i="24"/>
  <c r="G56" i="24"/>
  <c r="I176" i="38"/>
  <c r="T156" i="24"/>
  <c r="I56" i="24"/>
  <c r="M56" i="24"/>
  <c r="K232" i="38"/>
  <c r="H56" i="24"/>
  <c r="S56" i="24"/>
  <c r="W56" i="24"/>
  <c r="Z56" i="24"/>
  <c r="I156" i="24"/>
  <c r="K166" i="38"/>
  <c r="K167" i="38" s="1"/>
  <c r="R166" i="38"/>
  <c r="R167" i="38" s="1"/>
  <c r="G166" i="38"/>
  <c r="G167" i="38" s="1"/>
  <c r="M166" i="38"/>
  <c r="M167" i="38" s="1"/>
  <c r="G110" i="30"/>
  <c r="M156" i="24"/>
  <c r="T201" i="38"/>
  <c r="W59" i="38"/>
  <c r="H201" i="38"/>
  <c r="G95" i="24"/>
  <c r="F109" i="30"/>
  <c r="T147" i="30"/>
  <c r="Y332" i="20"/>
  <c r="L109" i="30"/>
  <c r="P109" i="30"/>
  <c r="E332" i="20"/>
  <c r="F206" i="38"/>
  <c r="R178" i="30"/>
  <c r="R109" i="30"/>
  <c r="X56" i="24"/>
  <c r="F61" i="24"/>
  <c r="I42" i="30"/>
  <c r="Q147" i="30"/>
  <c r="H178" i="30"/>
  <c r="V209" i="30"/>
  <c r="F116" i="30"/>
  <c r="N56" i="24"/>
  <c r="E61" i="24"/>
  <c r="H40" i="30"/>
  <c r="R209" i="30"/>
  <c r="N65" i="38"/>
  <c r="K178" i="30"/>
  <c r="O109" i="30"/>
  <c r="G209" i="30"/>
  <c r="J147" i="30"/>
  <c r="O116" i="30"/>
  <c r="U124" i="24"/>
  <c r="V124" i="24"/>
  <c r="AA156" i="24"/>
  <c r="AC241" i="30"/>
  <c r="I248" i="30"/>
  <c r="P241" i="30"/>
  <c r="AC166" i="38"/>
  <c r="F205" i="38"/>
  <c r="X200" i="38"/>
  <c r="K200" i="38"/>
  <c r="X179" i="30"/>
  <c r="F186" i="30"/>
  <c r="H209" i="30"/>
  <c r="N124" i="24"/>
  <c r="E132" i="24"/>
  <c r="N156" i="24"/>
  <c r="AB232" i="38"/>
  <c r="H239" i="38"/>
  <c r="F162" i="24"/>
  <c r="F163" i="24" s="1"/>
  <c r="I124" i="24"/>
  <c r="S124" i="24"/>
  <c r="G237" i="22"/>
  <c r="G238" i="22" s="1"/>
  <c r="AB117" i="30"/>
  <c r="H124" i="30"/>
  <c r="N130" i="38"/>
  <c r="I237" i="22"/>
  <c r="I238" i="22" s="1"/>
  <c r="R231" i="22"/>
  <c r="E62" i="24"/>
  <c r="J135" i="38"/>
  <c r="N135" i="38" s="1"/>
  <c r="AD130" i="38"/>
  <c r="E67" i="38"/>
  <c r="K124" i="24"/>
  <c r="G124" i="24"/>
  <c r="F124" i="24"/>
  <c r="H132" i="24"/>
  <c r="AB124" i="24"/>
  <c r="E200" i="38"/>
  <c r="Z200" i="38"/>
  <c r="T166" i="38"/>
  <c r="T167" i="38" s="1"/>
  <c r="G139" i="38"/>
  <c r="AA210" i="30"/>
  <c r="Z166" i="38"/>
  <c r="Z167" i="38" s="1"/>
  <c r="F232" i="38"/>
  <c r="J162" i="24"/>
  <c r="K161" i="24" s="1"/>
  <c r="K237" i="38"/>
  <c r="AA232" i="38"/>
  <c r="L232" i="38"/>
  <c r="F63" i="24"/>
  <c r="N174" i="38"/>
  <c r="AA241" i="30"/>
  <c r="Q130" i="38"/>
  <c r="Q131" i="38" s="1"/>
  <c r="V130" i="38"/>
  <c r="V131" i="38" s="1"/>
  <c r="I155" i="30"/>
  <c r="AC148" i="30"/>
  <c r="E205" i="38"/>
  <c r="E207" i="38" s="1"/>
  <c r="N200" i="38"/>
  <c r="Z230" i="22"/>
  <c r="Z231" i="22" s="1"/>
  <c r="X130" i="38"/>
  <c r="O148" i="30"/>
  <c r="V117" i="30"/>
  <c r="F209" i="30"/>
  <c r="M240" i="30"/>
  <c r="L332" i="20"/>
  <c r="E109" i="30"/>
  <c r="U116" i="30"/>
  <c r="J61" i="24"/>
  <c r="AD56" i="24"/>
  <c r="G331" i="20"/>
  <c r="I39" i="30"/>
  <c r="Z209" i="30"/>
  <c r="G61" i="24"/>
  <c r="AA56" i="24"/>
  <c r="R147" i="30"/>
  <c r="J43" i="30"/>
  <c r="L209" i="30"/>
  <c r="E209" i="30"/>
  <c r="H109" i="30"/>
  <c r="O332" i="20"/>
  <c r="K331" i="20"/>
  <c r="F64" i="38"/>
  <c r="I147" i="30"/>
  <c r="N68" i="38"/>
  <c r="P116" i="30"/>
  <c r="P147" i="30"/>
  <c r="F43" i="30"/>
  <c r="R240" i="30"/>
  <c r="J239" i="38"/>
  <c r="AD232" i="38"/>
  <c r="H232" i="38"/>
  <c r="T124" i="24"/>
  <c r="U201" i="38"/>
  <c r="O231" i="22"/>
  <c r="Y156" i="24"/>
  <c r="X124" i="24"/>
  <c r="F132" i="24"/>
  <c r="X156" i="24"/>
  <c r="M124" i="24"/>
  <c r="AB231" i="22"/>
  <c r="Q179" i="30"/>
  <c r="O200" i="38"/>
  <c r="AD166" i="38"/>
  <c r="K209" i="30"/>
  <c r="S230" i="22"/>
  <c r="S231" i="22" s="1"/>
  <c r="O124" i="24"/>
  <c r="G156" i="24"/>
  <c r="J124" i="24"/>
  <c r="U156" i="24"/>
  <c r="P130" i="38"/>
  <c r="P131" i="38" s="1"/>
  <c r="J231" i="22"/>
  <c r="AB130" i="38"/>
  <c r="N66" i="38"/>
  <c r="U231" i="22"/>
  <c r="X231" i="22"/>
  <c r="AC130" i="38"/>
  <c r="AD179" i="30"/>
  <c r="G216" i="30"/>
  <c r="P156" i="24"/>
  <c r="AD156" i="24"/>
  <c r="N236" i="38"/>
  <c r="G238" i="38"/>
  <c r="N238" i="38" s="1"/>
  <c r="X232" i="38"/>
  <c r="F239" i="38"/>
  <c r="AC124" i="24"/>
  <c r="I132" i="24"/>
  <c r="H248" i="30"/>
  <c r="AB241" i="30"/>
  <c r="N245" i="30"/>
  <c r="G247" i="30"/>
  <c r="AD148" i="30"/>
  <c r="AD230" i="22"/>
  <c r="J235" i="22"/>
  <c r="J237" i="22" s="1"/>
  <c r="K236" i="22" s="1"/>
  <c r="V231" i="22"/>
  <c r="N206" i="38"/>
  <c r="F139" i="38"/>
  <c r="N64" i="24"/>
  <c r="W178" i="30"/>
  <c r="Q209" i="30"/>
  <c r="J101" i="38"/>
  <c r="I28" i="38"/>
  <c r="I4" i="38"/>
  <c r="I261" i="20"/>
  <c r="V109" i="30"/>
  <c r="E42" i="30"/>
  <c r="S209" i="30"/>
  <c r="U109" i="30"/>
  <c r="F240" i="30"/>
  <c r="U59" i="38"/>
  <c r="F40" i="30"/>
  <c r="M178" i="30"/>
  <c r="E43" i="30"/>
  <c r="U209" i="30"/>
  <c r="J39" i="30"/>
  <c r="Y147" i="30"/>
  <c r="S116" i="30"/>
  <c r="S109" i="30"/>
  <c r="L240" i="30"/>
  <c r="Z116" i="30"/>
  <c r="T116" i="30"/>
  <c r="H64" i="38"/>
  <c r="G64" i="38"/>
  <c r="AB56" i="24"/>
  <c r="H61" i="24"/>
  <c r="H65" i="24" s="1"/>
  <c r="K109" i="30"/>
  <c r="T109" i="30"/>
  <c r="F147" i="30"/>
  <c r="Z331" i="20"/>
  <c r="H42" i="30"/>
  <c r="Y232" i="38"/>
  <c r="AD124" i="24"/>
  <c r="J132" i="24"/>
  <c r="G162" i="24"/>
  <c r="N160" i="24"/>
  <c r="N179" i="30"/>
  <c r="E186" i="30"/>
  <c r="I205" i="38"/>
  <c r="I207" i="38" s="1"/>
  <c r="AC200" i="38"/>
  <c r="Q231" i="22"/>
  <c r="H231" i="22"/>
  <c r="K231" i="22"/>
  <c r="F230" i="22"/>
  <c r="F231" i="22" s="1"/>
  <c r="L200" i="38"/>
  <c r="F62" i="24"/>
  <c r="Y230" i="22"/>
  <c r="Y231" i="22" s="1"/>
  <c r="J200" i="38"/>
  <c r="W124" i="24"/>
  <c r="T232" i="38"/>
  <c r="I232" i="38"/>
  <c r="Y124" i="24"/>
  <c r="E239" i="38"/>
  <c r="N232" i="38"/>
  <c r="N183" i="30"/>
  <c r="G185" i="30"/>
  <c r="G186" i="30" s="1"/>
  <c r="G200" i="38"/>
  <c r="E241" i="30"/>
  <c r="N121" i="30"/>
  <c r="G123" i="30"/>
  <c r="G124" i="30" s="1"/>
  <c r="J176" i="38"/>
  <c r="K174" i="38" s="1"/>
  <c r="T231" i="22"/>
  <c r="N166" i="38"/>
  <c r="W156" i="24"/>
  <c r="K129" i="24"/>
  <c r="H124" i="24"/>
  <c r="N117" i="30"/>
  <c r="E124" i="30"/>
  <c r="S200" i="38"/>
  <c r="I201" i="38"/>
  <c r="J64" i="38"/>
  <c r="H139" i="38"/>
  <c r="AA148" i="30"/>
  <c r="X109" i="30"/>
  <c r="F237" i="22"/>
  <c r="F238" i="22" s="1"/>
  <c r="E63" i="24"/>
  <c r="P231" i="22"/>
  <c r="I139" i="38"/>
  <c r="AB166" i="38"/>
  <c r="J185" i="30"/>
  <c r="K183" i="30" s="1"/>
  <c r="G230" i="22"/>
  <c r="G231" i="22" s="1"/>
  <c r="E155" i="30"/>
  <c r="N148" i="30"/>
  <c r="AC232" i="38"/>
  <c r="I239" i="38"/>
  <c r="E124" i="24"/>
  <c r="L156" i="24"/>
  <c r="U232" i="38"/>
  <c r="H156" i="24"/>
  <c r="G131" i="24"/>
  <c r="N131" i="24" s="1"/>
  <c r="N128" i="24"/>
  <c r="AA166" i="38"/>
  <c r="F200" i="38"/>
  <c r="J130" i="38"/>
  <c r="J131" i="38" s="1"/>
  <c r="F42" i="30"/>
  <c r="P179" i="30"/>
  <c r="E237" i="22"/>
  <c r="E238" i="22" s="1"/>
  <c r="N236" i="22"/>
  <c r="J154" i="30"/>
  <c r="J155" i="30" s="1"/>
  <c r="L230" i="22"/>
  <c r="L231" i="22" s="1"/>
  <c r="F124" i="30"/>
  <c r="X117" i="30"/>
  <c r="P200" i="38"/>
  <c r="N261" i="20"/>
  <c r="E16" i="20"/>
  <c r="N4" i="38"/>
  <c r="N28" i="38"/>
  <c r="I95" i="24"/>
  <c r="F38" i="30"/>
  <c r="Y261" i="20"/>
  <c r="Y4" i="38"/>
  <c r="Y28" i="38"/>
  <c r="I109" i="30"/>
  <c r="O240" i="30"/>
  <c r="I64" i="38"/>
  <c r="I61" i="24"/>
  <c r="I65" i="24" s="1"/>
  <c r="AC56" i="24"/>
  <c r="Z240" i="30"/>
  <c r="Y109" i="30"/>
  <c r="P209" i="30"/>
  <c r="U332" i="20"/>
  <c r="U147" i="30"/>
  <c r="G147" i="30"/>
  <c r="E64" i="38"/>
  <c r="N59" i="38"/>
  <c r="J42" i="30"/>
  <c r="J109" i="30"/>
  <c r="K332" i="20"/>
  <c r="Y59" i="38"/>
  <c r="J209" i="30"/>
  <c r="I59" i="38"/>
  <c r="Q109" i="30"/>
  <c r="M116" i="30"/>
  <c r="Y240" i="30"/>
  <c r="I41" i="30"/>
  <c r="W109" i="30"/>
  <c r="Z332" i="20"/>
  <c r="W116" i="30"/>
  <c r="W240" i="30"/>
  <c r="AB179" i="30"/>
  <c r="H186" i="30"/>
  <c r="I231" i="22"/>
  <c r="N173" i="22"/>
  <c r="H205" i="38"/>
  <c r="H207" i="38" s="1"/>
  <c r="AB200" i="38"/>
  <c r="N365" i="20"/>
  <c r="E374" i="20" s="1"/>
  <c r="E125" i="20"/>
  <c r="E162" i="24"/>
  <c r="E163" i="24" s="1"/>
  <c r="I163" i="24"/>
  <c r="AC156" i="24"/>
  <c r="AB156" i="24"/>
  <c r="H163" i="24"/>
  <c r="Q124" i="24"/>
  <c r="P124" i="24"/>
  <c r="O130" i="38"/>
  <c r="O131" i="38" s="1"/>
  <c r="AA179" i="30"/>
  <c r="AA231" i="22"/>
  <c r="E231" i="22"/>
  <c r="H241" i="30"/>
  <c r="AA117" i="30"/>
  <c r="AC231" i="22"/>
  <c r="E176" i="38"/>
  <c r="W231" i="22"/>
  <c r="K130" i="24"/>
  <c r="L124" i="24"/>
  <c r="T179" i="30"/>
  <c r="M200" i="38"/>
  <c r="G63" i="24"/>
  <c r="N63" i="24" s="1"/>
  <c r="G154" i="30"/>
  <c r="N152" i="30"/>
  <c r="G62" i="24"/>
  <c r="N62" i="24" s="1"/>
  <c r="AA130" i="38"/>
  <c r="H176" i="38"/>
  <c r="Z124" i="24"/>
  <c r="R232" i="38"/>
  <c r="E232" i="38"/>
  <c r="AA124" i="24"/>
  <c r="R124" i="24"/>
  <c r="G176" i="38"/>
  <c r="N171" i="38"/>
  <c r="F130" i="38"/>
  <c r="F131" i="38" s="1"/>
  <c r="AA200" i="38"/>
  <c r="G205" i="38"/>
  <c r="N205" i="22"/>
  <c r="M231" i="22"/>
  <c r="N231" i="22"/>
  <c r="J205" i="38"/>
  <c r="J207" i="38" s="1"/>
  <c r="K205" i="38" s="1"/>
  <c r="AD200" i="38"/>
  <c r="V166" i="38"/>
  <c r="V167" i="38" s="1"/>
  <c r="G232" i="38"/>
  <c r="Y201" i="38"/>
  <c r="I90" i="20"/>
  <c r="K175" i="38" l="1"/>
  <c r="G33" i="30"/>
  <c r="F177" i="38"/>
  <c r="M177" i="38" s="1"/>
  <c r="G132" i="24"/>
  <c r="N132" i="24" s="1"/>
  <c r="T59" i="38"/>
  <c r="N162" i="24"/>
  <c r="AA109" i="30"/>
  <c r="AA110" i="30" s="1"/>
  <c r="N154" i="30"/>
  <c r="M33" i="30"/>
  <c r="AC109" i="30"/>
  <c r="I33" i="30"/>
  <c r="W201" i="38"/>
  <c r="F207" i="38"/>
  <c r="F208" i="38" s="1"/>
  <c r="H33" i="30"/>
  <c r="O33" i="30"/>
  <c r="N109" i="30"/>
  <c r="W33" i="30"/>
  <c r="M179" i="30"/>
  <c r="V110" i="30"/>
  <c r="R241" i="30"/>
  <c r="P148" i="30"/>
  <c r="O117" i="30"/>
  <c r="Z241" i="30"/>
  <c r="T117" i="30"/>
  <c r="Y148" i="30"/>
  <c r="I110" i="30"/>
  <c r="Q210" i="30"/>
  <c r="K160" i="24"/>
  <c r="W241" i="30"/>
  <c r="P117" i="30"/>
  <c r="E208" i="38"/>
  <c r="H179" i="30"/>
  <c r="R179" i="30"/>
  <c r="M117" i="30"/>
  <c r="U148" i="30"/>
  <c r="O241" i="30"/>
  <c r="H59" i="38"/>
  <c r="Z117" i="30"/>
  <c r="S110" i="30"/>
  <c r="F241" i="30"/>
  <c r="S210" i="30"/>
  <c r="V33" i="30"/>
  <c r="I148" i="30"/>
  <c r="L210" i="30"/>
  <c r="Z210" i="30"/>
  <c r="J148" i="30"/>
  <c r="F110" i="30"/>
  <c r="U33" i="30"/>
  <c r="F44" i="30"/>
  <c r="N176" i="38"/>
  <c r="J210" i="30"/>
  <c r="G148" i="30"/>
  <c r="F148" i="30"/>
  <c r="L241" i="30"/>
  <c r="S117" i="30"/>
  <c r="U210" i="30"/>
  <c r="E210" i="30"/>
  <c r="R148" i="30"/>
  <c r="H210" i="30"/>
  <c r="F117" i="30"/>
  <c r="V210" i="30"/>
  <c r="L33" i="30"/>
  <c r="Y3" i="30"/>
  <c r="AA33" i="30"/>
  <c r="G38" i="30"/>
  <c r="I3" i="30"/>
  <c r="N262" i="20"/>
  <c r="E271" i="20" s="1"/>
  <c r="E18" i="20"/>
  <c r="N4" i="24"/>
  <c r="N28" i="24" s="1"/>
  <c r="F96" i="24"/>
  <c r="E90" i="20"/>
  <c r="T332" i="20"/>
  <c r="S367" i="20"/>
  <c r="P332" i="20"/>
  <c r="J367" i="20"/>
  <c r="G367" i="20"/>
  <c r="J96" i="24"/>
  <c r="F105" i="22"/>
  <c r="E367" i="20"/>
  <c r="M4" i="24"/>
  <c r="M262" i="20"/>
  <c r="M332" i="20"/>
  <c r="I102" i="38"/>
  <c r="S59" i="38"/>
  <c r="I105" i="22"/>
  <c r="R365" i="20"/>
  <c r="T366" i="20"/>
  <c r="V331" i="20"/>
  <c r="M367" i="20"/>
  <c r="E262" i="20"/>
  <c r="E4" i="24"/>
  <c r="H105" i="22"/>
  <c r="O366" i="20"/>
  <c r="E331" i="20"/>
  <c r="P331" i="20"/>
  <c r="W365" i="20"/>
  <c r="P366" i="20"/>
  <c r="J208" i="38"/>
  <c r="W117" i="30"/>
  <c r="W110" i="30"/>
  <c r="Y241" i="30"/>
  <c r="Y60" i="38"/>
  <c r="P210" i="30"/>
  <c r="Y110" i="30"/>
  <c r="F89" i="20"/>
  <c r="X331" i="20"/>
  <c r="F340" i="20" s="1"/>
  <c r="AB109" i="30"/>
  <c r="K152" i="30"/>
  <c r="H177" i="38"/>
  <c r="AB167" i="38"/>
  <c r="N185" i="30"/>
  <c r="H66" i="24"/>
  <c r="N64" i="38"/>
  <c r="S33" i="30"/>
  <c r="K39" i="30"/>
  <c r="N39" i="30"/>
  <c r="U110" i="30"/>
  <c r="N209" i="30"/>
  <c r="E214" i="30"/>
  <c r="E216" i="30" s="1"/>
  <c r="W179" i="30"/>
  <c r="J163" i="24"/>
  <c r="K43" i="30"/>
  <c r="N43" i="30"/>
  <c r="I122" i="30"/>
  <c r="I123" i="30" s="1"/>
  <c r="AC116" i="30"/>
  <c r="J65" i="24"/>
  <c r="K61" i="24" s="1"/>
  <c r="M241" i="30"/>
  <c r="G239" i="38"/>
  <c r="AD131" i="38"/>
  <c r="G163" i="24"/>
  <c r="R210" i="30"/>
  <c r="P110" i="30"/>
  <c r="T148" i="30"/>
  <c r="X332" i="20"/>
  <c r="F341" i="20" s="1"/>
  <c r="F91" i="20"/>
  <c r="AA201" i="38"/>
  <c r="F17" i="20"/>
  <c r="X3" i="30"/>
  <c r="U3" i="30"/>
  <c r="V3" i="30"/>
  <c r="H38" i="30"/>
  <c r="H44" i="30" s="1"/>
  <c r="AB33" i="30"/>
  <c r="J262" i="20"/>
  <c r="J4" i="24"/>
  <c r="R367" i="20"/>
  <c r="Q4" i="24"/>
  <c r="Q262" i="20"/>
  <c r="S262" i="20"/>
  <c r="S4" i="24"/>
  <c r="I367" i="20"/>
  <c r="U367" i="20"/>
  <c r="V332" i="20"/>
  <c r="AA4" i="24"/>
  <c r="AA28" i="24" s="1"/>
  <c r="AA262" i="20"/>
  <c r="G271" i="20" s="1"/>
  <c r="G18" i="20"/>
  <c r="H366" i="20"/>
  <c r="K262" i="20"/>
  <c r="K4" i="24"/>
  <c r="J331" i="20"/>
  <c r="G75" i="30"/>
  <c r="G127" i="20"/>
  <c r="I366" i="20"/>
  <c r="G262" i="20"/>
  <c r="G4" i="24"/>
  <c r="S331" i="20"/>
  <c r="Y366" i="20"/>
  <c r="Y367" i="20"/>
  <c r="M365" i="20"/>
  <c r="F365" i="20"/>
  <c r="Q366" i="20"/>
  <c r="Y331" i="20"/>
  <c r="R4" i="24"/>
  <c r="R262" i="20"/>
  <c r="Z367" i="20"/>
  <c r="W262" i="20"/>
  <c r="W4" i="24"/>
  <c r="J105" i="22"/>
  <c r="P367" i="20"/>
  <c r="Y365" i="20"/>
  <c r="K367" i="20"/>
  <c r="Y262" i="20"/>
  <c r="Y4" i="24"/>
  <c r="H367" i="20"/>
  <c r="L366" i="20"/>
  <c r="N205" i="38"/>
  <c r="G207" i="38"/>
  <c r="N207" i="38" s="1"/>
  <c r="H208" i="38"/>
  <c r="Y33" i="30"/>
  <c r="F101" i="38"/>
  <c r="E270" i="20"/>
  <c r="P33" i="30"/>
  <c r="K153" i="30"/>
  <c r="K154" i="30"/>
  <c r="G177" i="38"/>
  <c r="AA167" i="38"/>
  <c r="K171" i="38"/>
  <c r="K172" i="38"/>
  <c r="H214" i="30"/>
  <c r="H216" i="30" s="1"/>
  <c r="AB209" i="30"/>
  <c r="AD109" i="30"/>
  <c r="I140" i="38"/>
  <c r="AC131" i="38"/>
  <c r="H140" i="38"/>
  <c r="AB131" i="38"/>
  <c r="F246" i="30"/>
  <c r="F247" i="30" s="1"/>
  <c r="X240" i="30"/>
  <c r="H110" i="30"/>
  <c r="AD332" i="20"/>
  <c r="J341" i="20" s="1"/>
  <c r="J91" i="20"/>
  <c r="U117" i="30"/>
  <c r="J139" i="38"/>
  <c r="J140" i="38" s="1"/>
  <c r="N131" i="38"/>
  <c r="E140" i="38"/>
  <c r="N235" i="22"/>
  <c r="G210" i="30"/>
  <c r="O110" i="30"/>
  <c r="K179" i="30"/>
  <c r="Q148" i="30"/>
  <c r="F65" i="24"/>
  <c r="F66" i="24" s="1"/>
  <c r="R110" i="30"/>
  <c r="F95" i="24"/>
  <c r="J74" i="30"/>
  <c r="R3" i="30"/>
  <c r="W4" i="38"/>
  <c r="W60" i="38" s="1"/>
  <c r="W28" i="38"/>
  <c r="W261" i="20"/>
  <c r="T4" i="38"/>
  <c r="T261" i="20"/>
  <c r="T28" i="38"/>
  <c r="G3" i="30"/>
  <c r="G34" i="30" s="1"/>
  <c r="U4" i="38"/>
  <c r="U60" i="38" s="1"/>
  <c r="U261" i="20"/>
  <c r="U28" i="38"/>
  <c r="Z365" i="20"/>
  <c r="F366" i="20"/>
  <c r="Z4" i="24"/>
  <c r="Z262" i="20"/>
  <c r="F367" i="20"/>
  <c r="L367" i="20"/>
  <c r="M331" i="20"/>
  <c r="R332" i="20"/>
  <c r="H102" i="38"/>
  <c r="P262" i="20"/>
  <c r="P4" i="24"/>
  <c r="E365" i="20"/>
  <c r="F18" i="20"/>
  <c r="X4" i="24"/>
  <c r="X28" i="24" s="1"/>
  <c r="X262" i="20"/>
  <c r="F271" i="20" s="1"/>
  <c r="V365" i="20"/>
  <c r="I262" i="20"/>
  <c r="I4" i="24"/>
  <c r="K366" i="20"/>
  <c r="O367" i="20"/>
  <c r="H4" i="24"/>
  <c r="H262" i="20"/>
  <c r="H365" i="20"/>
  <c r="AC4" i="24"/>
  <c r="AC28" i="24" s="1"/>
  <c r="AC262" i="20"/>
  <c r="I271" i="20" s="1"/>
  <c r="I18" i="20"/>
  <c r="O331" i="20"/>
  <c r="T367" i="20"/>
  <c r="F127" i="20"/>
  <c r="F75" i="30"/>
  <c r="V262" i="20"/>
  <c r="V4" i="24"/>
  <c r="U331" i="20"/>
  <c r="S366" i="20"/>
  <c r="I332" i="20"/>
  <c r="F102" i="38"/>
  <c r="V367" i="20"/>
  <c r="Q367" i="20"/>
  <c r="F4" i="24"/>
  <c r="F262" i="20"/>
  <c r="L4" i="24"/>
  <c r="L262" i="20"/>
  <c r="I75" i="30"/>
  <c r="I127" i="20"/>
  <c r="G140" i="38"/>
  <c r="AA131" i="38"/>
  <c r="I184" i="30"/>
  <c r="I185" i="30" s="1"/>
  <c r="AC178" i="30"/>
  <c r="J214" i="30"/>
  <c r="AD209" i="30"/>
  <c r="I66" i="24"/>
  <c r="X33" i="30"/>
  <c r="X209" i="30"/>
  <c r="F214" i="30"/>
  <c r="F216" i="30" s="1"/>
  <c r="X110" i="30"/>
  <c r="I208" i="38"/>
  <c r="K235" i="22"/>
  <c r="K237" i="22"/>
  <c r="K210" i="30"/>
  <c r="AD167" i="38"/>
  <c r="J177" i="38"/>
  <c r="I89" i="20"/>
  <c r="AC331" i="20"/>
  <c r="I340" i="20" s="1"/>
  <c r="H89" i="20"/>
  <c r="AB331" i="20"/>
  <c r="H340" i="20" s="1"/>
  <c r="J95" i="24"/>
  <c r="X131" i="38"/>
  <c r="F140" i="38"/>
  <c r="G248" i="30"/>
  <c r="E71" i="38"/>
  <c r="E72" i="38" s="1"/>
  <c r="K173" i="38"/>
  <c r="N237" i="22"/>
  <c r="H153" i="30"/>
  <c r="H154" i="30" s="1"/>
  <c r="AB147" i="30"/>
  <c r="E65" i="24"/>
  <c r="E66" i="24" s="1"/>
  <c r="R33" i="30"/>
  <c r="M110" i="30"/>
  <c r="H28" i="38"/>
  <c r="H4" i="38"/>
  <c r="H261" i="20"/>
  <c r="H3" i="30"/>
  <c r="P3" i="30"/>
  <c r="S3" i="30"/>
  <c r="F3" i="30"/>
  <c r="V366" i="20"/>
  <c r="E127" i="20"/>
  <c r="E75" i="30"/>
  <c r="AB4" i="24"/>
  <c r="AB28" i="24" s="1"/>
  <c r="AB262" i="20"/>
  <c r="H271" i="20" s="1"/>
  <c r="H18" i="20"/>
  <c r="O365" i="20"/>
  <c r="L331" i="20"/>
  <c r="U366" i="20"/>
  <c r="P365" i="20"/>
  <c r="G366" i="20"/>
  <c r="W367" i="20"/>
  <c r="E96" i="24"/>
  <c r="J75" i="30"/>
  <c r="K75" i="30" s="1"/>
  <c r="J127" i="20"/>
  <c r="H96" i="24"/>
  <c r="AD262" i="20"/>
  <c r="J271" i="20" s="1"/>
  <c r="J18" i="20"/>
  <c r="AD4" i="24"/>
  <c r="AD28" i="24" s="1"/>
  <c r="Q365" i="20"/>
  <c r="W366" i="20"/>
  <c r="U4" i="24"/>
  <c r="U262" i="20"/>
  <c r="E102" i="38"/>
  <c r="H127" i="20"/>
  <c r="H75" i="30"/>
  <c r="M366" i="20"/>
  <c r="E366" i="20"/>
  <c r="O262" i="20"/>
  <c r="O4" i="24"/>
  <c r="T331" i="20"/>
  <c r="S365" i="20"/>
  <c r="Q331" i="20"/>
  <c r="R366" i="20"/>
  <c r="G105" i="22"/>
  <c r="F90" i="20"/>
  <c r="T4" i="24"/>
  <c r="T262" i="20"/>
  <c r="G365" i="20"/>
  <c r="G102" i="38"/>
  <c r="T365" i="20"/>
  <c r="Z366" i="20"/>
  <c r="J366" i="20"/>
  <c r="K42" i="30"/>
  <c r="N42" i="30"/>
  <c r="N60" i="38"/>
  <c r="K185" i="30"/>
  <c r="K184" i="30"/>
  <c r="G155" i="30"/>
  <c r="N167" i="38"/>
  <c r="E177" i="38"/>
  <c r="J122" i="30"/>
  <c r="AD116" i="30"/>
  <c r="E246" i="30"/>
  <c r="E247" i="30" s="1"/>
  <c r="N240" i="30"/>
  <c r="F153" i="30"/>
  <c r="F154" i="30" s="1"/>
  <c r="X147" i="30"/>
  <c r="I60" i="38"/>
  <c r="AD231" i="22"/>
  <c r="J238" i="22"/>
  <c r="J186" i="30"/>
  <c r="I101" i="38"/>
  <c r="H101" i="38"/>
  <c r="J246" i="30"/>
  <c r="AD240" i="30"/>
  <c r="N61" i="24"/>
  <c r="G65" i="24"/>
  <c r="K206" i="38"/>
  <c r="F210" i="30"/>
  <c r="G217" i="30"/>
  <c r="N201" i="38"/>
  <c r="I177" i="38"/>
  <c r="AC167" i="38"/>
  <c r="I214" i="30"/>
  <c r="I216" i="30" s="1"/>
  <c r="AC209" i="30"/>
  <c r="F33" i="30"/>
  <c r="T60" i="38" l="1"/>
  <c r="S34" i="30"/>
  <c r="N57" i="24"/>
  <c r="AA57" i="24"/>
  <c r="N139" i="38"/>
  <c r="N65" i="24"/>
  <c r="H34" i="30"/>
  <c r="H60" i="38"/>
  <c r="U34" i="30"/>
  <c r="AC57" i="24"/>
  <c r="I34" i="30"/>
  <c r="G208" i="38"/>
  <c r="AD57" i="24"/>
  <c r="J66" i="24"/>
  <c r="X57" i="24"/>
  <c r="V34" i="30"/>
  <c r="S201" i="38"/>
  <c r="L110" i="30"/>
  <c r="N91" i="20"/>
  <c r="K91" i="20"/>
  <c r="K135" i="38"/>
  <c r="I74" i="30"/>
  <c r="M3" i="30"/>
  <c r="M34" i="30" s="1"/>
  <c r="W3" i="30"/>
  <c r="W34" i="30" s="1"/>
  <c r="G90" i="20"/>
  <c r="N90" i="20" s="1"/>
  <c r="N241" i="30"/>
  <c r="E248" i="30"/>
  <c r="T28" i="24"/>
  <c r="T57" i="24"/>
  <c r="F74" i="30"/>
  <c r="N366" i="20"/>
  <c r="E375" i="20" s="1"/>
  <c r="E126" i="20"/>
  <c r="U28" i="24"/>
  <c r="U57" i="24"/>
  <c r="K18" i="20"/>
  <c r="H128" i="20"/>
  <c r="AB367" i="20"/>
  <c r="H376" i="20" s="1"/>
  <c r="N367" i="20"/>
  <c r="E376" i="20" s="1"/>
  <c r="E128" i="20"/>
  <c r="E89" i="20"/>
  <c r="N331" i="20"/>
  <c r="E340" i="20" s="1"/>
  <c r="R4" i="38"/>
  <c r="R28" i="38"/>
  <c r="R261" i="20"/>
  <c r="F45" i="30"/>
  <c r="X34" i="30"/>
  <c r="I186" i="30"/>
  <c r="AC179" i="30"/>
  <c r="X366" i="20"/>
  <c r="F375" i="20" s="1"/>
  <c r="F126" i="20"/>
  <c r="I28" i="24"/>
  <c r="I57" i="24"/>
  <c r="G96" i="24"/>
  <c r="K137" i="38"/>
  <c r="K136" i="38"/>
  <c r="K138" i="38"/>
  <c r="X241" i="30"/>
  <c r="F248" i="30"/>
  <c r="AB210" i="30"/>
  <c r="H217" i="30"/>
  <c r="Y28" i="24"/>
  <c r="Y57" i="24"/>
  <c r="AD365" i="20"/>
  <c r="J374" i="20" s="1"/>
  <c r="J125" i="20"/>
  <c r="E95" i="24"/>
  <c r="N75" i="30"/>
  <c r="N18" i="20"/>
  <c r="S28" i="24"/>
  <c r="S57" i="24"/>
  <c r="H45" i="30"/>
  <c r="AA261" i="20"/>
  <c r="AA28" i="38"/>
  <c r="G16" i="20"/>
  <c r="AA4" i="38"/>
  <c r="K65" i="24"/>
  <c r="K64" i="24"/>
  <c r="K62" i="24"/>
  <c r="K63" i="24"/>
  <c r="E217" i="30"/>
  <c r="N210" i="30"/>
  <c r="AB57" i="24"/>
  <c r="AB365" i="20"/>
  <c r="H374" i="20" s="1"/>
  <c r="H125" i="20"/>
  <c r="N105" i="22"/>
  <c r="G44" i="30"/>
  <c r="G45" i="30" s="1"/>
  <c r="AB3" i="30"/>
  <c r="AB34" i="30" s="1"/>
  <c r="H17" i="20"/>
  <c r="H90" i="20"/>
  <c r="AD241" i="30"/>
  <c r="AA365" i="20"/>
  <c r="G374" i="20" s="1"/>
  <c r="G125" i="20"/>
  <c r="O28" i="24"/>
  <c r="O57" i="24"/>
  <c r="E101" i="38"/>
  <c r="R59" i="38"/>
  <c r="R201" i="38"/>
  <c r="G66" i="24"/>
  <c r="N95" i="24"/>
  <c r="F217" i="30"/>
  <c r="X210" i="30"/>
  <c r="L28" i="24"/>
  <c r="L57" i="24"/>
  <c r="P28" i="24"/>
  <c r="P57" i="24"/>
  <c r="Z28" i="24"/>
  <c r="Z57" i="24"/>
  <c r="K74" i="30"/>
  <c r="K28" i="24"/>
  <c r="K57" i="24"/>
  <c r="G67" i="38"/>
  <c r="AA59" i="38"/>
  <c r="I124" i="30"/>
  <c r="AC117" i="30"/>
  <c r="S4" i="38"/>
  <c r="S60" i="38" s="1"/>
  <c r="S28" i="38"/>
  <c r="S261" i="20"/>
  <c r="AD367" i="20"/>
  <c r="J376" i="20" s="1"/>
  <c r="J128" i="20"/>
  <c r="E74" i="30"/>
  <c r="O3" i="30"/>
  <c r="O34" i="30" s="1"/>
  <c r="AA3" i="30"/>
  <c r="AA34" i="30" s="1"/>
  <c r="G17" i="20"/>
  <c r="I217" i="30"/>
  <c r="AC210" i="30"/>
  <c r="N246" i="30"/>
  <c r="J247" i="30"/>
  <c r="F155" i="30"/>
  <c r="X148" i="30"/>
  <c r="AD117" i="30"/>
  <c r="AA366" i="20"/>
  <c r="G375" i="20" s="1"/>
  <c r="G126" i="20"/>
  <c r="R34" i="30"/>
  <c r="H155" i="30"/>
  <c r="AB148" i="30"/>
  <c r="AD210" i="30"/>
  <c r="F28" i="24"/>
  <c r="F57" i="24"/>
  <c r="G89" i="20"/>
  <c r="N89" i="20" s="1"/>
  <c r="AA331" i="20"/>
  <c r="G340" i="20" s="1"/>
  <c r="N340" i="20" s="1"/>
  <c r="H126" i="20"/>
  <c r="AB366" i="20"/>
  <c r="H375" i="20" s="1"/>
  <c r="Q4" i="38"/>
  <c r="Q28" i="38"/>
  <c r="Q261" i="20"/>
  <c r="N341" i="20"/>
  <c r="Y34" i="30"/>
  <c r="J102" i="38"/>
  <c r="AC367" i="20"/>
  <c r="I376" i="20" s="1"/>
  <c r="I128" i="20"/>
  <c r="N271" i="20"/>
  <c r="Q28" i="24"/>
  <c r="Q57" i="24"/>
  <c r="J28" i="24"/>
  <c r="J57" i="24"/>
  <c r="V28" i="38"/>
  <c r="V261" i="20"/>
  <c r="V4" i="38"/>
  <c r="AB110" i="30"/>
  <c r="I125" i="20"/>
  <c r="AC365" i="20"/>
  <c r="I374" i="20" s="1"/>
  <c r="M28" i="24"/>
  <c r="M57" i="24"/>
  <c r="AB332" i="20"/>
  <c r="H341" i="20" s="1"/>
  <c r="H91" i="20"/>
  <c r="L3" i="30"/>
  <c r="L34" i="30" s="1"/>
  <c r="N122" i="30"/>
  <c r="J123" i="30"/>
  <c r="K122" i="30" s="1"/>
  <c r="F34" i="30"/>
  <c r="J216" i="30"/>
  <c r="J217" i="30" s="1"/>
  <c r="N214" i="30"/>
  <c r="G101" i="38"/>
  <c r="V28" i="24"/>
  <c r="V57" i="24"/>
  <c r="H28" i="24"/>
  <c r="H57" i="24"/>
  <c r="G128" i="20"/>
  <c r="AA367" i="20"/>
  <c r="G376" i="20" s="1"/>
  <c r="Q59" i="38"/>
  <c r="Q201" i="38"/>
  <c r="P34" i="30"/>
  <c r="W28" i="24"/>
  <c r="W57" i="24"/>
  <c r="R28" i="24"/>
  <c r="R57" i="24"/>
  <c r="J126" i="20"/>
  <c r="AD366" i="20"/>
  <c r="J375" i="20" s="1"/>
  <c r="I96" i="24"/>
  <c r="G28" i="24"/>
  <c r="G57" i="24"/>
  <c r="E91" i="20"/>
  <c r="N332" i="20"/>
  <c r="E341" i="20" s="1"/>
  <c r="N127" i="20"/>
  <c r="V201" i="38"/>
  <c r="V59" i="38"/>
  <c r="E28" i="24"/>
  <c r="E57" i="24"/>
  <c r="I126" i="20"/>
  <c r="AC366" i="20"/>
  <c r="I375" i="20" s="1"/>
  <c r="X365" i="20"/>
  <c r="F374" i="20" s="1"/>
  <c r="F125" i="20"/>
  <c r="X367" i="20"/>
  <c r="F376" i="20" s="1"/>
  <c r="F128" i="20"/>
  <c r="H95" i="24"/>
  <c r="N125" i="20" l="1"/>
  <c r="N128" i="20"/>
  <c r="N376" i="20"/>
  <c r="N126" i="20"/>
  <c r="J3" i="30"/>
  <c r="V60" i="38"/>
  <c r="K214" i="30"/>
  <c r="K216" i="30"/>
  <c r="K215" i="30"/>
  <c r="N216" i="30"/>
  <c r="N102" i="38"/>
  <c r="N375" i="20"/>
  <c r="K246" i="30"/>
  <c r="K247" i="30"/>
  <c r="K245" i="30"/>
  <c r="N247" i="30"/>
  <c r="K59" i="38"/>
  <c r="K201" i="38"/>
  <c r="G59" i="38"/>
  <c r="G201" i="38"/>
  <c r="G71" i="38"/>
  <c r="G72" i="38" s="1"/>
  <c r="N374" i="20"/>
  <c r="J248" i="30"/>
  <c r="H74" i="30"/>
  <c r="E4" i="38"/>
  <c r="E28" i="38"/>
  <c r="E261" i="20"/>
  <c r="M59" i="38"/>
  <c r="M201" i="38"/>
  <c r="J59" i="38"/>
  <c r="J201" i="38"/>
  <c r="Z59" i="38"/>
  <c r="Z201" i="38"/>
  <c r="G270" i="20"/>
  <c r="H16" i="20"/>
  <c r="AB4" i="38"/>
  <c r="AB261" i="20"/>
  <c r="H270" i="20" s="1"/>
  <c r="AB28" i="38"/>
  <c r="L4" i="38"/>
  <c r="L28" i="38"/>
  <c r="L261" i="20"/>
  <c r="J33" i="30"/>
  <c r="J110" i="30"/>
  <c r="K261" i="20"/>
  <c r="K4" i="38"/>
  <c r="K28" i="38"/>
  <c r="G261" i="20"/>
  <c r="G28" i="38"/>
  <c r="G4" i="38"/>
  <c r="R60" i="38"/>
  <c r="F59" i="38"/>
  <c r="F201" i="38"/>
  <c r="M28" i="38"/>
  <c r="M261" i="20"/>
  <c r="M4" i="38"/>
  <c r="J28" i="38"/>
  <c r="J261" i="20"/>
  <c r="J4" i="38"/>
  <c r="Z4" i="38"/>
  <c r="Z261" i="20"/>
  <c r="Z28" i="38"/>
  <c r="J67" i="38"/>
  <c r="AD59" i="38"/>
  <c r="AD201" i="38"/>
  <c r="E3" i="30"/>
  <c r="Q60" i="38"/>
  <c r="N101" i="38"/>
  <c r="I67" i="38"/>
  <c r="I71" i="38" s="1"/>
  <c r="AC59" i="38"/>
  <c r="AC201" i="38"/>
  <c r="F67" i="38"/>
  <c r="F71" i="38" s="1"/>
  <c r="X59" i="38"/>
  <c r="X201" i="38"/>
  <c r="P59" i="38"/>
  <c r="P201" i="38"/>
  <c r="F4" i="38"/>
  <c r="F28" i="38"/>
  <c r="F261" i="20"/>
  <c r="O59" i="38"/>
  <c r="O201" i="38"/>
  <c r="N96" i="24"/>
  <c r="G74" i="30"/>
  <c r="N74" i="30" s="1"/>
  <c r="AD28" i="38"/>
  <c r="AD4" i="38"/>
  <c r="AD261" i="20"/>
  <c r="J270" i="20" s="1"/>
  <c r="J16" i="20"/>
  <c r="E110" i="30"/>
  <c r="E33" i="30"/>
  <c r="K123" i="30"/>
  <c r="K121" i="30"/>
  <c r="N123" i="30"/>
  <c r="I16" i="20"/>
  <c r="AC28" i="38"/>
  <c r="AC261" i="20"/>
  <c r="I270" i="20" s="1"/>
  <c r="AC4" i="38"/>
  <c r="J124" i="30"/>
  <c r="X28" i="38"/>
  <c r="F16" i="20"/>
  <c r="X261" i="20"/>
  <c r="X4" i="38"/>
  <c r="P261" i="20"/>
  <c r="P28" i="38"/>
  <c r="P4" i="38"/>
  <c r="AA60" i="38"/>
  <c r="E59" i="38"/>
  <c r="E201" i="38"/>
  <c r="O261" i="20"/>
  <c r="O4" i="38"/>
  <c r="O28" i="38"/>
  <c r="H67" i="38"/>
  <c r="H71" i="38" s="1"/>
  <c r="AB59" i="38"/>
  <c r="AB201" i="38"/>
  <c r="L59" i="38"/>
  <c r="L201" i="38"/>
  <c r="AC60" i="38" l="1"/>
  <c r="Q167" i="22"/>
  <c r="U167" i="22"/>
  <c r="K167" i="22"/>
  <c r="O167" i="22"/>
  <c r="L167" i="22"/>
  <c r="J172" i="22"/>
  <c r="AD167" i="22"/>
  <c r="S167" i="22"/>
  <c r="Z3" i="30"/>
  <c r="AC33" i="30"/>
  <c r="I38" i="30"/>
  <c r="I44" i="30" s="1"/>
  <c r="AC110" i="30"/>
  <c r="N16" i="20"/>
  <c r="K16" i="20"/>
  <c r="O60" i="38"/>
  <c r="F72" i="38"/>
  <c r="X60" i="38"/>
  <c r="N33" i="30"/>
  <c r="E38" i="30"/>
  <c r="E44" i="30" s="1"/>
  <c r="N110" i="30"/>
  <c r="AD60" i="38"/>
  <c r="N270" i="20"/>
  <c r="G60" i="38"/>
  <c r="E172" i="22"/>
  <c r="E174" i="22" s="1"/>
  <c r="N167" i="22"/>
  <c r="T167" i="22"/>
  <c r="J167" i="22"/>
  <c r="AB167" i="22"/>
  <c r="H172" i="22"/>
  <c r="H174" i="22" s="1"/>
  <c r="Z167" i="22"/>
  <c r="H167" i="22"/>
  <c r="M167" i="22"/>
  <c r="Q33" i="30"/>
  <c r="Q110" i="30"/>
  <c r="T33" i="30"/>
  <c r="T110" i="30"/>
  <c r="AC3" i="30"/>
  <c r="I17" i="20"/>
  <c r="J38" i="30"/>
  <c r="AD33" i="30"/>
  <c r="AD110" i="30"/>
  <c r="J71" i="38"/>
  <c r="N71" i="38" s="1"/>
  <c r="J34" i="30"/>
  <c r="K33" i="30"/>
  <c r="K110" i="30"/>
  <c r="AB60" i="38"/>
  <c r="M60" i="38"/>
  <c r="I167" i="22"/>
  <c r="G167" i="22"/>
  <c r="W167" i="22"/>
  <c r="AC167" i="22"/>
  <c r="I172" i="22"/>
  <c r="I174" i="22" s="1"/>
  <c r="Y167" i="22"/>
  <c r="R167" i="22"/>
  <c r="H72" i="38"/>
  <c r="E60" i="38"/>
  <c r="F270" i="20"/>
  <c r="E34" i="30"/>
  <c r="Q3" i="30"/>
  <c r="T3" i="30"/>
  <c r="P60" i="38"/>
  <c r="I72" i="38"/>
  <c r="AD3" i="30"/>
  <c r="J17" i="20"/>
  <c r="F60" i="38"/>
  <c r="K3" i="30"/>
  <c r="Z60" i="38"/>
  <c r="K60" i="38"/>
  <c r="E167" i="22"/>
  <c r="F167" i="22"/>
  <c r="AA167" i="22"/>
  <c r="G172" i="22"/>
  <c r="F172" i="22"/>
  <c r="F174" i="22" s="1"/>
  <c r="X167" i="22"/>
  <c r="P167" i="22"/>
  <c r="V167" i="22"/>
  <c r="Z33" i="30"/>
  <c r="Z110" i="30"/>
  <c r="E17" i="20"/>
  <c r="N3" i="30"/>
  <c r="L60" i="38"/>
  <c r="J60" i="38"/>
  <c r="N67" i="38"/>
  <c r="G64" i="22"/>
  <c r="F64" i="22"/>
  <c r="E64" i="22"/>
  <c r="H64" i="22"/>
  <c r="I64" i="22"/>
  <c r="J64" i="22"/>
  <c r="F273" i="22"/>
  <c r="H273" i="22"/>
  <c r="J272" i="22"/>
  <c r="J271" i="22"/>
  <c r="G272" i="22"/>
  <c r="N272" i="22" s="1"/>
  <c r="H271" i="22"/>
  <c r="F271" i="22"/>
  <c r="E272" i="22"/>
  <c r="H272" i="22"/>
  <c r="G273" i="22"/>
  <c r="I272" i="22"/>
  <c r="I271" i="22"/>
  <c r="G271" i="22"/>
  <c r="N271" i="22" s="1"/>
  <c r="J273" i="22"/>
  <c r="E271" i="22"/>
  <c r="I273" i="22"/>
  <c r="F272" i="22"/>
  <c r="E273" i="22"/>
  <c r="AD34" i="30" l="1"/>
  <c r="N273" i="22"/>
  <c r="V168" i="22"/>
  <c r="H299" i="22"/>
  <c r="V299" i="22"/>
  <c r="X299" i="22"/>
  <c r="F304" i="22"/>
  <c r="F305" i="22" s="1"/>
  <c r="I299" i="22"/>
  <c r="E299" i="22"/>
  <c r="E304" i="22"/>
  <c r="E305" i="22" s="1"/>
  <c r="N299" i="22"/>
  <c r="AB299" i="22"/>
  <c r="H304" i="22"/>
  <c r="H305" i="22" s="1"/>
  <c r="S299" i="22"/>
  <c r="P299" i="22"/>
  <c r="G304" i="22"/>
  <c r="AA299" i="22"/>
  <c r="G299" i="22"/>
  <c r="J304" i="22"/>
  <c r="J305" i="22" s="1"/>
  <c r="AD299" i="22"/>
  <c r="U299" i="22"/>
  <c r="J142" i="22"/>
  <c r="G204" i="22"/>
  <c r="AA199" i="22"/>
  <c r="F275" i="22"/>
  <c r="N199" i="22"/>
  <c r="E204" i="22"/>
  <c r="E206" i="22" s="1"/>
  <c r="J141" i="22"/>
  <c r="H141" i="22"/>
  <c r="L199" i="22"/>
  <c r="G142" i="22"/>
  <c r="F204" i="22"/>
  <c r="F206" i="22" s="1"/>
  <c r="X199" i="22"/>
  <c r="J274" i="22"/>
  <c r="G141" i="22"/>
  <c r="F142" i="22"/>
  <c r="I274" i="22"/>
  <c r="E199" i="22"/>
  <c r="Z34" i="30"/>
  <c r="P168" i="22"/>
  <c r="I175" i="22"/>
  <c r="AC168" i="22"/>
  <c r="G168" i="22"/>
  <c r="T34" i="30"/>
  <c r="J168" i="22"/>
  <c r="E175" i="22"/>
  <c r="N168" i="22"/>
  <c r="U168" i="22"/>
  <c r="J275" i="22"/>
  <c r="H274" i="22"/>
  <c r="O199" i="22"/>
  <c r="G274" i="22"/>
  <c r="M199" i="22"/>
  <c r="T199" i="22"/>
  <c r="H275" i="22"/>
  <c r="G275" i="22"/>
  <c r="W199" i="22"/>
  <c r="F141" i="22"/>
  <c r="X168" i="22"/>
  <c r="F175" i="22"/>
  <c r="N172" i="22"/>
  <c r="G174" i="22"/>
  <c r="G175" i="22" s="1"/>
  <c r="E168" i="22"/>
  <c r="K17" i="20"/>
  <c r="N17" i="20"/>
  <c r="Y168" i="22"/>
  <c r="I168" i="22"/>
  <c r="AC34" i="30"/>
  <c r="I45" i="30"/>
  <c r="S168" i="22"/>
  <c r="J174" i="22"/>
  <c r="K172" i="22" s="1"/>
  <c r="O168" i="22"/>
  <c r="L299" i="22"/>
  <c r="R299" i="22"/>
  <c r="O299" i="22"/>
  <c r="Q299" i="22"/>
  <c r="Z299" i="22"/>
  <c r="T299" i="22"/>
  <c r="F299" i="22"/>
  <c r="W299" i="22"/>
  <c r="I304" i="22"/>
  <c r="I305" i="22" s="1"/>
  <c r="AC299" i="22"/>
  <c r="Y299" i="22"/>
  <c r="J299" i="22"/>
  <c r="M299" i="22"/>
  <c r="K299" i="22"/>
  <c r="V199" i="22"/>
  <c r="G199" i="22"/>
  <c r="F199" i="22"/>
  <c r="J199" i="22"/>
  <c r="E142" i="22"/>
  <c r="Q199" i="22"/>
  <c r="P199" i="22"/>
  <c r="I141" i="22"/>
  <c r="E274" i="22"/>
  <c r="AC199" i="22"/>
  <c r="I204" i="22"/>
  <c r="I206" i="22" s="1"/>
  <c r="H204" i="22"/>
  <c r="H206" i="22" s="1"/>
  <c r="AB199" i="22"/>
  <c r="K199" i="22"/>
  <c r="AD199" i="22"/>
  <c r="J204" i="22"/>
  <c r="J206" i="22" s="1"/>
  <c r="Y199" i="22"/>
  <c r="AA168" i="22"/>
  <c r="W168" i="22"/>
  <c r="J72" i="38"/>
  <c r="K70" i="38"/>
  <c r="K69" i="38"/>
  <c r="K68" i="38"/>
  <c r="K65" i="38"/>
  <c r="K66" i="38"/>
  <c r="K64" i="38"/>
  <c r="J44" i="30"/>
  <c r="K38" i="30"/>
  <c r="K44" i="30" s="1"/>
  <c r="N38" i="30"/>
  <c r="Q34" i="30"/>
  <c r="H168" i="22"/>
  <c r="E45" i="30"/>
  <c r="N34" i="30"/>
  <c r="L168" i="22"/>
  <c r="K168" i="22"/>
  <c r="R199" i="22"/>
  <c r="I199" i="22"/>
  <c r="I142" i="22"/>
  <c r="U199" i="22"/>
  <c r="E275" i="22"/>
  <c r="Z199" i="22"/>
  <c r="I275" i="22"/>
  <c r="E141" i="22"/>
  <c r="S199" i="22"/>
  <c r="H142" i="22"/>
  <c r="F274" i="22"/>
  <c r="H199" i="22"/>
  <c r="N64" i="22"/>
  <c r="F168" i="22"/>
  <c r="R168" i="22"/>
  <c r="K34" i="30"/>
  <c r="K67" i="38"/>
  <c r="M168" i="22"/>
  <c r="Z168" i="22"/>
  <c r="AB168" i="22"/>
  <c r="H175" i="22"/>
  <c r="T168" i="22"/>
  <c r="AD168" i="22"/>
  <c r="Q168" i="22"/>
  <c r="F68" i="22"/>
  <c r="E68" i="22"/>
  <c r="G68" i="22"/>
  <c r="I68" i="22"/>
  <c r="H68" i="22"/>
  <c r="J68" i="22"/>
  <c r="G65" i="22"/>
  <c r="E65" i="22"/>
  <c r="F65" i="22"/>
  <c r="I65" i="22"/>
  <c r="H65" i="22"/>
  <c r="J65" i="22"/>
  <c r="Z445" i="20"/>
  <c r="G445" i="20"/>
  <c r="I109" i="22"/>
  <c r="H445" i="20"/>
  <c r="W445" i="20"/>
  <c r="U445" i="20"/>
  <c r="S445" i="20"/>
  <c r="L445" i="20"/>
  <c r="E445" i="20"/>
  <c r="P445" i="20"/>
  <c r="T445" i="20"/>
  <c r="Q445" i="20"/>
  <c r="F109" i="22"/>
  <c r="V445" i="20"/>
  <c r="Y445" i="20"/>
  <c r="R445" i="20"/>
  <c r="I445" i="20"/>
  <c r="E109" i="22"/>
  <c r="G109" i="22"/>
  <c r="J445" i="20"/>
  <c r="O445" i="20"/>
  <c r="F445" i="20"/>
  <c r="K445" i="20"/>
  <c r="M445" i="20"/>
  <c r="H109" i="22"/>
  <c r="N275" i="22" l="1"/>
  <c r="J175" i="22"/>
  <c r="N274" i="22"/>
  <c r="N142" i="22"/>
  <c r="H200" i="22"/>
  <c r="Z200" i="22"/>
  <c r="W300" i="22"/>
  <c r="T300" i="22"/>
  <c r="N65" i="22"/>
  <c r="W265" i="22"/>
  <c r="E265" i="22"/>
  <c r="M265" i="22"/>
  <c r="S265" i="22"/>
  <c r="Q265" i="22"/>
  <c r="E270" i="22"/>
  <c r="E276" i="22" s="1"/>
  <c r="N265" i="22"/>
  <c r="Z265" i="22"/>
  <c r="I265" i="22"/>
  <c r="T265" i="22"/>
  <c r="G270" i="22"/>
  <c r="AA265" i="22"/>
  <c r="O265" i="22"/>
  <c r="F265" i="22"/>
  <c r="R265" i="22"/>
  <c r="N109" i="22"/>
  <c r="N68" i="22"/>
  <c r="I200" i="22"/>
  <c r="L38" i="30"/>
  <c r="L41" i="30"/>
  <c r="L40" i="30"/>
  <c r="L39" i="30"/>
  <c r="L43" i="30"/>
  <c r="L42" i="30"/>
  <c r="K204" i="22"/>
  <c r="K206" i="22"/>
  <c r="K205" i="22"/>
  <c r="AB200" i="22"/>
  <c r="H207" i="22"/>
  <c r="J200" i="22"/>
  <c r="F200" i="22"/>
  <c r="V200" i="22"/>
  <c r="Y300" i="22"/>
  <c r="Z300" i="22"/>
  <c r="R300" i="22"/>
  <c r="L300" i="22"/>
  <c r="W200" i="22"/>
  <c r="E200" i="22"/>
  <c r="N141" i="22"/>
  <c r="N204" i="22"/>
  <c r="G206" i="22"/>
  <c r="N206" i="22" s="1"/>
  <c r="J306" i="22"/>
  <c r="AD300" i="22"/>
  <c r="N300" i="22"/>
  <c r="E306" i="22"/>
  <c r="N306" i="22" s="1"/>
  <c r="E300" i="22"/>
  <c r="V300" i="22"/>
  <c r="AA445" i="20"/>
  <c r="G461" i="20" s="1"/>
  <c r="G199" i="20"/>
  <c r="U200" i="22"/>
  <c r="J45" i="30"/>
  <c r="N44" i="30"/>
  <c r="J207" i="22"/>
  <c r="AD200" i="22"/>
  <c r="J300" i="22"/>
  <c r="F300" i="22"/>
  <c r="O300" i="22"/>
  <c r="M200" i="22"/>
  <c r="N200" i="22"/>
  <c r="E207" i="22"/>
  <c r="U300" i="22"/>
  <c r="G300" i="22"/>
  <c r="N304" i="22"/>
  <c r="G305" i="22"/>
  <c r="N305" i="22" s="1"/>
  <c r="I300" i="22"/>
  <c r="F306" i="22"/>
  <c r="X300" i="22"/>
  <c r="H300" i="22"/>
  <c r="H199" i="20"/>
  <c r="AB445" i="20"/>
  <c r="H461" i="20" s="1"/>
  <c r="X445" i="20"/>
  <c r="F461" i="20" s="1"/>
  <c r="F199" i="20"/>
  <c r="AC445" i="20"/>
  <c r="I461" i="20" s="1"/>
  <c r="I199" i="20"/>
  <c r="AD265" i="22"/>
  <c r="J270" i="22"/>
  <c r="J276" i="22" s="1"/>
  <c r="K275" i="22" s="1"/>
  <c r="H265" i="22"/>
  <c r="V265" i="22"/>
  <c r="L265" i="22"/>
  <c r="AC265" i="22"/>
  <c r="I270" i="22"/>
  <c r="I276" i="22" s="1"/>
  <c r="X265" i="22"/>
  <c r="F270" i="22"/>
  <c r="F276" i="22" s="1"/>
  <c r="P265" i="22"/>
  <c r="H270" i="22"/>
  <c r="H276" i="22" s="1"/>
  <c r="AB265" i="22"/>
  <c r="K265" i="22"/>
  <c r="J265" i="22"/>
  <c r="G265" i="22"/>
  <c r="Y265" i="22"/>
  <c r="U265" i="22"/>
  <c r="S200" i="22"/>
  <c r="Y200" i="22"/>
  <c r="K200" i="22"/>
  <c r="I207" i="22"/>
  <c r="AC200" i="22"/>
  <c r="P200" i="22"/>
  <c r="G200" i="22"/>
  <c r="K300" i="22"/>
  <c r="M300" i="22"/>
  <c r="AC300" i="22"/>
  <c r="I306" i="22"/>
  <c r="N174" i="22"/>
  <c r="F207" i="22"/>
  <c r="X200" i="22"/>
  <c r="L200" i="22"/>
  <c r="AA300" i="22"/>
  <c r="P300" i="22"/>
  <c r="N445" i="20"/>
  <c r="E461" i="20" s="1"/>
  <c r="E199" i="20"/>
  <c r="R200" i="22"/>
  <c r="Q200" i="22"/>
  <c r="Q300" i="22"/>
  <c r="K174" i="22"/>
  <c r="K173" i="22"/>
  <c r="T200" i="22"/>
  <c r="O200" i="22"/>
  <c r="AA200" i="22"/>
  <c r="S300" i="22"/>
  <c r="H306" i="22"/>
  <c r="AB300" i="22"/>
  <c r="J67" i="22"/>
  <c r="I67" i="22"/>
  <c r="F67" i="22"/>
  <c r="H67" i="22"/>
  <c r="E67" i="22"/>
  <c r="G67" i="22"/>
  <c r="J109" i="22"/>
  <c r="K274" i="22" l="1"/>
  <c r="G207" i="22"/>
  <c r="F277" i="22"/>
  <c r="G306" i="22"/>
  <c r="J266" i="22"/>
  <c r="X266" i="22"/>
  <c r="H266" i="22"/>
  <c r="G266" i="22"/>
  <c r="I277" i="22"/>
  <c r="L266" i="22"/>
  <c r="K270" i="22"/>
  <c r="K276" i="22"/>
  <c r="J277" i="22"/>
  <c r="K273" i="22"/>
  <c r="K271" i="22"/>
  <c r="K272" i="22"/>
  <c r="F266" i="22"/>
  <c r="T266" i="22"/>
  <c r="S266" i="22"/>
  <c r="J199" i="20"/>
  <c r="AD445" i="20"/>
  <c r="J461" i="20" s="1"/>
  <c r="N461" i="20" s="1"/>
  <c r="Y266" i="22"/>
  <c r="K266" i="22"/>
  <c r="AD266" i="22"/>
  <c r="R266" i="22"/>
  <c r="N270" i="22"/>
  <c r="G276" i="22"/>
  <c r="N266" i="22"/>
  <c r="M266" i="22"/>
  <c r="U266" i="22"/>
  <c r="AB266" i="22"/>
  <c r="P266" i="22"/>
  <c r="AC266" i="22"/>
  <c r="L44" i="30"/>
  <c r="Z266" i="22"/>
  <c r="E277" i="22"/>
  <c r="E266" i="22"/>
  <c r="N67" i="22"/>
  <c r="H277" i="22"/>
  <c r="V266" i="22"/>
  <c r="O266" i="22"/>
  <c r="AA266" i="22"/>
  <c r="I266" i="22"/>
  <c r="Q266" i="22"/>
  <c r="W266" i="22"/>
  <c r="N199" i="20" l="1"/>
  <c r="N276" i="22"/>
  <c r="G277" i="22"/>
  <c r="J140" i="22" l="1"/>
  <c r="AD135" i="22"/>
  <c r="T135" i="22"/>
  <c r="R135" i="22"/>
  <c r="L135" i="22"/>
  <c r="S135" i="22"/>
  <c r="P135" i="22"/>
  <c r="V135" i="22"/>
  <c r="E140" i="22"/>
  <c r="E143" i="22" s="1"/>
  <c r="N135" i="22"/>
  <c r="I135" i="22"/>
  <c r="AA135" i="22"/>
  <c r="G140" i="22"/>
  <c r="F135" i="22"/>
  <c r="Z135" i="22"/>
  <c r="AB135" i="22"/>
  <c r="H140" i="22"/>
  <c r="H143" i="22" s="1"/>
  <c r="J135" i="22"/>
  <c r="O135" i="22"/>
  <c r="W135" i="22"/>
  <c r="M135" i="22"/>
  <c r="H135" i="22"/>
  <c r="Q135" i="22"/>
  <c r="E135" i="22"/>
  <c r="K135" i="22"/>
  <c r="Y135" i="22"/>
  <c r="AC135" i="22"/>
  <c r="I140" i="22"/>
  <c r="I143" i="22" s="1"/>
  <c r="G135" i="22"/>
  <c r="U135" i="22"/>
  <c r="X135" i="22"/>
  <c r="F140" i="22"/>
  <c r="F143" i="22" s="1"/>
  <c r="T58" i="22"/>
  <c r="H58" i="22"/>
  <c r="T136" i="22" l="1"/>
  <c r="Y330" i="20"/>
  <c r="J330" i="20"/>
  <c r="W330" i="20"/>
  <c r="L330" i="20"/>
  <c r="J88" i="20"/>
  <c r="AD330" i="20"/>
  <c r="U330" i="20"/>
  <c r="K330" i="20"/>
  <c r="O330" i="20"/>
  <c r="S330" i="20"/>
  <c r="G330" i="20"/>
  <c r="F330" i="20"/>
  <c r="E88" i="20"/>
  <c r="N330" i="20"/>
  <c r="Q330" i="20"/>
  <c r="V330" i="20"/>
  <c r="H88" i="20"/>
  <c r="AB330" i="20"/>
  <c r="Z330" i="20"/>
  <c r="F63" i="22"/>
  <c r="F69" i="22" s="1"/>
  <c r="X58" i="22"/>
  <c r="AA58" i="22"/>
  <c r="G63" i="22"/>
  <c r="G69" i="22" s="1"/>
  <c r="H136" i="22"/>
  <c r="E144" i="22"/>
  <c r="N140" i="22"/>
  <c r="G143" i="22"/>
  <c r="E330" i="20"/>
  <c r="M330" i="20"/>
  <c r="G88" i="20"/>
  <c r="AA330" i="20"/>
  <c r="T330" i="20"/>
  <c r="H330" i="20"/>
  <c r="R330" i="20"/>
  <c r="P330" i="20"/>
  <c r="I330" i="20"/>
  <c r="AC330" i="20"/>
  <c r="I88" i="20"/>
  <c r="F144" i="22"/>
  <c r="X136" i="22"/>
  <c r="AA136" i="22"/>
  <c r="X330" i="20"/>
  <c r="F88" i="20"/>
  <c r="I144" i="22"/>
  <c r="H144" i="22"/>
  <c r="J143" i="22"/>
  <c r="J144" i="22" s="1"/>
  <c r="S58" i="22"/>
  <c r="R58" i="22"/>
  <c r="Q58" i="22"/>
  <c r="O58" i="22"/>
  <c r="F58" i="22"/>
  <c r="V58" i="22"/>
  <c r="E58" i="22"/>
  <c r="U58" i="22"/>
  <c r="M58" i="22"/>
  <c r="I58" i="22"/>
  <c r="Z58" i="22"/>
  <c r="L58" i="22"/>
  <c r="K58" i="22"/>
  <c r="Y58" i="22"/>
  <c r="J58" i="22"/>
  <c r="P58" i="22"/>
  <c r="G58" i="22"/>
  <c r="W58" i="22"/>
  <c r="K88" i="20" l="1"/>
  <c r="K140" i="22"/>
  <c r="Y136" i="22"/>
  <c r="W136" i="22"/>
  <c r="F136" i="22"/>
  <c r="N143" i="22"/>
  <c r="O136" i="22"/>
  <c r="N136" i="22"/>
  <c r="E63" i="22"/>
  <c r="E69" i="22" s="1"/>
  <c r="N58" i="22"/>
  <c r="AB136" i="22"/>
  <c r="H63" i="22"/>
  <c r="H69" i="22" s="1"/>
  <c r="AB58" i="22"/>
  <c r="R136" i="22"/>
  <c r="P136" i="22"/>
  <c r="U136" i="22"/>
  <c r="AD136" i="22"/>
  <c r="AD58" i="22"/>
  <c r="J63" i="22"/>
  <c r="K141" i="22"/>
  <c r="K142" i="22"/>
  <c r="Z136" i="22"/>
  <c r="V136" i="22"/>
  <c r="G144" i="22"/>
  <c r="E136" i="22"/>
  <c r="N88" i="20"/>
  <c r="L136" i="22"/>
  <c r="G70" i="22"/>
  <c r="E339" i="20"/>
  <c r="F104" i="22"/>
  <c r="E104" i="22"/>
  <c r="H4" i="22"/>
  <c r="H29" i="26"/>
  <c r="H260" i="20"/>
  <c r="K136" i="22"/>
  <c r="I339" i="20"/>
  <c r="S136" i="22"/>
  <c r="M136" i="22"/>
  <c r="I136" i="22"/>
  <c r="G136" i="22"/>
  <c r="F339" i="20"/>
  <c r="J136" i="22"/>
  <c r="H339" i="20"/>
  <c r="J339" i="20"/>
  <c r="AC136" i="22"/>
  <c r="AC58" i="22"/>
  <c r="I63" i="22"/>
  <c r="I69" i="22" s="1"/>
  <c r="I104" i="22"/>
  <c r="G104" i="22"/>
  <c r="H104" i="22"/>
  <c r="J104" i="22"/>
  <c r="G339" i="20"/>
  <c r="Q136" i="22"/>
  <c r="F70" i="22"/>
  <c r="K143" i="22" l="1"/>
  <c r="W4" i="22"/>
  <c r="W29" i="26"/>
  <c r="W260" i="20"/>
  <c r="X260" i="20"/>
  <c r="X4" i="22"/>
  <c r="X29" i="26"/>
  <c r="F15" i="20"/>
  <c r="I4" i="22"/>
  <c r="I29" i="26"/>
  <c r="I260" i="20"/>
  <c r="S260" i="20"/>
  <c r="S29" i="26"/>
  <c r="S4" i="22"/>
  <c r="V29" i="26"/>
  <c r="V260" i="20"/>
  <c r="V4" i="22"/>
  <c r="N104" i="22"/>
  <c r="I70" i="22"/>
  <c r="AA29" i="26"/>
  <c r="G15" i="20"/>
  <c r="AA260" i="20"/>
  <c r="AA4" i="22"/>
  <c r="AB4" i="22"/>
  <c r="AB28" i="22" s="1"/>
  <c r="H15" i="20"/>
  <c r="AB260" i="20"/>
  <c r="AB29" i="26"/>
  <c r="M260" i="20"/>
  <c r="M29" i="26"/>
  <c r="M4" i="22"/>
  <c r="Z260" i="20"/>
  <c r="Z29" i="26"/>
  <c r="Z4" i="22"/>
  <c r="U260" i="20"/>
  <c r="U4" i="22"/>
  <c r="U29" i="26"/>
  <c r="K4" i="22"/>
  <c r="K29" i="26"/>
  <c r="K260" i="20"/>
  <c r="N339" i="20"/>
  <c r="N63" i="22"/>
  <c r="J69" i="22"/>
  <c r="J70" i="22" s="1"/>
  <c r="T4" i="22"/>
  <c r="T260" i="20"/>
  <c r="T29" i="26"/>
  <c r="P29" i="26"/>
  <c r="P260" i="20"/>
  <c r="P4" i="22"/>
  <c r="N29" i="26"/>
  <c r="N4" i="22"/>
  <c r="N260" i="20"/>
  <c r="E15" i="20"/>
  <c r="AD4" i="22"/>
  <c r="AD28" i="22" s="1"/>
  <c r="AD29" i="26"/>
  <c r="AD260" i="20"/>
  <c r="J15" i="20"/>
  <c r="Y260" i="20"/>
  <c r="Y29" i="26"/>
  <c r="Y4" i="22"/>
  <c r="H28" i="22"/>
  <c r="H59" i="22"/>
  <c r="E70" i="22"/>
  <c r="O29" i="26"/>
  <c r="O4" i="22"/>
  <c r="O260" i="20"/>
  <c r="G4" i="22"/>
  <c r="G260" i="20"/>
  <c r="G29" i="26"/>
  <c r="H70" i="22"/>
  <c r="AB59" i="22" l="1"/>
  <c r="AD59" i="22"/>
  <c r="R4" i="22"/>
  <c r="R29" i="26"/>
  <c r="R260" i="20"/>
  <c r="L260" i="20"/>
  <c r="L4" i="22"/>
  <c r="L29" i="26"/>
  <c r="N59" i="22"/>
  <c r="N28" i="22"/>
  <c r="J4" i="22"/>
  <c r="J260" i="20"/>
  <c r="J29" i="26"/>
  <c r="G28" i="22"/>
  <c r="G59" i="22"/>
  <c r="M28" i="22"/>
  <c r="M59" i="22"/>
  <c r="I28" i="22"/>
  <c r="I59" i="22"/>
  <c r="K15" i="20"/>
  <c r="E269" i="20"/>
  <c r="T28" i="22"/>
  <c r="T59" i="22"/>
  <c r="K28" i="22"/>
  <c r="K59" i="22"/>
  <c r="Z28" i="22"/>
  <c r="Z59" i="22"/>
  <c r="H269" i="20"/>
  <c r="G269" i="20"/>
  <c r="AC4" i="22"/>
  <c r="AC260" i="20"/>
  <c r="AC29" i="26"/>
  <c r="I15" i="20"/>
  <c r="X28" i="22"/>
  <c r="X59" i="22"/>
  <c r="Q29" i="26"/>
  <c r="Q260" i="20"/>
  <c r="Q4" i="22"/>
  <c r="F29" i="26"/>
  <c r="F260" i="20"/>
  <c r="F4" i="22"/>
  <c r="O28" i="22"/>
  <c r="O59" i="22"/>
  <c r="Y28" i="22"/>
  <c r="Y59" i="22"/>
  <c r="J269" i="20"/>
  <c r="P28" i="22"/>
  <c r="P59" i="22"/>
  <c r="S28" i="22"/>
  <c r="S59" i="22"/>
  <c r="F269" i="20"/>
  <c r="W28" i="22"/>
  <c r="W59" i="22"/>
  <c r="E4" i="22"/>
  <c r="E29" i="26"/>
  <c r="E260" i="20"/>
  <c r="K63" i="22"/>
  <c r="K69" i="22"/>
  <c r="K66" i="22"/>
  <c r="K64" i="22"/>
  <c r="K65" i="22"/>
  <c r="K68" i="22"/>
  <c r="K67" i="22"/>
  <c r="N69" i="22"/>
  <c r="U28" i="22"/>
  <c r="U59" i="22"/>
  <c r="AA28" i="22"/>
  <c r="AA59" i="22"/>
  <c r="N15" i="20"/>
  <c r="V28" i="22"/>
  <c r="V59" i="22"/>
  <c r="E28" i="22" l="1"/>
  <c r="E59" i="22"/>
  <c r="F28" i="22"/>
  <c r="F59" i="22"/>
  <c r="Q28" i="22"/>
  <c r="Q59" i="22"/>
  <c r="J28" i="22"/>
  <c r="J59" i="22"/>
  <c r="L28" i="22"/>
  <c r="L59" i="22"/>
  <c r="I269" i="20"/>
  <c r="N269" i="20"/>
  <c r="AC28" i="22"/>
  <c r="AC59" i="22"/>
  <c r="R28" i="22"/>
  <c r="R59" i="22"/>
  <c r="D237" i="38" l="1"/>
  <c r="M237" i="38" s="1"/>
  <c r="D236" i="38" l="1"/>
  <c r="D231" i="38"/>
  <c r="D69" i="38"/>
  <c r="M69" i="38" s="1"/>
  <c r="D68" i="38"/>
  <c r="M68" i="38" s="1"/>
  <c r="D232" i="38" l="1"/>
  <c r="D70" i="38"/>
  <c r="M70" i="38" s="1"/>
  <c r="D238" i="38"/>
  <c r="M238" i="38" s="1"/>
  <c r="M236" i="38"/>
  <c r="D239" i="38" l="1"/>
  <c r="D103" i="38"/>
  <c r="D164" i="20" l="1"/>
  <c r="D402" i="20"/>
  <c r="D411" i="20" s="1"/>
  <c r="D331" i="20" l="1"/>
  <c r="D340" i="20" s="1"/>
  <c r="M340" i="20" s="1"/>
  <c r="D89" i="20"/>
  <c r="M89" i="20" s="1"/>
  <c r="D101" i="38" l="1"/>
  <c r="D102" i="38"/>
  <c r="M102" i="38" s="1"/>
  <c r="D96" i="38" l="1"/>
  <c r="D366" i="20"/>
  <c r="D375" i="20" s="1"/>
  <c r="M375" i="20" s="1"/>
  <c r="D126" i="20"/>
  <c r="M126" i="20" s="1"/>
  <c r="M101" i="38"/>
  <c r="D104" i="38"/>
  <c r="D105" i="38" s="1"/>
  <c r="D109" i="22" l="1"/>
  <c r="M109" i="22" s="1"/>
  <c r="D108" i="22"/>
  <c r="M108" i="22" s="1"/>
  <c r="D107" i="22"/>
  <c r="M107" i="22" s="1"/>
  <c r="D105" i="22" l="1"/>
  <c r="M105" i="22" s="1"/>
  <c r="D444" i="20"/>
  <c r="D460" i="20" s="1"/>
  <c r="M460" i="20" s="1"/>
  <c r="D198" i="20"/>
  <c r="M198" i="20" s="1"/>
  <c r="D197" i="20"/>
  <c r="D192" i="20"/>
  <c r="D443" i="20"/>
  <c r="D199" i="20"/>
  <c r="M199" i="20" s="1"/>
  <c r="D445" i="20"/>
  <c r="D461" i="20" s="1"/>
  <c r="M461" i="20" s="1"/>
  <c r="M197" i="20" l="1"/>
  <c r="D200" i="20"/>
  <c r="D459" i="20"/>
  <c r="D442" i="20"/>
  <c r="D106" i="22"/>
  <c r="D297" i="20"/>
  <c r="D306" i="20" s="1"/>
  <c r="D365" i="20"/>
  <c r="D374" i="20" s="1"/>
  <c r="M374" i="20" s="1"/>
  <c r="D125" i="20"/>
  <c r="M125" i="20" s="1"/>
  <c r="D163" i="20" l="1"/>
  <c r="D401" i="20"/>
  <c r="M459" i="20"/>
  <c r="D458" i="20"/>
  <c r="D410" i="20" l="1"/>
  <c r="F90" i="24" l="1"/>
  <c r="F91" i="24" s="1"/>
  <c r="F403" i="20"/>
  <c r="O90" i="24"/>
  <c r="O91" i="24" s="1"/>
  <c r="O403" i="20"/>
  <c r="P90" i="24"/>
  <c r="P91" i="24" s="1"/>
  <c r="P403" i="20"/>
  <c r="K90" i="24"/>
  <c r="K91" i="24" s="1"/>
  <c r="K403" i="20"/>
  <c r="G90" i="24"/>
  <c r="G91" i="24" s="1"/>
  <c r="G403" i="20"/>
  <c r="R90" i="24"/>
  <c r="R91" i="24" s="1"/>
  <c r="R403" i="20"/>
  <c r="M90" i="24"/>
  <c r="M91" i="24" s="1"/>
  <c r="M403" i="20"/>
  <c r="Z90" i="24"/>
  <c r="Z91" i="24" s="1"/>
  <c r="Z403" i="20"/>
  <c r="J90" i="24"/>
  <c r="J91" i="24" s="1"/>
  <c r="J403" i="20"/>
  <c r="E90" i="24"/>
  <c r="E91" i="24" s="1"/>
  <c r="E403" i="20"/>
  <c r="U90" i="24"/>
  <c r="U91" i="24" s="1"/>
  <c r="U403" i="20"/>
  <c r="I90" i="24"/>
  <c r="I91" i="24" s="1"/>
  <c r="I403" i="20"/>
  <c r="V90" i="24"/>
  <c r="V91" i="24" s="1"/>
  <c r="V403" i="20"/>
  <c r="L90" i="24"/>
  <c r="L91" i="24" s="1"/>
  <c r="L403" i="20"/>
  <c r="S90" i="24"/>
  <c r="S91" i="24" s="1"/>
  <c r="S403" i="20"/>
  <c r="Q90" i="24"/>
  <c r="Q91" i="24" s="1"/>
  <c r="Q403" i="20"/>
  <c r="H90" i="24"/>
  <c r="H91" i="24" s="1"/>
  <c r="H403" i="20"/>
  <c r="Y403" i="20"/>
  <c r="Y90" i="24"/>
  <c r="Y91" i="24" s="1"/>
  <c r="T403" i="20"/>
  <c r="T90" i="24"/>
  <c r="T91" i="24" s="1"/>
  <c r="W90" i="24"/>
  <c r="W91" i="24" s="1"/>
  <c r="W403" i="20"/>
  <c r="N403" i="20" l="1"/>
  <c r="E412" i="20" s="1"/>
  <c r="E166" i="20"/>
  <c r="E97" i="24"/>
  <c r="E98" i="24" s="1"/>
  <c r="N90" i="24"/>
  <c r="AC403" i="20"/>
  <c r="I412" i="20" s="1"/>
  <c r="I166" i="20"/>
  <c r="AB403" i="20"/>
  <c r="H412" i="20" s="1"/>
  <c r="H166" i="20"/>
  <c r="AA403" i="20"/>
  <c r="G412" i="20" s="1"/>
  <c r="G166" i="20"/>
  <c r="F97" i="24"/>
  <c r="F98" i="24" s="1"/>
  <c r="X90" i="24"/>
  <c r="I97" i="24"/>
  <c r="I98" i="24" s="1"/>
  <c r="AC90" i="24"/>
  <c r="H97" i="24"/>
  <c r="H98" i="24" s="1"/>
  <c r="AB90" i="24"/>
  <c r="G97" i="24"/>
  <c r="AA90" i="24"/>
  <c r="X403" i="20"/>
  <c r="F412" i="20" s="1"/>
  <c r="F166" i="20"/>
  <c r="Z69" i="30" l="1"/>
  <c r="Z70" i="30" s="1"/>
  <c r="Z96" i="38"/>
  <c r="Z97" i="38" s="1"/>
  <c r="Z402" i="20"/>
  <c r="L69" i="30"/>
  <c r="L70" i="30" s="1"/>
  <c r="S69" i="30"/>
  <c r="S70" i="30" s="1"/>
  <c r="H69" i="30"/>
  <c r="H70" i="30" s="1"/>
  <c r="F165" i="20"/>
  <c r="P69" i="30"/>
  <c r="P70" i="30" s="1"/>
  <c r="I69" i="30"/>
  <c r="I70" i="30" s="1"/>
  <c r="E69" i="30"/>
  <c r="E70" i="30" s="1"/>
  <c r="O69" i="30"/>
  <c r="O70" i="30" s="1"/>
  <c r="AA91" i="24"/>
  <c r="AC91" i="24"/>
  <c r="I99" i="24"/>
  <c r="R69" i="30"/>
  <c r="R70" i="30" s="1"/>
  <c r="M69" i="30"/>
  <c r="M70" i="30" s="1"/>
  <c r="Q69" i="30"/>
  <c r="Q70" i="30" s="1"/>
  <c r="G98" i="24"/>
  <c r="G99" i="24" s="1"/>
  <c r="K69" i="30"/>
  <c r="K70" i="30" s="1"/>
  <c r="L402" i="20"/>
  <c r="L96" i="38"/>
  <c r="L97" i="38" s="1"/>
  <c r="J69" i="30"/>
  <c r="J70" i="30" s="1"/>
  <c r="U69" i="30"/>
  <c r="U70" i="30" s="1"/>
  <c r="W69" i="30"/>
  <c r="W70" i="30" s="1"/>
  <c r="H99" i="24"/>
  <c r="AB91" i="24"/>
  <c r="F99" i="24"/>
  <c r="M99" i="24" s="1"/>
  <c r="X91" i="24"/>
  <c r="E99" i="24"/>
  <c r="N91" i="24"/>
  <c r="I107" i="22"/>
  <c r="H444" i="20"/>
  <c r="V69" i="30" l="1"/>
  <c r="V70" i="30" s="1"/>
  <c r="P96" i="38"/>
  <c r="P97" i="38" s="1"/>
  <c r="P402" i="20"/>
  <c r="O96" i="38"/>
  <c r="O97" i="38" s="1"/>
  <c r="O402" i="20"/>
  <c r="Y96" i="38"/>
  <c r="Y97" i="38" s="1"/>
  <c r="Y402" i="20"/>
  <c r="W96" i="38"/>
  <c r="W97" i="38" s="1"/>
  <c r="W402" i="20"/>
  <c r="J97" i="24"/>
  <c r="AD90" i="24"/>
  <c r="I103" i="38"/>
  <c r="I104" i="38" s="1"/>
  <c r="AC96" i="38"/>
  <c r="G69" i="30"/>
  <c r="G70" i="30" s="1"/>
  <c r="K96" i="38"/>
  <c r="K97" i="38" s="1"/>
  <c r="K402" i="20"/>
  <c r="M402" i="20"/>
  <c r="M96" i="38"/>
  <c r="M97" i="38" s="1"/>
  <c r="J96" i="38"/>
  <c r="J97" i="38" s="1"/>
  <c r="J402" i="20"/>
  <c r="S96" i="38"/>
  <c r="S97" i="38" s="1"/>
  <c r="S402" i="20"/>
  <c r="E96" i="38"/>
  <c r="E97" i="38" s="1"/>
  <c r="E402" i="20"/>
  <c r="E443" i="20"/>
  <c r="U443" i="20"/>
  <c r="P443" i="20"/>
  <c r="L443" i="20"/>
  <c r="AD403" i="20"/>
  <c r="J412" i="20" s="1"/>
  <c r="J166" i="20"/>
  <c r="H165" i="20"/>
  <c r="Y69" i="30"/>
  <c r="Y70" i="30" s="1"/>
  <c r="F96" i="38"/>
  <c r="F97" i="38" s="1"/>
  <c r="F402" i="20"/>
  <c r="F76" i="30"/>
  <c r="F77" i="30" s="1"/>
  <c r="X69" i="30"/>
  <c r="E165" i="20"/>
  <c r="G165" i="20"/>
  <c r="R96" i="38"/>
  <c r="R97" i="38" s="1"/>
  <c r="R402" i="20"/>
  <c r="U402" i="20"/>
  <c r="U96" i="38"/>
  <c r="U97" i="38" s="1"/>
  <c r="G402" i="20"/>
  <c r="G96" i="38"/>
  <c r="G97" i="38" s="1"/>
  <c r="T69" i="30"/>
  <c r="T70" i="30" s="1"/>
  <c r="I165" i="20"/>
  <c r="I402" i="20"/>
  <c r="I96" i="38"/>
  <c r="I97" i="38" s="1"/>
  <c r="Q96" i="38"/>
  <c r="Q97" i="38" s="1"/>
  <c r="Q402" i="20"/>
  <c r="T96" i="38"/>
  <c r="T97" i="38" s="1"/>
  <c r="T402" i="20"/>
  <c r="H96" i="38"/>
  <c r="H97" i="38" s="1"/>
  <c r="H402" i="20"/>
  <c r="V402" i="20"/>
  <c r="V96" i="38"/>
  <c r="V97" i="38" s="1"/>
  <c r="Y443" i="20"/>
  <c r="F443" i="20"/>
  <c r="W443" i="20"/>
  <c r="M443" i="20"/>
  <c r="AC443" i="20"/>
  <c r="I197" i="20"/>
  <c r="Q443" i="20"/>
  <c r="F69" i="30"/>
  <c r="F70" i="30" s="1"/>
  <c r="I164" i="20"/>
  <c r="AC402" i="20"/>
  <c r="I411" i="20" s="1"/>
  <c r="H107" i="22"/>
  <c r="I108" i="22"/>
  <c r="L444" i="20"/>
  <c r="Z444" i="20"/>
  <c r="U444" i="20"/>
  <c r="F108" i="22"/>
  <c r="E108" i="22"/>
  <c r="H108" i="22"/>
  <c r="W444" i="20"/>
  <c r="G444" i="20"/>
  <c r="V444" i="20"/>
  <c r="M444" i="20"/>
  <c r="K444" i="20"/>
  <c r="F107" i="22"/>
  <c r="E444" i="20"/>
  <c r="P444" i="20"/>
  <c r="T444" i="20"/>
  <c r="I444" i="20"/>
  <c r="Y444" i="20"/>
  <c r="O444" i="20"/>
  <c r="G107" i="22"/>
  <c r="J107" i="22"/>
  <c r="E107" i="22"/>
  <c r="J108" i="22"/>
  <c r="R444" i="20"/>
  <c r="J444" i="20"/>
  <c r="F444" i="20"/>
  <c r="S444" i="20"/>
  <c r="G108" i="22"/>
  <c r="N108" i="22" s="1"/>
  <c r="N412" i="20" l="1"/>
  <c r="Z192" i="20"/>
  <c r="Z443" i="20"/>
  <c r="Z442" i="20" s="1"/>
  <c r="J198" i="20"/>
  <c r="AD444" i="20"/>
  <c r="J460" i="20" s="1"/>
  <c r="S192" i="20"/>
  <c r="S443" i="20"/>
  <c r="S442" i="20" s="1"/>
  <c r="X443" i="20"/>
  <c r="F197" i="20"/>
  <c r="X192" i="20"/>
  <c r="AB444" i="20"/>
  <c r="H460" i="20" s="1"/>
  <c r="H198" i="20"/>
  <c r="O443" i="20"/>
  <c r="O442" i="20" s="1"/>
  <c r="O192" i="20"/>
  <c r="H192" i="20"/>
  <c r="H443" i="20"/>
  <c r="H442" i="20" s="1"/>
  <c r="N444" i="20"/>
  <c r="E460" i="20" s="1"/>
  <c r="E198" i="20"/>
  <c r="I443" i="20"/>
  <c r="I442" i="20" s="1"/>
  <c r="I192" i="20"/>
  <c r="W192" i="20"/>
  <c r="Y192" i="20"/>
  <c r="E76" i="30"/>
  <c r="E77" i="30" s="1"/>
  <c r="N69" i="30"/>
  <c r="H76" i="30"/>
  <c r="H77" i="30" s="1"/>
  <c r="AB69" i="30"/>
  <c r="P192" i="20"/>
  <c r="E192" i="20"/>
  <c r="AC97" i="38"/>
  <c r="I105" i="38"/>
  <c r="I106" i="22"/>
  <c r="I110" i="22" s="1"/>
  <c r="AC99" i="22"/>
  <c r="I459" i="20"/>
  <c r="W442" i="20"/>
  <c r="Y442" i="20"/>
  <c r="I76" i="30"/>
  <c r="I77" i="30" s="1"/>
  <c r="AC69" i="30"/>
  <c r="F78" i="30"/>
  <c r="X70" i="30"/>
  <c r="N166" i="20"/>
  <c r="P442" i="20"/>
  <c r="E442" i="20"/>
  <c r="I163" i="20"/>
  <c r="AC401" i="20"/>
  <c r="I410" i="20" s="1"/>
  <c r="AA444" i="20"/>
  <c r="G460" i="20" s="1"/>
  <c r="N460" i="20" s="1"/>
  <c r="G198" i="20"/>
  <c r="N198" i="20" s="1"/>
  <c r="N192" i="20"/>
  <c r="N443" i="20"/>
  <c r="E197" i="20"/>
  <c r="V443" i="20"/>
  <c r="V442" i="20" s="1"/>
  <c r="V192" i="20"/>
  <c r="K443" i="20"/>
  <c r="K442" i="20" s="1"/>
  <c r="K192" i="20"/>
  <c r="T192" i="20"/>
  <c r="T443" i="20"/>
  <c r="T442" i="20" s="1"/>
  <c r="F198" i="20"/>
  <c r="X444" i="20"/>
  <c r="F460" i="20" s="1"/>
  <c r="AC192" i="20"/>
  <c r="I198" i="20"/>
  <c r="AC444" i="20"/>
  <c r="I460" i="20" s="1"/>
  <c r="J165" i="20"/>
  <c r="N165" i="20" s="1"/>
  <c r="M192" i="20"/>
  <c r="F192" i="20"/>
  <c r="F103" i="38"/>
  <c r="F104" i="38" s="1"/>
  <c r="X96" i="38"/>
  <c r="G103" i="38"/>
  <c r="AA96" i="38"/>
  <c r="N402" i="20"/>
  <c r="E411" i="20" s="1"/>
  <c r="E164" i="20"/>
  <c r="L192" i="20"/>
  <c r="U192" i="20"/>
  <c r="AB401" i="20"/>
  <c r="H410" i="20" s="1"/>
  <c r="H163" i="20"/>
  <c r="AD91" i="24"/>
  <c r="H103" i="38"/>
  <c r="H104" i="38" s="1"/>
  <c r="AB96" i="38"/>
  <c r="G192" i="20"/>
  <c r="G443" i="20"/>
  <c r="G442" i="20" s="1"/>
  <c r="AA443" i="20"/>
  <c r="AA192" i="20"/>
  <c r="G197" i="20"/>
  <c r="J443" i="20"/>
  <c r="J442" i="20" s="1"/>
  <c r="J192" i="20"/>
  <c r="N107" i="22"/>
  <c r="M442" i="20"/>
  <c r="F442" i="20"/>
  <c r="X402" i="20"/>
  <c r="F411" i="20" s="1"/>
  <c r="F164" i="20"/>
  <c r="AA402" i="20"/>
  <c r="G411" i="20" s="1"/>
  <c r="G164" i="20"/>
  <c r="G76" i="30"/>
  <c r="AA69" i="30"/>
  <c r="E103" i="38"/>
  <c r="E104" i="38" s="1"/>
  <c r="N96" i="38"/>
  <c r="L442" i="20"/>
  <c r="U442" i="20"/>
  <c r="H106" i="22"/>
  <c r="H110" i="22" s="1"/>
  <c r="AB99" i="22"/>
  <c r="J98" i="24"/>
  <c r="N97" i="24"/>
  <c r="AB402" i="20"/>
  <c r="H411" i="20" s="1"/>
  <c r="H164" i="20"/>
  <c r="I54" i="20"/>
  <c r="E54" i="20"/>
  <c r="F54" i="20"/>
  <c r="G54" i="20"/>
  <c r="E200" i="20" l="1"/>
  <c r="G200" i="20"/>
  <c r="G201" i="20" s="1"/>
  <c r="N201" i="20" s="1"/>
  <c r="R443" i="20"/>
  <c r="R442" i="20" s="1"/>
  <c r="R192" i="20"/>
  <c r="H111" i="22"/>
  <c r="AB100" i="22"/>
  <c r="E105" i="38"/>
  <c r="N97" i="38"/>
  <c r="F105" i="38"/>
  <c r="X97" i="38"/>
  <c r="V297" i="20"/>
  <c r="V193" i="20"/>
  <c r="N193" i="20"/>
  <c r="N297" i="20"/>
  <c r="E306" i="20" s="1"/>
  <c r="I458" i="20"/>
  <c r="E193" i="20"/>
  <c r="E297" i="20"/>
  <c r="O297" i="20"/>
  <c r="O193" i="20"/>
  <c r="X193" i="20"/>
  <c r="X297" i="20"/>
  <c r="F306" i="20" s="1"/>
  <c r="S193" i="20"/>
  <c r="S297" i="20"/>
  <c r="Z193" i="20"/>
  <c r="Z297" i="20"/>
  <c r="Q444" i="20"/>
  <c r="Q442" i="20" s="1"/>
  <c r="Q192" i="20"/>
  <c r="AB443" i="20"/>
  <c r="AB192" i="20"/>
  <c r="H197" i="20"/>
  <c r="H200" i="20" s="1"/>
  <c r="AD443" i="20"/>
  <c r="AD192" i="20"/>
  <c r="J197" i="20"/>
  <c r="AA70" i="30"/>
  <c r="G297" i="20"/>
  <c r="G193" i="20"/>
  <c r="AB97" i="38"/>
  <c r="H105" i="38"/>
  <c r="U297" i="20"/>
  <c r="U193" i="20"/>
  <c r="AC297" i="20"/>
  <c r="I306" i="20" s="1"/>
  <c r="AC193" i="20"/>
  <c r="T193" i="20"/>
  <c r="T297" i="20"/>
  <c r="I111" i="22"/>
  <c r="AC100" i="22"/>
  <c r="P297" i="20"/>
  <c r="P193" i="20"/>
  <c r="Y297" i="20"/>
  <c r="Y193" i="20"/>
  <c r="F200" i="20"/>
  <c r="F201" i="20" s="1"/>
  <c r="K97" i="24"/>
  <c r="K95" i="24"/>
  <c r="K96" i="24"/>
  <c r="N98" i="24"/>
  <c r="G77" i="30"/>
  <c r="G78" i="30" s="1"/>
  <c r="J163" i="20"/>
  <c r="AD401" i="20"/>
  <c r="J410" i="20" s="1"/>
  <c r="AA297" i="20"/>
  <c r="G306" i="20" s="1"/>
  <c r="AA193" i="20"/>
  <c r="L297" i="20"/>
  <c r="L193" i="20"/>
  <c r="AA97" i="38"/>
  <c r="F297" i="20"/>
  <c r="F193" i="20"/>
  <c r="J76" i="30"/>
  <c r="AD69" i="30"/>
  <c r="K297" i="20"/>
  <c r="K193" i="20"/>
  <c r="E201" i="20"/>
  <c r="H78" i="30"/>
  <c r="AB70" i="30"/>
  <c r="W297" i="20"/>
  <c r="W193" i="20"/>
  <c r="I297" i="20"/>
  <c r="I193" i="20"/>
  <c r="X442" i="20"/>
  <c r="F459" i="20"/>
  <c r="F458" i="20" s="1"/>
  <c r="J106" i="22"/>
  <c r="AD99" i="22"/>
  <c r="J297" i="20"/>
  <c r="J193" i="20"/>
  <c r="AA442" i="20"/>
  <c r="G459" i="20"/>
  <c r="J99" i="24"/>
  <c r="G104" i="38"/>
  <c r="M297" i="20"/>
  <c r="M193" i="20"/>
  <c r="E459" i="20"/>
  <c r="E458" i="20" s="1"/>
  <c r="N442" i="20"/>
  <c r="AC70" i="30"/>
  <c r="I78" i="30"/>
  <c r="AC442" i="20"/>
  <c r="N70" i="30"/>
  <c r="E78" i="30"/>
  <c r="I200" i="20"/>
  <c r="H297" i="20"/>
  <c r="H193" i="20"/>
  <c r="J54" i="20"/>
  <c r="M410" i="20" l="1"/>
  <c r="K200" i="20"/>
  <c r="I201" i="20"/>
  <c r="AD442" i="20"/>
  <c r="J459" i="20"/>
  <c r="J458" i="20" s="1"/>
  <c r="M458" i="20" s="1"/>
  <c r="Q193" i="20"/>
  <c r="Q297" i="20"/>
  <c r="G458" i="20"/>
  <c r="AD100" i="22"/>
  <c r="AD402" i="20"/>
  <c r="J411" i="20" s="1"/>
  <c r="J164" i="20"/>
  <c r="AD70" i="30"/>
  <c r="H201" i="20"/>
  <c r="R193" i="20"/>
  <c r="R297" i="20"/>
  <c r="H54" i="20"/>
  <c r="J110" i="22"/>
  <c r="M106" i="22"/>
  <c r="J103" i="38"/>
  <c r="AD96" i="38"/>
  <c r="K76" i="30"/>
  <c r="K77" i="30" s="1"/>
  <c r="J77" i="30"/>
  <c r="N77" i="30" s="1"/>
  <c r="G105" i="38"/>
  <c r="M163" i="20"/>
  <c r="N197" i="20"/>
  <c r="J200" i="20"/>
  <c r="K197" i="20" s="1"/>
  <c r="AB297" i="20"/>
  <c r="AB193" i="20"/>
  <c r="N76" i="30"/>
  <c r="AD193" i="20"/>
  <c r="AD297" i="20"/>
  <c r="J306" i="20" s="1"/>
  <c r="H459" i="20"/>
  <c r="H458" i="20" s="1"/>
  <c r="AB442" i="20"/>
  <c r="K199" i="20" l="1"/>
  <c r="M200" i="20"/>
  <c r="N200" i="20"/>
  <c r="K198" i="20"/>
  <c r="N459" i="20"/>
  <c r="N458" i="20"/>
  <c r="M306" i="20"/>
  <c r="N306" i="20"/>
  <c r="H306" i="20"/>
  <c r="L76" i="30"/>
  <c r="L77" i="30"/>
  <c r="L75" i="30"/>
  <c r="L74" i="30"/>
  <c r="K106" i="22"/>
  <c r="K110" i="22"/>
  <c r="K105" i="22"/>
  <c r="K109" i="22"/>
  <c r="K104" i="22"/>
  <c r="K108" i="22"/>
  <c r="K107" i="22"/>
  <c r="M164" i="20"/>
  <c r="N164" i="20"/>
  <c r="J201" i="20"/>
  <c r="AD97" i="38"/>
  <c r="M411" i="20"/>
  <c r="N411" i="20"/>
  <c r="J104" i="38"/>
  <c r="J105" i="38" s="1"/>
  <c r="M103" i="38"/>
  <c r="N103" i="38"/>
  <c r="J78" i="30"/>
  <c r="J111" i="22"/>
  <c r="K103" i="38" l="1"/>
  <c r="K104" i="38"/>
  <c r="K101" i="38"/>
  <c r="K102" i="38"/>
  <c r="M104" i="38"/>
  <c r="N104" i="38"/>
  <c r="D172" i="38" l="1"/>
  <c r="M172" i="38" s="1"/>
  <c r="D136" i="38"/>
  <c r="M136" i="38" s="1"/>
  <c r="D273" i="22"/>
  <c r="M273" i="22" s="1"/>
  <c r="D272" i="22"/>
  <c r="M272" i="22" s="1"/>
  <c r="D271" i="22"/>
  <c r="M271" i="22" s="1"/>
  <c r="D173" i="38"/>
  <c r="M173" i="38" s="1"/>
  <c r="D174" i="38"/>
  <c r="M174" i="38" s="1"/>
  <c r="D138" i="38"/>
  <c r="M138" i="38" s="1"/>
  <c r="D137" i="38"/>
  <c r="M137" i="38" s="1"/>
  <c r="D175" i="38"/>
  <c r="M175" i="38" s="1"/>
  <c r="D171" i="38" l="1"/>
  <c r="D166" i="38"/>
  <c r="D130" i="38"/>
  <c r="D135" i="38"/>
  <c r="D172" i="22"/>
  <c r="D275" i="22"/>
  <c r="M275" i="22" s="1"/>
  <c r="D205" i="38"/>
  <c r="D274" i="22"/>
  <c r="M274" i="22" s="1"/>
  <c r="D130" i="24" l="1"/>
  <c r="M130" i="24" s="1"/>
  <c r="D206" i="38"/>
  <c r="M206" i="38" s="1"/>
  <c r="D299" i="22"/>
  <c r="D304" i="22"/>
  <c r="D200" i="38"/>
  <c r="D139" i="38"/>
  <c r="M139" i="38" s="1"/>
  <c r="M135" i="38"/>
  <c r="M205" i="38"/>
  <c r="D265" i="22"/>
  <c r="D270" i="22"/>
  <c r="M172" i="22"/>
  <c r="D176" i="38"/>
  <c r="M176" i="38" s="1"/>
  <c r="M171" i="38"/>
  <c r="D64" i="24"/>
  <c r="M64" i="24" s="1"/>
  <c r="D68" i="22"/>
  <c r="M68" i="22" s="1"/>
  <c r="D67" i="22"/>
  <c r="M67" i="22" s="1"/>
  <c r="D66" i="38"/>
  <c r="M66" i="38" s="1"/>
  <c r="D215" i="30"/>
  <c r="M215" i="30" s="1"/>
  <c r="D207" i="38" l="1"/>
  <c r="M207" i="38" s="1"/>
  <c r="D140" i="38"/>
  <c r="D177" i="38"/>
  <c r="L177" i="38" s="1"/>
  <c r="D129" i="24"/>
  <c r="M129" i="24" s="1"/>
  <c r="D121" i="30"/>
  <c r="D245" i="30"/>
  <c r="D161" i="24"/>
  <c r="M161" i="24" s="1"/>
  <c r="D152" i="30"/>
  <c r="D266" i="22"/>
  <c r="D300" i="22"/>
  <c r="D155" i="24"/>
  <c r="D160" i="24"/>
  <c r="D183" i="30"/>
  <c r="D62" i="24"/>
  <c r="M62" i="24" s="1"/>
  <c r="D305" i="22"/>
  <c r="M305" i="22" s="1"/>
  <c r="M304" i="22"/>
  <c r="D64" i="38"/>
  <c r="D276" i="22"/>
  <c r="M276" i="22" s="1"/>
  <c r="M270" i="22"/>
  <c r="D131" i="38"/>
  <c r="D67" i="38"/>
  <c r="M67" i="38" s="1"/>
  <c r="D208" i="38" l="1"/>
  <c r="D156" i="24"/>
  <c r="M152" i="30"/>
  <c r="M245" i="30"/>
  <c r="D277" i="22"/>
  <c r="D63" i="24"/>
  <c r="M63" i="24" s="1"/>
  <c r="D65" i="38"/>
  <c r="M65" i="38" s="1"/>
  <c r="D167" i="38"/>
  <c r="D59" i="38"/>
  <c r="D162" i="24"/>
  <c r="M162" i="24" s="1"/>
  <c r="M160" i="24"/>
  <c r="D306" i="22"/>
  <c r="M306" i="22" s="1"/>
  <c r="M121" i="30"/>
  <c r="M64" i="38"/>
  <c r="D71" i="38"/>
  <c r="M71" i="38" s="1"/>
  <c r="M183" i="30"/>
  <c r="D201" i="38"/>
  <c r="D246" i="30" l="1"/>
  <c r="D240" i="30"/>
  <c r="D153" i="30"/>
  <c r="D147" i="30"/>
  <c r="D72" i="38"/>
  <c r="D97" i="38"/>
  <c r="D163" i="24"/>
  <c r="D123" i="24"/>
  <c r="D128" i="24"/>
  <c r="D43" i="30"/>
  <c r="M43" i="30" s="1"/>
  <c r="D332" i="20" l="1"/>
  <c r="D91" i="20"/>
  <c r="M91" i="20" s="1"/>
  <c r="D122" i="30"/>
  <c r="D116" i="30"/>
  <c r="D61" i="24"/>
  <c r="D56" i="24"/>
  <c r="D184" i="30"/>
  <c r="D178" i="30"/>
  <c r="D131" i="24"/>
  <c r="M131" i="24" s="1"/>
  <c r="M128" i="24"/>
  <c r="D241" i="30"/>
  <c r="D124" i="24"/>
  <c r="M153" i="30"/>
  <c r="D154" i="30"/>
  <c r="M154" i="30" s="1"/>
  <c r="M246" i="30"/>
  <c r="D247" i="30"/>
  <c r="M247" i="30" s="1"/>
  <c r="D41" i="30"/>
  <c r="M41" i="30" s="1"/>
  <c r="D40" i="30"/>
  <c r="M40" i="30" s="1"/>
  <c r="D132" i="24" l="1"/>
  <c r="M132" i="24" s="1"/>
  <c r="D95" i="24"/>
  <c r="D65" i="24"/>
  <c r="M65" i="24" s="1"/>
  <c r="M61" i="24"/>
  <c r="D97" i="24"/>
  <c r="M97" i="24" s="1"/>
  <c r="D214" i="30"/>
  <c r="D209" i="30"/>
  <c r="D148" i="30"/>
  <c r="D179" i="30"/>
  <c r="D155" i="30"/>
  <c r="M184" i="30"/>
  <c r="D185" i="30"/>
  <c r="M185" i="30" s="1"/>
  <c r="M122" i="30"/>
  <c r="D123" i="30"/>
  <c r="M123" i="30" s="1"/>
  <c r="D248" i="30"/>
  <c r="D42" i="30"/>
  <c r="M42" i="30" s="1"/>
  <c r="D39" i="30"/>
  <c r="M39" i="30" s="1"/>
  <c r="D66" i="24" l="1"/>
  <c r="D186" i="30"/>
  <c r="D117" i="30"/>
  <c r="D210" i="30"/>
  <c r="M214" i="30"/>
  <c r="D216" i="30"/>
  <c r="M216" i="30" s="1"/>
  <c r="D124" i="30"/>
  <c r="D166" i="20"/>
  <c r="M166" i="20" s="1"/>
  <c r="D403" i="20"/>
  <c r="M95" i="24"/>
  <c r="D217" i="30" l="1"/>
  <c r="D141" i="22"/>
  <c r="M141" i="22" s="1"/>
  <c r="D204" i="22"/>
  <c r="D199" i="22"/>
  <c r="D205" i="22"/>
  <c r="M205" i="22" s="1"/>
  <c r="D4" i="38"/>
  <c r="D60" i="38" s="1"/>
  <c r="D261" i="20"/>
  <c r="D16" i="20"/>
  <c r="M16" i="20" s="1"/>
  <c r="D28" i="38"/>
  <c r="D412" i="20"/>
  <c r="D128" i="20"/>
  <c r="M128" i="20" s="1"/>
  <c r="D367" i="20"/>
  <c r="D142" i="22"/>
  <c r="M142" i="22" s="1"/>
  <c r="D235" i="22"/>
  <c r="D230" i="22"/>
  <c r="D135" i="22"/>
  <c r="D140" i="22"/>
  <c r="D236" i="22"/>
  <c r="M236" i="22" s="1"/>
  <c r="D96" i="24"/>
  <c r="D90" i="24"/>
  <c r="D65" i="22"/>
  <c r="M65" i="22" s="1"/>
  <c r="D173" i="22" l="1"/>
  <c r="D167" i="22"/>
  <c r="M235" i="22"/>
  <c r="D237" i="22"/>
  <c r="M237" i="22" s="1"/>
  <c r="D270" i="20"/>
  <c r="M270" i="20" s="1"/>
  <c r="D143" i="22"/>
  <c r="M143" i="22" s="1"/>
  <c r="M140" i="22"/>
  <c r="D200" i="22"/>
  <c r="D206" i="22"/>
  <c r="M206" i="22" s="1"/>
  <c r="M204" i="22"/>
  <c r="D91" i="24"/>
  <c r="M96" i="24"/>
  <c r="D98" i="24"/>
  <c r="M98" i="24" s="1"/>
  <c r="D376" i="20"/>
  <c r="D64" i="22"/>
  <c r="M64" i="22" s="1"/>
  <c r="D66" i="22"/>
  <c r="M66" i="22" s="1"/>
  <c r="D238" i="22" l="1"/>
  <c r="D144" i="22"/>
  <c r="D168" i="22"/>
  <c r="D38" i="30"/>
  <c r="D33" i="30"/>
  <c r="D110" i="30"/>
  <c r="D99" i="24"/>
  <c r="L99" i="24" s="1"/>
  <c r="D207" i="22"/>
  <c r="D231" i="22"/>
  <c r="M173" i="22"/>
  <c r="D174" i="22"/>
  <c r="M174" i="22" s="1"/>
  <c r="D90" i="20"/>
  <c r="M90" i="20" s="1"/>
  <c r="D88" i="20" l="1"/>
  <c r="M88" i="20" s="1"/>
  <c r="D330" i="20"/>
  <c r="D339" i="20" s="1"/>
  <c r="M339" i="20" s="1"/>
  <c r="D75" i="30"/>
  <c r="M75" i="30" s="1"/>
  <c r="D44" i="30"/>
  <c r="M44" i="30" s="1"/>
  <c r="M38" i="30"/>
  <c r="D17" i="20"/>
  <c r="M17" i="20" s="1"/>
  <c r="D3" i="30"/>
  <c r="D34" i="30" s="1"/>
  <c r="D175" i="22"/>
  <c r="D63" i="22"/>
  <c r="D58" i="22"/>
  <c r="D136" i="22"/>
  <c r="D76" i="30"/>
  <c r="M76" i="30" s="1"/>
  <c r="M63" i="22" l="1"/>
  <c r="D69" i="22"/>
  <c r="M69" i="22" s="1"/>
  <c r="D165" i="20"/>
  <c r="D127" i="20"/>
  <c r="D45" i="30"/>
  <c r="D104" i="22"/>
  <c r="D99" i="22"/>
  <c r="D69" i="30"/>
  <c r="D74" i="30"/>
  <c r="D70" i="22" l="1"/>
  <c r="D70" i="30"/>
  <c r="D100" i="22"/>
  <c r="M127" i="20"/>
  <c r="D260" i="20"/>
  <c r="D269" i="20" s="1"/>
  <c r="M269" i="20" s="1"/>
  <c r="D15" i="20"/>
  <c r="M15" i="20" s="1"/>
  <c r="D4" i="22"/>
  <c r="D110" i="22"/>
  <c r="M110" i="22" s="1"/>
  <c r="M104" i="22"/>
  <c r="M74" i="30"/>
  <c r="D77" i="30"/>
  <c r="M77" i="30" s="1"/>
  <c r="M165" i="20"/>
  <c r="D28" i="22" l="1"/>
  <c r="D59" i="22"/>
  <c r="D111" i="22"/>
  <c r="D78" i="30"/>
  <c r="D4" i="24" l="1"/>
  <c r="D262" i="20"/>
  <c r="D271" i="20" s="1"/>
  <c r="M271" i="20" s="1"/>
  <c r="D18" i="20"/>
  <c r="M18" i="20" s="1"/>
  <c r="D29" i="26"/>
  <c r="D28" i="24" l="1"/>
  <c r="D57" i="24"/>
  <c r="D54" i="20" l="1"/>
  <c r="D193" i="20"/>
  <c r="D201" i="20"/>
  <c r="M201" i="20" s="1"/>
  <c r="P99" i="22" l="1"/>
  <c r="P100" i="22" s="1"/>
  <c r="P401" i="20"/>
  <c r="L99" i="22"/>
  <c r="L100" i="22" s="1"/>
  <c r="L401" i="20"/>
  <c r="V401" i="20"/>
  <c r="V99" i="22"/>
  <c r="V100" i="22" s="1"/>
  <c r="K99" i="22"/>
  <c r="K100" i="22" s="1"/>
  <c r="K401" i="20"/>
  <c r="T99" i="22"/>
  <c r="T100" i="22" s="1"/>
  <c r="T401" i="20"/>
  <c r="J99" i="22"/>
  <c r="J100" i="22" s="1"/>
  <c r="J401" i="20"/>
  <c r="G401" i="20"/>
  <c r="G99" i="22"/>
  <c r="G100" i="22" s="1"/>
  <c r="O99" i="22"/>
  <c r="O100" i="22" s="1"/>
  <c r="O401" i="20"/>
  <c r="H401" i="20"/>
  <c r="H99" i="22"/>
  <c r="H100" i="22" s="1"/>
  <c r="E99" i="22"/>
  <c r="E100" i="22" s="1"/>
  <c r="E401" i="20"/>
  <c r="S99" i="22"/>
  <c r="S100" i="22" s="1"/>
  <c r="S401" i="20"/>
  <c r="G163" i="20" l="1"/>
  <c r="N163" i="20" s="1"/>
  <c r="AA401" i="20"/>
  <c r="G410" i="20" s="1"/>
  <c r="N410" i="20" s="1"/>
  <c r="G106" i="22"/>
  <c r="AA99" i="22"/>
  <c r="AA100" i="22" l="1"/>
  <c r="N106" i="22"/>
  <c r="G110" i="22"/>
  <c r="N110" i="22" s="1"/>
  <c r="G111" i="22" l="1"/>
  <c r="Q401" i="20" l="1"/>
  <c r="Q99" i="22"/>
  <c r="Q100" i="22" s="1"/>
  <c r="I401" i="20"/>
  <c r="I99" i="22"/>
  <c r="I100" i="22" s="1"/>
  <c r="W99" i="22"/>
  <c r="W100" i="22" s="1"/>
  <c r="W401" i="20"/>
  <c r="Z99" i="22" l="1"/>
  <c r="Z100" i="22" s="1"/>
  <c r="F99" i="22"/>
  <c r="F100" i="22" s="1"/>
  <c r="E106" i="22"/>
  <c r="E110" i="22" s="1"/>
  <c r="N99" i="22"/>
  <c r="R99" i="22"/>
  <c r="R100" i="22" s="1"/>
  <c r="U99" i="22"/>
  <c r="U100" i="22" s="1"/>
  <c r="Y99" i="22"/>
  <c r="Y100" i="22" s="1"/>
  <c r="M99" i="22"/>
  <c r="M100" i="22" s="1"/>
  <c r="E163" i="20"/>
  <c r="N401" i="20"/>
  <c r="E410" i="20" s="1"/>
  <c r="Z401" i="20" l="1"/>
  <c r="M401" i="20"/>
  <c r="U401" i="20"/>
  <c r="E111" i="22"/>
  <c r="N100" i="22"/>
  <c r="F401" i="20"/>
  <c r="F163" i="20"/>
  <c r="X401" i="20"/>
  <c r="F106" i="22"/>
  <c r="F110" i="22" s="1"/>
  <c r="X99" i="22"/>
  <c r="Y401" i="20"/>
  <c r="R401" i="20"/>
  <c r="F111" i="22" l="1"/>
  <c r="X100" i="22"/>
  <c r="F410" i="20"/>
  <c r="G233" i="20" l="1"/>
  <c r="J233" i="20"/>
  <c r="H233" i="20"/>
  <c r="F233" i="20"/>
  <c r="I233" i="20"/>
  <c r="E233" i="20"/>
  <c r="D233" i="20"/>
  <c r="J232" i="20"/>
  <c r="I232" i="20"/>
  <c r="E234" i="20"/>
  <c r="F234" i="20"/>
  <c r="I234" i="20"/>
  <c r="I235" i="20"/>
  <c r="H234" i="20"/>
  <c r="G232" i="20"/>
  <c r="E235" i="20"/>
  <c r="G234" i="20"/>
  <c r="E232" i="20"/>
  <c r="G235" i="20"/>
  <c r="J235" i="20"/>
  <c r="F232" i="20"/>
  <c r="H232" i="20"/>
  <c r="F235" i="20"/>
  <c r="H235" i="20"/>
  <c r="J234" i="20"/>
  <c r="M233" i="20" l="1"/>
  <c r="N232" i="20"/>
  <c r="N234" i="20"/>
  <c r="N233" i="20"/>
  <c r="N235" i="20"/>
  <c r="E226" i="20"/>
  <c r="E227" i="20" s="1"/>
  <c r="O226" i="20" l="1"/>
  <c r="O227" i="20" s="1"/>
  <c r="F226" i="20"/>
  <c r="F227" i="20" s="1"/>
  <c r="J226" i="20"/>
  <c r="J227" i="20" s="1"/>
  <c r="W226" i="20"/>
  <c r="W227" i="20" s="1"/>
  <c r="L226" i="20"/>
  <c r="L227" i="20" s="1"/>
  <c r="R226" i="20"/>
  <c r="R227" i="20" s="1"/>
  <c r="U226" i="20"/>
  <c r="U227" i="20" s="1"/>
  <c r="Q226" i="20"/>
  <c r="Q227" i="20" s="1"/>
  <c r="H226" i="20"/>
  <c r="H227" i="20" s="1"/>
  <c r="V226" i="20"/>
  <c r="V227" i="20" s="1"/>
  <c r="I226" i="20"/>
  <c r="I227" i="20" s="1"/>
  <c r="Z226" i="20"/>
  <c r="Z227" i="20" s="1"/>
  <c r="T226" i="20"/>
  <c r="T227" i="20" s="1"/>
  <c r="K226" i="20"/>
  <c r="K227" i="20" s="1"/>
  <c r="M226" i="20"/>
  <c r="M227" i="20" s="1"/>
  <c r="S226" i="20"/>
  <c r="S227" i="20" s="1"/>
  <c r="Y226" i="20"/>
  <c r="Y227" i="20" s="1"/>
  <c r="P226" i="20"/>
  <c r="P227" i="20" s="1"/>
  <c r="G226" i="20"/>
  <c r="G227" i="20" s="1"/>
  <c r="D235" i="20"/>
  <c r="M235" i="20" s="1"/>
  <c r="AA226" i="20" l="1"/>
  <c r="AA227" i="20" s="1"/>
  <c r="G231" i="20"/>
  <c r="N226" i="20"/>
  <c r="N227" i="20" s="1"/>
  <c r="E231" i="20"/>
  <c r="E236" i="20" s="1"/>
  <c r="F231" i="20"/>
  <c r="F236" i="20" s="1"/>
  <c r="X226" i="20"/>
  <c r="X227" i="20" s="1"/>
  <c r="AB226" i="20"/>
  <c r="AB227" i="20" s="1"/>
  <c r="H231" i="20"/>
  <c r="H236" i="20" s="1"/>
  <c r="AC226" i="20"/>
  <c r="AC227" i="20" s="1"/>
  <c r="I231" i="20"/>
  <c r="I236" i="20" s="1"/>
  <c r="J231" i="20"/>
  <c r="AD226" i="20"/>
  <c r="AD227" i="20" s="1"/>
  <c r="D232" i="20"/>
  <c r="M232" i="20" s="1"/>
  <c r="F237" i="20" l="1"/>
  <c r="H237" i="20"/>
  <c r="E237" i="20"/>
  <c r="J236" i="20"/>
  <c r="K231" i="20" s="1"/>
  <c r="I237" i="20"/>
  <c r="N231" i="20"/>
  <c r="G236" i="20"/>
  <c r="D234" i="20"/>
  <c r="M234" i="20" s="1"/>
  <c r="D231" i="20" l="1"/>
  <c r="D226" i="20"/>
  <c r="J237" i="20"/>
  <c r="K236" i="20"/>
  <c r="K234" i="20"/>
  <c r="K232" i="20"/>
  <c r="K233" i="20"/>
  <c r="K235" i="20"/>
  <c r="G237" i="20"/>
  <c r="N236" i="20"/>
  <c r="M231" i="20" l="1"/>
  <c r="D236" i="20"/>
  <c r="D237" i="20" l="1"/>
  <c r="M236" i="20"/>
  <c r="H271" i="26" l="1"/>
  <c r="G271" i="26"/>
  <c r="J307" i="26"/>
  <c r="G268" i="26"/>
  <c r="J273" i="26"/>
  <c r="F271" i="26"/>
  <c r="I269" i="26"/>
  <c r="H341" i="26"/>
  <c r="G270" i="26"/>
  <c r="E273" i="26"/>
  <c r="E270" i="26"/>
  <c r="E307" i="26"/>
  <c r="E199" i="26"/>
  <c r="I270" i="26"/>
  <c r="F273" i="26"/>
  <c r="F269" i="26"/>
  <c r="J341" i="26"/>
  <c r="J199" i="26"/>
  <c r="I271" i="26"/>
  <c r="G307" i="26"/>
  <c r="I307" i="26"/>
  <c r="G269" i="26"/>
  <c r="J270" i="26"/>
  <c r="H307" i="26"/>
  <c r="H273" i="26"/>
  <c r="F199" i="26"/>
  <c r="E269" i="26"/>
  <c r="D273" i="26"/>
  <c r="D270" i="26"/>
  <c r="J272" i="26"/>
  <c r="G199" i="26"/>
  <c r="F270" i="26"/>
  <c r="J269" i="26"/>
  <c r="I341" i="26"/>
  <c r="I273" i="26"/>
  <c r="H272" i="26"/>
  <c r="F307" i="26"/>
  <c r="E268" i="26"/>
  <c r="D269" i="26"/>
  <c r="J271" i="26"/>
  <c r="H199" i="26"/>
  <c r="J268" i="26"/>
  <c r="I199" i="26"/>
  <c r="H268" i="26"/>
  <c r="I272" i="26"/>
  <c r="H269" i="26"/>
  <c r="G273" i="26"/>
  <c r="H270" i="26"/>
  <c r="F268" i="26"/>
  <c r="D307" i="26"/>
  <c r="E271" i="26"/>
  <c r="D199" i="26"/>
  <c r="D271" i="26"/>
  <c r="D268" i="26"/>
  <c r="R270" i="26" l="1"/>
  <c r="M199" i="26"/>
  <c r="N199" i="26"/>
  <c r="M270" i="26"/>
  <c r="M273" i="26"/>
  <c r="M307" i="26"/>
  <c r="M268" i="26"/>
  <c r="R269" i="26"/>
  <c r="M269" i="26"/>
  <c r="N307" i="26"/>
  <c r="R273" i="26"/>
  <c r="N273" i="26"/>
  <c r="M271" i="26"/>
  <c r="R272" i="26"/>
  <c r="H262" i="26"/>
  <c r="E262" i="26"/>
  <c r="L262" i="26"/>
  <c r="I262" i="26"/>
  <c r="G200" i="26"/>
  <c r="S262" i="26"/>
  <c r="R262" i="26"/>
  <c r="Z262" i="26"/>
  <c r="H200" i="26"/>
  <c r="I309" i="26"/>
  <c r="P262" i="26"/>
  <c r="G262" i="26"/>
  <c r="M262" i="26"/>
  <c r="G309" i="26"/>
  <c r="W262" i="26"/>
  <c r="Q262" i="26"/>
  <c r="U262" i="26"/>
  <c r="Y262" i="26"/>
  <c r="K262" i="26"/>
  <c r="E309" i="26"/>
  <c r="I308" i="26"/>
  <c r="E308" i="26"/>
  <c r="T262" i="26"/>
  <c r="I268" i="26"/>
  <c r="F262" i="26"/>
  <c r="E200" i="26"/>
  <c r="J309" i="26"/>
  <c r="I200" i="26"/>
  <c r="F308" i="26"/>
  <c r="O262" i="26"/>
  <c r="V262" i="26"/>
  <c r="J308" i="26"/>
  <c r="F309" i="26"/>
  <c r="J262" i="26"/>
  <c r="G308" i="26"/>
  <c r="F200" i="26"/>
  <c r="R268" i="26"/>
  <c r="F272" i="26"/>
  <c r="E341" i="26"/>
  <c r="D341" i="26"/>
  <c r="M341" i="26" s="1"/>
  <c r="N268" i="26"/>
  <c r="F341" i="26"/>
  <c r="G272" i="26"/>
  <c r="N272" i="26" s="1"/>
  <c r="G341" i="26"/>
  <c r="N341" i="26" s="1"/>
  <c r="N270" i="26"/>
  <c r="N271" i="26"/>
  <c r="R271" i="26"/>
  <c r="I267" i="26"/>
  <c r="D272" i="26"/>
  <c r="M272" i="26" s="1"/>
  <c r="E272" i="26"/>
  <c r="N269" i="26"/>
  <c r="J340" i="26"/>
  <c r="AC262" i="26" l="1"/>
  <c r="I274" i="26"/>
  <c r="N309" i="26"/>
  <c r="H309" i="26"/>
  <c r="H308" i="26"/>
  <c r="E165" i="26"/>
  <c r="D262" i="26"/>
  <c r="D267" i="26"/>
  <c r="X262" i="26"/>
  <c r="F267" i="26"/>
  <c r="F274" i="26" s="1"/>
  <c r="V263" i="26"/>
  <c r="O335" i="26"/>
  <c r="F342" i="26"/>
  <c r="G165" i="26"/>
  <c r="G95" i="26"/>
  <c r="I335" i="26"/>
  <c r="R335" i="26"/>
  <c r="W335" i="26"/>
  <c r="E342" i="26"/>
  <c r="T335" i="26"/>
  <c r="U335" i="26"/>
  <c r="H335" i="26"/>
  <c r="H340" i="26"/>
  <c r="I342" i="26"/>
  <c r="J99" i="26"/>
  <c r="J371" i="26"/>
  <c r="F335" i="26"/>
  <c r="F165" i="26"/>
  <c r="O263" i="26"/>
  <c r="F340" i="26"/>
  <c r="J267" i="26"/>
  <c r="J274" i="26" s="1"/>
  <c r="AD262" i="26"/>
  <c r="V335" i="26"/>
  <c r="AB262" i="26"/>
  <c r="H267" i="26"/>
  <c r="E340" i="26"/>
  <c r="K263" i="26"/>
  <c r="E305" i="26"/>
  <c r="F306" i="26"/>
  <c r="J305" i="26"/>
  <c r="J335" i="26"/>
  <c r="E263" i="26"/>
  <c r="J200" i="26"/>
  <c r="N200" i="26" s="1"/>
  <c r="Z335" i="26"/>
  <c r="J95" i="26"/>
  <c r="J165" i="26"/>
  <c r="F263" i="26"/>
  <c r="G99" i="26"/>
  <c r="T263" i="26"/>
  <c r="H165" i="26"/>
  <c r="H95" i="26"/>
  <c r="D309" i="26"/>
  <c r="M309" i="26" s="1"/>
  <c r="E335" i="26"/>
  <c r="U263" i="26"/>
  <c r="L335" i="26"/>
  <c r="W263" i="26"/>
  <c r="S335" i="26"/>
  <c r="M263" i="26"/>
  <c r="I305" i="26"/>
  <c r="S263" i="26"/>
  <c r="Y335" i="26"/>
  <c r="D200" i="26"/>
  <c r="H263" i="26"/>
  <c r="E267" i="26"/>
  <c r="E274" i="26" s="1"/>
  <c r="N262" i="26"/>
  <c r="J263" i="26"/>
  <c r="I340" i="26"/>
  <c r="G342" i="26"/>
  <c r="G305" i="26"/>
  <c r="N308" i="26"/>
  <c r="Q335" i="26"/>
  <c r="M335" i="26"/>
  <c r="G335" i="26"/>
  <c r="P335" i="26"/>
  <c r="D340" i="26"/>
  <c r="G267" i="26"/>
  <c r="AA262" i="26"/>
  <c r="I165" i="26"/>
  <c r="I95" i="26"/>
  <c r="K335" i="26"/>
  <c r="Y263" i="26"/>
  <c r="Q263" i="26"/>
  <c r="G340" i="26"/>
  <c r="G263" i="26"/>
  <c r="P263" i="26"/>
  <c r="Z263" i="26"/>
  <c r="R263" i="26"/>
  <c r="H342" i="26"/>
  <c r="I306" i="26"/>
  <c r="D342" i="26"/>
  <c r="I263" i="26"/>
  <c r="L263" i="26"/>
  <c r="D308" i="26"/>
  <c r="M308" i="26" s="1"/>
  <c r="I275" i="26" l="1"/>
  <c r="W300" i="26"/>
  <c r="N263" i="26"/>
  <c r="N335" i="26"/>
  <c r="Q300" i="26"/>
  <c r="AC335" i="26"/>
  <c r="T300" i="26"/>
  <c r="F343" i="26"/>
  <c r="I343" i="26"/>
  <c r="X335" i="26"/>
  <c r="E343" i="26"/>
  <c r="N99" i="26"/>
  <c r="Y300" i="26"/>
  <c r="I300" i="26"/>
  <c r="F275" i="26"/>
  <c r="E275" i="26"/>
  <c r="S300" i="26"/>
  <c r="D335" i="26"/>
  <c r="H306" i="26"/>
  <c r="T193" i="26"/>
  <c r="H198" i="26"/>
  <c r="H201" i="26" s="1"/>
  <c r="AB193" i="26"/>
  <c r="J365" i="26"/>
  <c r="P336" i="26"/>
  <c r="D343" i="26"/>
  <c r="M340" i="26"/>
  <c r="G343" i="26"/>
  <c r="N340" i="26"/>
  <c r="AA263" i="26"/>
  <c r="S193" i="26"/>
  <c r="E99" i="26"/>
  <c r="N365" i="26"/>
  <c r="M193" i="26"/>
  <c r="I96" i="26"/>
  <c r="I166" i="26"/>
  <c r="AA335" i="26"/>
  <c r="O365" i="26"/>
  <c r="G274" i="26"/>
  <c r="N274" i="26" s="1"/>
  <c r="N267" i="26"/>
  <c r="M336" i="26"/>
  <c r="G167" i="26"/>
  <c r="G97" i="26"/>
  <c r="M200" i="26"/>
  <c r="J342" i="26"/>
  <c r="M342" i="26" s="1"/>
  <c r="AD335" i="26"/>
  <c r="AC193" i="26"/>
  <c r="I198" i="26"/>
  <c r="I201" i="26" s="1"/>
  <c r="T365" i="26"/>
  <c r="H193" i="26"/>
  <c r="Z336" i="26"/>
  <c r="AB263" i="26"/>
  <c r="D167" i="26"/>
  <c r="D97" i="26"/>
  <c r="K267" i="26"/>
  <c r="K274" i="26"/>
  <c r="K272" i="26"/>
  <c r="K271" i="26"/>
  <c r="K273" i="26"/>
  <c r="K270" i="26"/>
  <c r="K269" i="26"/>
  <c r="K268" i="26"/>
  <c r="E370" i="26"/>
  <c r="K193" i="26"/>
  <c r="F95" i="26"/>
  <c r="I98" i="26"/>
  <c r="H336" i="26"/>
  <c r="T336" i="26"/>
  <c r="E167" i="26"/>
  <c r="E97" i="26"/>
  <c r="G198" i="26"/>
  <c r="AA193" i="26"/>
  <c r="AD193" i="26"/>
  <c r="J198" i="26"/>
  <c r="J201" i="26" s="1"/>
  <c r="N165" i="26"/>
  <c r="I99" i="26"/>
  <c r="I371" i="26"/>
  <c r="O336" i="26"/>
  <c r="N193" i="26"/>
  <c r="E198" i="26"/>
  <c r="E201" i="26" s="1"/>
  <c r="K336" i="26"/>
  <c r="J167" i="26"/>
  <c r="J97" i="26"/>
  <c r="D305" i="26"/>
  <c r="F99" i="26"/>
  <c r="I310" i="26"/>
  <c r="F305" i="26"/>
  <c r="F310" i="26" s="1"/>
  <c r="X300" i="26"/>
  <c r="Z193" i="26"/>
  <c r="U193" i="26"/>
  <c r="E336" i="26"/>
  <c r="E193" i="26"/>
  <c r="J336" i="26"/>
  <c r="R193" i="26"/>
  <c r="L300" i="26"/>
  <c r="F300" i="26"/>
  <c r="H343" i="26"/>
  <c r="G300" i="26"/>
  <c r="L193" i="26"/>
  <c r="W336" i="26"/>
  <c r="W193" i="26"/>
  <c r="V193" i="26"/>
  <c r="K300" i="26"/>
  <c r="N305" i="26"/>
  <c r="H167" i="26"/>
  <c r="H97" i="26"/>
  <c r="D198" i="26"/>
  <c r="D193" i="26"/>
  <c r="Q336" i="26"/>
  <c r="Y365" i="26"/>
  <c r="Y193" i="26"/>
  <c r="AC300" i="26"/>
  <c r="F166" i="26"/>
  <c r="F96" i="26"/>
  <c r="L336" i="26"/>
  <c r="G371" i="26"/>
  <c r="N371" i="26" s="1"/>
  <c r="O300" i="26"/>
  <c r="D165" i="26"/>
  <c r="M165" i="26" s="1"/>
  <c r="V336" i="26"/>
  <c r="P193" i="26"/>
  <c r="E60" i="26"/>
  <c r="E98" i="26"/>
  <c r="I370" i="26"/>
  <c r="AB335" i="26"/>
  <c r="U336" i="26"/>
  <c r="J193" i="26"/>
  <c r="O193" i="26"/>
  <c r="F198" i="26"/>
  <c r="F201" i="26" s="1"/>
  <c r="X193" i="26"/>
  <c r="F97" i="26"/>
  <c r="F167" i="26"/>
  <c r="E95" i="26"/>
  <c r="AC263" i="26"/>
  <c r="H99" i="26"/>
  <c r="H371" i="26"/>
  <c r="H305" i="26"/>
  <c r="E365" i="26"/>
  <c r="G336" i="26"/>
  <c r="I365" i="26"/>
  <c r="G193" i="26"/>
  <c r="Q193" i="26"/>
  <c r="Y336" i="26"/>
  <c r="S336" i="26"/>
  <c r="R267" i="26"/>
  <c r="H274" i="26"/>
  <c r="R274" i="26" s="1"/>
  <c r="I193" i="26"/>
  <c r="AD263" i="26"/>
  <c r="J275" i="26"/>
  <c r="P300" i="26"/>
  <c r="F336" i="26"/>
  <c r="I167" i="26"/>
  <c r="I97" i="26"/>
  <c r="U300" i="26"/>
  <c r="F193" i="26"/>
  <c r="R336" i="26"/>
  <c r="I336" i="26"/>
  <c r="N95" i="26"/>
  <c r="X263" i="26"/>
  <c r="D274" i="26"/>
  <c r="M274" i="26" s="1"/>
  <c r="M267" i="26"/>
  <c r="I344" i="26" l="1"/>
  <c r="E344" i="26"/>
  <c r="Y366" i="26"/>
  <c r="M365" i="26"/>
  <c r="S301" i="26"/>
  <c r="I372" i="26"/>
  <c r="Q301" i="26"/>
  <c r="Y301" i="26"/>
  <c r="T301" i="26"/>
  <c r="V365" i="26"/>
  <c r="V366" i="26" s="1"/>
  <c r="AC365" i="26"/>
  <c r="F344" i="26"/>
  <c r="D344" i="26"/>
  <c r="AB300" i="26"/>
  <c r="O366" i="26"/>
  <c r="X336" i="26"/>
  <c r="M97" i="26"/>
  <c r="N97" i="26"/>
  <c r="J366" i="26"/>
  <c r="E366" i="26"/>
  <c r="E438" i="20"/>
  <c r="O159" i="26"/>
  <c r="S159" i="26"/>
  <c r="V194" i="26"/>
  <c r="F202" i="26"/>
  <c r="U301" i="26"/>
  <c r="Z300" i="26"/>
  <c r="F60" i="26"/>
  <c r="F98" i="26"/>
  <c r="D95" i="26"/>
  <c r="M95" i="26" s="1"/>
  <c r="I311" i="26"/>
  <c r="AC301" i="26"/>
  <c r="H365" i="26"/>
  <c r="H300" i="26"/>
  <c r="G301" i="26"/>
  <c r="P365" i="26"/>
  <c r="F371" i="26"/>
  <c r="F132" i="26"/>
  <c r="D263" i="26"/>
  <c r="J202" i="26"/>
  <c r="T438" i="20"/>
  <c r="Z440" i="20"/>
  <c r="N366" i="26"/>
  <c r="V438" i="20"/>
  <c r="G194" i="26"/>
  <c r="J306" i="26"/>
  <c r="AD300" i="26"/>
  <c r="E371" i="26"/>
  <c r="E372" i="26" s="1"/>
  <c r="E373" i="26" s="1"/>
  <c r="N342" i="26"/>
  <c r="G306" i="26"/>
  <c r="AA300" i="26"/>
  <c r="S365" i="26"/>
  <c r="S366" i="26" s="1"/>
  <c r="H166" i="26"/>
  <c r="F440" i="20"/>
  <c r="E194" i="26"/>
  <c r="J60" i="26"/>
  <c r="J98" i="26"/>
  <c r="I438" i="20"/>
  <c r="E300" i="26"/>
  <c r="W159" i="26"/>
  <c r="H344" i="26"/>
  <c r="AB336" i="26"/>
  <c r="H194" i="26"/>
  <c r="Z194" i="26"/>
  <c r="AC336" i="26"/>
  <c r="E306" i="26"/>
  <c r="E310" i="26" s="1"/>
  <c r="N300" i="26"/>
  <c r="F194" i="26"/>
  <c r="K159" i="26"/>
  <c r="I159" i="26"/>
  <c r="X301" i="26"/>
  <c r="R440" i="20"/>
  <c r="E202" i="26"/>
  <c r="R365" i="26"/>
  <c r="R366" i="26" s="1"/>
  <c r="H275" i="26"/>
  <c r="V440" i="20"/>
  <c r="G365" i="26"/>
  <c r="I202" i="26"/>
  <c r="P440" i="20"/>
  <c r="I366" i="26"/>
  <c r="N167" i="26"/>
  <c r="AA336" i="26"/>
  <c r="G344" i="26"/>
  <c r="J166" i="26"/>
  <c r="J96" i="26"/>
  <c r="R300" i="26"/>
  <c r="O301" i="26"/>
  <c r="G166" i="26"/>
  <c r="G96" i="26"/>
  <c r="G370" i="26"/>
  <c r="AA365" i="26"/>
  <c r="R194" i="26"/>
  <c r="F365" i="26"/>
  <c r="AB194" i="26"/>
  <c r="N194" i="26"/>
  <c r="L194" i="26"/>
  <c r="X365" i="26"/>
  <c r="F370" i="26"/>
  <c r="D306" i="26"/>
  <c r="D310" i="26" s="1"/>
  <c r="T440" i="20"/>
  <c r="W365" i="26"/>
  <c r="K301" i="26"/>
  <c r="E166" i="26"/>
  <c r="E96" i="26"/>
  <c r="J440" i="20"/>
  <c r="F311" i="26"/>
  <c r="M305" i="26"/>
  <c r="E132" i="26"/>
  <c r="N198" i="26"/>
  <c r="G201" i="26"/>
  <c r="N201" i="26" s="1"/>
  <c r="J300" i="26"/>
  <c r="I60" i="26"/>
  <c r="K365" i="26"/>
  <c r="K366" i="26" s="1"/>
  <c r="T366" i="26"/>
  <c r="AD336" i="26"/>
  <c r="Z365" i="26"/>
  <c r="V300" i="26"/>
  <c r="D336" i="26"/>
  <c r="J194" i="26"/>
  <c r="P301" i="26"/>
  <c r="U159" i="26"/>
  <c r="U365" i="26"/>
  <c r="J370" i="26"/>
  <c r="J372" i="26" s="1"/>
  <c r="AD365" i="26"/>
  <c r="I301" i="26"/>
  <c r="W301" i="26"/>
  <c r="M198" i="26"/>
  <c r="D201" i="26"/>
  <c r="M201" i="26" s="1"/>
  <c r="L365" i="26"/>
  <c r="F301" i="26"/>
  <c r="G438" i="20"/>
  <c r="D300" i="26"/>
  <c r="Q159" i="26"/>
  <c r="K438" i="20"/>
  <c r="D275" i="26"/>
  <c r="Q365" i="26"/>
  <c r="P159" i="26"/>
  <c r="M167" i="26"/>
  <c r="N336" i="26"/>
  <c r="M300" i="26"/>
  <c r="Y159" i="26"/>
  <c r="J343" i="26"/>
  <c r="G275" i="26"/>
  <c r="T159" i="26"/>
  <c r="H202" i="26"/>
  <c r="H310" i="26"/>
  <c r="G60" i="26"/>
  <c r="G98" i="26"/>
  <c r="E301" i="26" l="1"/>
  <c r="M366" i="26"/>
  <c r="V89" i="26"/>
  <c r="I373" i="26"/>
  <c r="F159" i="26"/>
  <c r="F366" i="26"/>
  <c r="N98" i="26"/>
  <c r="G159" i="26"/>
  <c r="F89" i="26"/>
  <c r="H159" i="26"/>
  <c r="Q366" i="26"/>
  <c r="O89" i="26"/>
  <c r="S89" i="26"/>
  <c r="H311" i="26"/>
  <c r="L159" i="26"/>
  <c r="O194" i="26"/>
  <c r="H366" i="26"/>
  <c r="S194" i="26"/>
  <c r="N60" i="26"/>
  <c r="I89" i="26"/>
  <c r="Z366" i="26"/>
  <c r="W194" i="26"/>
  <c r="M306" i="26"/>
  <c r="F372" i="26"/>
  <c r="F373" i="26" s="1"/>
  <c r="K194" i="26"/>
  <c r="M159" i="26"/>
  <c r="K89" i="26"/>
  <c r="I194" i="26"/>
  <c r="L89" i="26"/>
  <c r="N166" i="26"/>
  <c r="G89" i="26"/>
  <c r="Z159" i="26"/>
  <c r="J89" i="26"/>
  <c r="M89" i="26"/>
  <c r="G366" i="26"/>
  <c r="P194" i="26"/>
  <c r="M194" i="26"/>
  <c r="N96" i="26"/>
  <c r="Z89" i="26"/>
  <c r="T194" i="26"/>
  <c r="K341" i="26"/>
  <c r="K340" i="26"/>
  <c r="K342" i="26"/>
  <c r="J159" i="26"/>
  <c r="D311" i="26"/>
  <c r="G440" i="20"/>
  <c r="Q440" i="20"/>
  <c r="U440" i="20"/>
  <c r="H131" i="26"/>
  <c r="D164" i="26"/>
  <c r="AC366" i="26"/>
  <c r="J329" i="20"/>
  <c r="J333" i="20" s="1"/>
  <c r="J82" i="20"/>
  <c r="J294" i="20"/>
  <c r="E94" i="26"/>
  <c r="E100" i="26" s="1"/>
  <c r="N89" i="26"/>
  <c r="M440" i="20"/>
  <c r="O438" i="20"/>
  <c r="L438" i="20"/>
  <c r="N370" i="26"/>
  <c r="G372" i="26"/>
  <c r="N372" i="26" s="1"/>
  <c r="H440" i="20"/>
  <c r="V119" i="20"/>
  <c r="V120" i="20" s="1"/>
  <c r="V364" i="20"/>
  <c r="V368" i="20" s="1"/>
  <c r="V295" i="20"/>
  <c r="V439" i="20" s="1"/>
  <c r="T295" i="20"/>
  <c r="T439" i="20" s="1"/>
  <c r="T364" i="20"/>
  <c r="T368" i="20" s="1"/>
  <c r="T369" i="20" s="1"/>
  <c r="T119" i="20"/>
  <c r="T120" i="20" s="1"/>
  <c r="Q89" i="26"/>
  <c r="N440" i="20"/>
  <c r="E456" i="20" s="1"/>
  <c r="E53" i="20"/>
  <c r="D202" i="26"/>
  <c r="T296" i="20"/>
  <c r="T441" i="20" s="1"/>
  <c r="T157" i="20"/>
  <c r="T158" i="20" s="1"/>
  <c r="T400" i="20"/>
  <c r="T404" i="20" s="1"/>
  <c r="N343" i="26"/>
  <c r="AD301" i="26"/>
  <c r="G295" i="20"/>
  <c r="G439" i="20" s="1"/>
  <c r="G119" i="20"/>
  <c r="G120" i="20" s="1"/>
  <c r="G364" i="20"/>
  <c r="G368" i="20" s="1"/>
  <c r="P366" i="26"/>
  <c r="H301" i="26"/>
  <c r="D370" i="26"/>
  <c r="D365" i="26"/>
  <c r="W366" i="26"/>
  <c r="P438" i="20"/>
  <c r="W89" i="26"/>
  <c r="F53" i="20"/>
  <c r="X440" i="20"/>
  <c r="F456" i="20" s="1"/>
  <c r="G94" i="26"/>
  <c r="AA89" i="26"/>
  <c r="AD366" i="26"/>
  <c r="J373" i="26"/>
  <c r="U89" i="26"/>
  <c r="E131" i="26"/>
  <c r="F400" i="20"/>
  <c r="F404" i="20" s="1"/>
  <c r="F157" i="20"/>
  <c r="F158" i="20" s="1"/>
  <c r="F296" i="20"/>
  <c r="F441" i="20" s="1"/>
  <c r="N296" i="20"/>
  <c r="N400" i="20"/>
  <c r="N157" i="20"/>
  <c r="N158" i="20" s="1"/>
  <c r="E162" i="20"/>
  <c r="E167" i="20" s="1"/>
  <c r="AB365" i="26"/>
  <c r="H370" i="26"/>
  <c r="H372" i="26" s="1"/>
  <c r="R400" i="20"/>
  <c r="R404" i="20" s="1"/>
  <c r="R157" i="20"/>
  <c r="R158" i="20" s="1"/>
  <c r="R296" i="20"/>
  <c r="R441" i="20" s="1"/>
  <c r="X366" i="26"/>
  <c r="F438" i="20"/>
  <c r="R159" i="26"/>
  <c r="S440" i="20"/>
  <c r="J438" i="20"/>
  <c r="N301" i="26"/>
  <c r="E440" i="20"/>
  <c r="D194" i="26"/>
  <c r="L440" i="20"/>
  <c r="D166" i="26"/>
  <c r="M166" i="26" s="1"/>
  <c r="X159" i="26"/>
  <c r="F164" i="26"/>
  <c r="F168" i="26" s="1"/>
  <c r="AA301" i="26"/>
  <c r="J310" i="26"/>
  <c r="K306" i="26" s="1"/>
  <c r="G131" i="26"/>
  <c r="V157" i="20"/>
  <c r="V158" i="20" s="1"/>
  <c r="V400" i="20"/>
  <c r="V404" i="20" s="1"/>
  <c r="V296" i="20"/>
  <c r="V441" i="20" s="1"/>
  <c r="M438" i="20"/>
  <c r="F162" i="20"/>
  <c r="F167" i="20" s="1"/>
  <c r="X400" i="20"/>
  <c r="X157" i="20"/>
  <c r="X158" i="20" s="1"/>
  <c r="X296" i="20"/>
  <c r="K295" i="20"/>
  <c r="K439" i="20" s="1"/>
  <c r="K364" i="20"/>
  <c r="K368" i="20" s="1"/>
  <c r="K119" i="20"/>
  <c r="K120" i="20" s="1"/>
  <c r="U438" i="20"/>
  <c r="D371" i="26"/>
  <c r="M371" i="26" s="1"/>
  <c r="I132" i="26"/>
  <c r="K329" i="20"/>
  <c r="K333" i="20" s="1"/>
  <c r="K294" i="20"/>
  <c r="K82" i="20"/>
  <c r="M301" i="26"/>
  <c r="Y89" i="26"/>
  <c r="W438" i="20"/>
  <c r="I164" i="26"/>
  <c r="I168" i="26" s="1"/>
  <c r="AC159" i="26"/>
  <c r="H438" i="20"/>
  <c r="G164" i="26"/>
  <c r="AA159" i="26"/>
  <c r="K440" i="20"/>
  <c r="K370" i="26"/>
  <c r="K371" i="26"/>
  <c r="Q194" i="26"/>
  <c r="Q438" i="20"/>
  <c r="I440" i="20"/>
  <c r="I131" i="26"/>
  <c r="Y194" i="26"/>
  <c r="H132" i="26"/>
  <c r="H94" i="26"/>
  <c r="M343" i="26"/>
  <c r="AC194" i="26"/>
  <c r="G202" i="26"/>
  <c r="J157" i="20"/>
  <c r="J158" i="20" s="1"/>
  <c r="J296" i="20"/>
  <c r="J441" i="20" s="1"/>
  <c r="J400" i="20"/>
  <c r="J404" i="20" s="1"/>
  <c r="H89" i="26"/>
  <c r="AD9" i="26"/>
  <c r="AD89" i="26"/>
  <c r="J94" i="26"/>
  <c r="J100" i="26" s="1"/>
  <c r="E311" i="26"/>
  <c r="Z438" i="20"/>
  <c r="E159" i="26"/>
  <c r="Y438" i="20"/>
  <c r="F94" i="26"/>
  <c r="F100" i="26" s="1"/>
  <c r="X89" i="26"/>
  <c r="N306" i="26"/>
  <c r="G310" i="26"/>
  <c r="S438" i="20"/>
  <c r="G132" i="26"/>
  <c r="M132" i="26" s="1"/>
  <c r="U194" i="26"/>
  <c r="Z301" i="26"/>
  <c r="X194" i="26"/>
  <c r="E295" i="20"/>
  <c r="E439" i="20" s="1"/>
  <c r="E364" i="20"/>
  <c r="E368" i="20" s="1"/>
  <c r="E119" i="20"/>
  <c r="E120" i="20" s="1"/>
  <c r="Y440" i="20"/>
  <c r="J132" i="26"/>
  <c r="AC89" i="26"/>
  <c r="I94" i="26"/>
  <c r="V301" i="26"/>
  <c r="D94" i="26"/>
  <c r="P329" i="20"/>
  <c r="P333" i="20" s="1"/>
  <c r="P294" i="20"/>
  <c r="P82" i="20"/>
  <c r="J344" i="26"/>
  <c r="J301" i="26"/>
  <c r="H60" i="26"/>
  <c r="H98" i="26"/>
  <c r="W440" i="20"/>
  <c r="L301" i="26"/>
  <c r="P89" i="26"/>
  <c r="I119" i="20"/>
  <c r="I120" i="20" s="1"/>
  <c r="I295" i="20"/>
  <c r="I439" i="20" s="1"/>
  <c r="I364" i="20"/>
  <c r="I368" i="20" s="1"/>
  <c r="J131" i="26"/>
  <c r="N159" i="26"/>
  <c r="E164" i="26"/>
  <c r="E168" i="26" s="1"/>
  <c r="H164" i="26"/>
  <c r="H168" i="26" s="1"/>
  <c r="AB159" i="26"/>
  <c r="AA366" i="26"/>
  <c r="R301" i="26"/>
  <c r="Z400" i="20"/>
  <c r="Z404" i="20" s="1"/>
  <c r="Z296" i="20"/>
  <c r="Z441" i="20" s="1"/>
  <c r="Z157" i="20"/>
  <c r="Z158" i="20" s="1"/>
  <c r="AA194" i="26"/>
  <c r="AD194" i="26"/>
  <c r="AD159" i="26"/>
  <c r="J164" i="26"/>
  <c r="L366" i="26"/>
  <c r="U366" i="26"/>
  <c r="E89" i="26"/>
  <c r="AB301" i="26"/>
  <c r="H96" i="26"/>
  <c r="P400" i="20"/>
  <c r="P404" i="20" s="1"/>
  <c r="P296" i="20"/>
  <c r="P441" i="20" s="1"/>
  <c r="P157" i="20"/>
  <c r="P158" i="20" s="1"/>
  <c r="R438" i="20"/>
  <c r="F131" i="26"/>
  <c r="R89" i="26"/>
  <c r="D98" i="26"/>
  <c r="M98" i="26" s="1"/>
  <c r="N329" i="20"/>
  <c r="E87" i="20"/>
  <c r="E92" i="20" s="1"/>
  <c r="N82" i="20"/>
  <c r="N294" i="20"/>
  <c r="D99" i="26"/>
  <c r="M99" i="26" s="1"/>
  <c r="V159" i="26"/>
  <c r="O440" i="20"/>
  <c r="T89" i="26"/>
  <c r="P125" i="26" l="1"/>
  <c r="M131" i="26"/>
  <c r="G373" i="26"/>
  <c r="M310" i="26"/>
  <c r="K369" i="20"/>
  <c r="G369" i="20"/>
  <c r="V369" i="20"/>
  <c r="P334" i="20"/>
  <c r="J405" i="20"/>
  <c r="J311" i="26"/>
  <c r="D159" i="26"/>
  <c r="D160" i="26" s="1"/>
  <c r="H100" i="26"/>
  <c r="V405" i="20"/>
  <c r="Y400" i="20"/>
  <c r="Y404" i="20" s="1"/>
  <c r="Y157" i="20"/>
  <c r="Y158" i="20" s="1"/>
  <c r="Y296" i="20"/>
  <c r="Y441" i="20" s="1"/>
  <c r="AA440" i="20"/>
  <c r="G456" i="20" s="1"/>
  <c r="G53" i="20"/>
  <c r="M94" i="26"/>
  <c r="E93" i="20"/>
  <c r="S364" i="20"/>
  <c r="S368" i="20" s="1"/>
  <c r="S295" i="20"/>
  <c r="S439" i="20" s="1"/>
  <c r="S119" i="20"/>
  <c r="S120" i="20" s="1"/>
  <c r="X160" i="26"/>
  <c r="AA160" i="26"/>
  <c r="H364" i="20"/>
  <c r="H368" i="20" s="1"/>
  <c r="H295" i="20"/>
  <c r="H439" i="20" s="1"/>
  <c r="H119" i="20"/>
  <c r="H120" i="20" s="1"/>
  <c r="AD400" i="20"/>
  <c r="AD296" i="20"/>
  <c r="AD157" i="20"/>
  <c r="AD158" i="20" s="1"/>
  <c r="J162" i="20"/>
  <c r="O296" i="20"/>
  <c r="O441" i="20" s="1"/>
  <c r="O400" i="20"/>
  <c r="O404" i="20" s="1"/>
  <c r="O157" i="20"/>
  <c r="O158" i="20" s="1"/>
  <c r="H329" i="20"/>
  <c r="H333" i="20" s="1"/>
  <c r="H294" i="20"/>
  <c r="H82" i="20"/>
  <c r="E338" i="20"/>
  <c r="E342" i="20" s="1"/>
  <c r="N333" i="20"/>
  <c r="N334" i="20" s="1"/>
  <c r="I329" i="20"/>
  <c r="I333" i="20" s="1"/>
  <c r="I294" i="20"/>
  <c r="I82" i="20"/>
  <c r="Z405" i="20"/>
  <c r="H169" i="26"/>
  <c r="I369" i="20"/>
  <c r="P437" i="20"/>
  <c r="G400" i="20"/>
  <c r="G404" i="20" s="1"/>
  <c r="G157" i="20"/>
  <c r="G158" i="20" s="1"/>
  <c r="G296" i="20"/>
  <c r="G441" i="20" s="1"/>
  <c r="E369" i="20"/>
  <c r="M119" i="20"/>
  <c r="M120" i="20" s="1"/>
  <c r="M364" i="20"/>
  <c r="M368" i="20" s="1"/>
  <c r="M295" i="20"/>
  <c r="M439" i="20" s="1"/>
  <c r="G311" i="26"/>
  <c r="N310" i="26"/>
  <c r="L296" i="20"/>
  <c r="L441" i="20" s="1"/>
  <c r="L157" i="20"/>
  <c r="L158" i="20" s="1"/>
  <c r="L400" i="20"/>
  <c r="L404" i="20" s="1"/>
  <c r="R54" i="26"/>
  <c r="R90" i="26" s="1"/>
  <c r="J54" i="26"/>
  <c r="I169" i="26"/>
  <c r="P364" i="20"/>
  <c r="P368" i="20" s="1"/>
  <c r="P295" i="20"/>
  <c r="P439" i="20" s="1"/>
  <c r="P119" i="20"/>
  <c r="P120" i="20" s="1"/>
  <c r="F168" i="20"/>
  <c r="K305" i="26"/>
  <c r="K310" i="26"/>
  <c r="K307" i="26"/>
  <c r="K308" i="26"/>
  <c r="K309" i="26"/>
  <c r="AC438" i="20"/>
  <c r="I454" i="20" s="1"/>
  <c r="I52" i="20"/>
  <c r="R405" i="20"/>
  <c r="E305" i="20"/>
  <c r="N441" i="20"/>
  <c r="E457" i="20" s="1"/>
  <c r="N364" i="20"/>
  <c r="N119" i="20"/>
  <c r="N120" i="20" s="1"/>
  <c r="N295" i="20"/>
  <c r="N298" i="20" s="1"/>
  <c r="E124" i="20"/>
  <c r="E129" i="20" s="1"/>
  <c r="K125" i="26"/>
  <c r="Q400" i="20"/>
  <c r="Q404" i="20" s="1"/>
  <c r="Q157" i="20"/>
  <c r="Q158" i="20" s="1"/>
  <c r="Q296" i="20"/>
  <c r="Q441" i="20" s="1"/>
  <c r="G87" i="20"/>
  <c r="AA329" i="20"/>
  <c r="AA82" i="20"/>
  <c r="AA294" i="20"/>
  <c r="D372" i="26"/>
  <c r="M372" i="26" s="1"/>
  <c r="M370" i="26"/>
  <c r="U295" i="20"/>
  <c r="U439" i="20" s="1"/>
  <c r="U119" i="20"/>
  <c r="U120" i="20" s="1"/>
  <c r="U364" i="20"/>
  <c r="U368" i="20" s="1"/>
  <c r="E329" i="20"/>
  <c r="E333" i="20" s="1"/>
  <c r="E294" i="20"/>
  <c r="E82" i="20"/>
  <c r="G52" i="20"/>
  <c r="AA438" i="20"/>
  <c r="G454" i="20" s="1"/>
  <c r="E54" i="26"/>
  <c r="E90" i="26" s="1"/>
  <c r="E157" i="20"/>
  <c r="E158" i="20" s="1"/>
  <c r="E296" i="20"/>
  <c r="E441" i="20" s="1"/>
  <c r="E400" i="20"/>
  <c r="E404" i="20" s="1"/>
  <c r="J52" i="20"/>
  <c r="AD438" i="20"/>
  <c r="J454" i="20" s="1"/>
  <c r="J334" i="20"/>
  <c r="F329" i="20"/>
  <c r="F333" i="20" s="1"/>
  <c r="F294" i="20"/>
  <c r="F82" i="20"/>
  <c r="E303" i="20"/>
  <c r="N437" i="20"/>
  <c r="Z295" i="20"/>
  <c r="Z439" i="20" s="1"/>
  <c r="Z364" i="20"/>
  <c r="Z368" i="20" s="1"/>
  <c r="Z119" i="20"/>
  <c r="Z120" i="20" s="1"/>
  <c r="H52" i="20"/>
  <c r="AB438" i="20"/>
  <c r="H454" i="20" s="1"/>
  <c r="I400" i="20"/>
  <c r="I404" i="20" s="1"/>
  <c r="I296" i="20"/>
  <c r="I441" i="20" s="1"/>
  <c r="I157" i="20"/>
  <c r="I158" i="20" s="1"/>
  <c r="W329" i="20"/>
  <c r="W333" i="20" s="1"/>
  <c r="W294" i="20"/>
  <c r="W82" i="20"/>
  <c r="G162" i="20"/>
  <c r="AA157" i="20"/>
  <c r="AA158" i="20" s="1"/>
  <c r="AA400" i="20"/>
  <c r="AA296" i="20"/>
  <c r="F101" i="26"/>
  <c r="S329" i="20"/>
  <c r="S333" i="20" s="1"/>
  <c r="S294" i="20"/>
  <c r="S82" i="20"/>
  <c r="G329" i="20"/>
  <c r="G333" i="20" s="1"/>
  <c r="G294" i="20"/>
  <c r="G82" i="20"/>
  <c r="K437" i="20"/>
  <c r="X441" i="20"/>
  <c r="F457" i="20" s="1"/>
  <c r="F305" i="20"/>
  <c r="F169" i="26"/>
  <c r="D89" i="26"/>
  <c r="D96" i="26"/>
  <c r="M96" i="26" s="1"/>
  <c r="H157" i="20"/>
  <c r="H158" i="20" s="1"/>
  <c r="H296" i="20"/>
  <c r="H441" i="20" s="1"/>
  <c r="H400" i="20"/>
  <c r="H404" i="20" s="1"/>
  <c r="O364" i="20"/>
  <c r="O368" i="20" s="1"/>
  <c r="O119" i="20"/>
  <c r="O120" i="20" s="1"/>
  <c r="O295" i="20"/>
  <c r="O439" i="20" s="1"/>
  <c r="N160" i="26"/>
  <c r="E168" i="20"/>
  <c r="K157" i="20"/>
  <c r="K158" i="20" s="1"/>
  <c r="K400" i="20"/>
  <c r="K404" i="20" s="1"/>
  <c r="K296" i="20"/>
  <c r="K441" i="20" s="1"/>
  <c r="E101" i="26"/>
  <c r="J437" i="20"/>
  <c r="W157" i="20"/>
  <c r="W158" i="20" s="1"/>
  <c r="W400" i="20"/>
  <c r="W404" i="20" s="1"/>
  <c r="W296" i="20"/>
  <c r="W441" i="20" s="1"/>
  <c r="Q329" i="20"/>
  <c r="Q333" i="20" s="1"/>
  <c r="Q82" i="20"/>
  <c r="Q294" i="20"/>
  <c r="J87" i="20"/>
  <c r="AD329" i="20"/>
  <c r="AD294" i="20"/>
  <c r="AD82" i="20"/>
  <c r="I100" i="26"/>
  <c r="I101" i="26" s="1"/>
  <c r="X438" i="20"/>
  <c r="F454" i="20" s="1"/>
  <c r="F52" i="20"/>
  <c r="F295" i="20"/>
  <c r="F439" i="20" s="1"/>
  <c r="F119" i="20"/>
  <c r="F120" i="20" s="1"/>
  <c r="F364" i="20"/>
  <c r="F368" i="20" s="1"/>
  <c r="T329" i="20"/>
  <c r="T333" i="20" s="1"/>
  <c r="T82" i="20"/>
  <c r="T294" i="20"/>
  <c r="Z329" i="20"/>
  <c r="Z333" i="20" s="1"/>
  <c r="Z294" i="20"/>
  <c r="Z82" i="20"/>
  <c r="J53" i="20"/>
  <c r="AD440" i="20"/>
  <c r="J456" i="20" s="1"/>
  <c r="AC329" i="20"/>
  <c r="I87" i="20"/>
  <c r="I92" i="20" s="1"/>
  <c r="AC82" i="20"/>
  <c r="AC294" i="20"/>
  <c r="V54" i="26"/>
  <c r="E130" i="26"/>
  <c r="E133" i="26" s="1"/>
  <c r="N125" i="26"/>
  <c r="R329" i="20"/>
  <c r="R333" i="20" s="1"/>
  <c r="R82" i="20"/>
  <c r="R294" i="20"/>
  <c r="AA119" i="20"/>
  <c r="AA120" i="20" s="1"/>
  <c r="G124" i="20"/>
  <c r="AA364" i="20"/>
  <c r="AA295" i="20"/>
  <c r="Y295" i="20"/>
  <c r="Y439" i="20" s="1"/>
  <c r="Y364" i="20"/>
  <c r="Y368" i="20" s="1"/>
  <c r="Y119" i="20"/>
  <c r="Y120" i="20" s="1"/>
  <c r="L364" i="20"/>
  <c r="L368" i="20" s="1"/>
  <c r="L119" i="20"/>
  <c r="L120" i="20" s="1"/>
  <c r="L295" i="20"/>
  <c r="L439" i="20" s="1"/>
  <c r="G100" i="26"/>
  <c r="N100" i="26" s="1"/>
  <c r="N94" i="26"/>
  <c r="J364" i="20"/>
  <c r="J368" i="20" s="1"/>
  <c r="J295" i="20"/>
  <c r="J439" i="20" s="1"/>
  <c r="J119" i="20"/>
  <c r="J120" i="20" s="1"/>
  <c r="S400" i="20"/>
  <c r="S404" i="20" s="1"/>
  <c r="S157" i="20"/>
  <c r="S158" i="20" s="1"/>
  <c r="S296" i="20"/>
  <c r="S441" i="20" s="1"/>
  <c r="Y329" i="20"/>
  <c r="Y333" i="20" s="1"/>
  <c r="Y294" i="20"/>
  <c r="Y82" i="20"/>
  <c r="X295" i="20"/>
  <c r="F124" i="20"/>
  <c r="F129" i="20" s="1"/>
  <c r="X119" i="20"/>
  <c r="X120" i="20" s="1"/>
  <c r="X364" i="20"/>
  <c r="O329" i="20"/>
  <c r="O333" i="20" s="1"/>
  <c r="O294" i="20"/>
  <c r="O82" i="20"/>
  <c r="N83" i="20"/>
  <c r="J168" i="26"/>
  <c r="K164" i="26" s="1"/>
  <c r="J124" i="20"/>
  <c r="J129" i="20" s="1"/>
  <c r="AD364" i="20"/>
  <c r="AD295" i="20"/>
  <c r="AD119" i="20"/>
  <c r="AD120" i="20" s="1"/>
  <c r="X329" i="20"/>
  <c r="F87" i="20"/>
  <c r="F92" i="20" s="1"/>
  <c r="X82" i="20"/>
  <c r="X294" i="20"/>
  <c r="P405" i="20"/>
  <c r="E169" i="26"/>
  <c r="U329" i="20"/>
  <c r="U333" i="20" s="1"/>
  <c r="U82" i="20"/>
  <c r="U294" i="20"/>
  <c r="Q295" i="20"/>
  <c r="Q439" i="20" s="1"/>
  <c r="Q364" i="20"/>
  <c r="Q368" i="20" s="1"/>
  <c r="Q119" i="20"/>
  <c r="Q120" i="20" s="1"/>
  <c r="J101" i="26"/>
  <c r="AB89" i="26"/>
  <c r="H162" i="20"/>
  <c r="H167" i="20" s="1"/>
  <c r="AB400" i="20"/>
  <c r="AB296" i="20"/>
  <c r="AB157" i="20"/>
  <c r="AB158" i="20" s="1"/>
  <c r="AC119" i="20"/>
  <c r="AC120" i="20" s="1"/>
  <c r="AC364" i="20"/>
  <c r="AC295" i="20"/>
  <c r="I124" i="20"/>
  <c r="I129" i="20" s="1"/>
  <c r="G168" i="26"/>
  <c r="G169" i="26" s="1"/>
  <c r="N164" i="26"/>
  <c r="K334" i="20"/>
  <c r="AC400" i="20"/>
  <c r="AC296" i="20"/>
  <c r="AC157" i="20"/>
  <c r="AC158" i="20" s="1"/>
  <c r="I162" i="20"/>
  <c r="I167" i="20" s="1"/>
  <c r="F409" i="20"/>
  <c r="F413" i="20" s="1"/>
  <c r="X404" i="20"/>
  <c r="X405" i="20" s="1"/>
  <c r="M329" i="20"/>
  <c r="M333" i="20" s="1"/>
  <c r="M294" i="20"/>
  <c r="M82" i="20"/>
  <c r="J125" i="26"/>
  <c r="M400" i="20"/>
  <c r="M404" i="20" s="1"/>
  <c r="M296" i="20"/>
  <c r="M441" i="20" s="1"/>
  <c r="M157" i="20"/>
  <c r="M158" i="20" s="1"/>
  <c r="AB440" i="20"/>
  <c r="H456" i="20" s="1"/>
  <c r="H53" i="20"/>
  <c r="AB366" i="26"/>
  <c r="H373" i="26"/>
  <c r="E409" i="20"/>
  <c r="E413" i="20" s="1"/>
  <c r="N404" i="20"/>
  <c r="N405" i="20" s="1"/>
  <c r="F405" i="20"/>
  <c r="U400" i="20"/>
  <c r="U404" i="20" s="1"/>
  <c r="U157" i="20"/>
  <c r="U158" i="20" s="1"/>
  <c r="U296" i="20"/>
  <c r="U441" i="20" s="1"/>
  <c r="I53" i="20"/>
  <c r="AC440" i="20"/>
  <c r="I456" i="20" s="1"/>
  <c r="R364" i="20"/>
  <c r="R368" i="20" s="1"/>
  <c r="R119" i="20"/>
  <c r="R120" i="20" s="1"/>
  <c r="R295" i="20"/>
  <c r="R439" i="20" s="1"/>
  <c r="T405" i="20"/>
  <c r="L329" i="20"/>
  <c r="L333" i="20" s="1"/>
  <c r="L294" i="20"/>
  <c r="L82" i="20"/>
  <c r="D168" i="26"/>
  <c r="M164" i="26"/>
  <c r="AB119" i="20"/>
  <c r="AB120" i="20" s="1"/>
  <c r="AB295" i="20"/>
  <c r="H124" i="20"/>
  <c r="H129" i="20" s="1"/>
  <c r="AB364" i="20"/>
  <c r="E52" i="20"/>
  <c r="N438" i="20"/>
  <c r="E454" i="20" s="1"/>
  <c r="AC160" i="26"/>
  <c r="D301" i="26"/>
  <c r="W364" i="20"/>
  <c r="W368" i="20" s="1"/>
  <c r="W119" i="20"/>
  <c r="W120" i="20" s="1"/>
  <c r="W295" i="20"/>
  <c r="W439" i="20" s="1"/>
  <c r="V329" i="20"/>
  <c r="V333" i="20" s="1"/>
  <c r="V294" i="20"/>
  <c r="V82" i="20"/>
  <c r="Q125" i="26" l="1"/>
  <c r="M334" i="20"/>
  <c r="P447" i="20"/>
  <c r="D373" i="26"/>
  <c r="H405" i="20"/>
  <c r="U369" i="20"/>
  <c r="R334" i="20"/>
  <c r="E343" i="20"/>
  <c r="H334" i="20"/>
  <c r="R160" i="26"/>
  <c r="J447" i="20"/>
  <c r="U125" i="26"/>
  <c r="G334" i="20"/>
  <c r="O369" i="20"/>
  <c r="U405" i="20"/>
  <c r="J126" i="26"/>
  <c r="J160" i="26"/>
  <c r="M125" i="26"/>
  <c r="Q334" i="20"/>
  <c r="K298" i="20"/>
  <c r="I93" i="20"/>
  <c r="S369" i="20"/>
  <c r="V334" i="20"/>
  <c r="W369" i="20"/>
  <c r="E125" i="26"/>
  <c r="E126" i="26" s="1"/>
  <c r="L369" i="20"/>
  <c r="Z334" i="20"/>
  <c r="V160" i="26"/>
  <c r="W405" i="20"/>
  <c r="I334" i="20"/>
  <c r="M168" i="26"/>
  <c r="Y125" i="26"/>
  <c r="O334" i="20"/>
  <c r="O125" i="26"/>
  <c r="K405" i="20"/>
  <c r="Z369" i="20"/>
  <c r="F334" i="20"/>
  <c r="E334" i="20"/>
  <c r="E160" i="26"/>
  <c r="I130" i="20"/>
  <c r="P369" i="20"/>
  <c r="M369" i="20"/>
  <c r="Y405" i="20"/>
  <c r="H304" i="20"/>
  <c r="AB439" i="20"/>
  <c r="H455" i="20" s="1"/>
  <c r="L334" i="20"/>
  <c r="R369" i="20"/>
  <c r="M405" i="20"/>
  <c r="M437" i="20"/>
  <c r="M447" i="20" s="1"/>
  <c r="M298" i="20"/>
  <c r="F414" i="20"/>
  <c r="I168" i="20"/>
  <c r="N168" i="26"/>
  <c r="AC368" i="20"/>
  <c r="AC369" i="20" s="1"/>
  <c r="I373" i="20"/>
  <c r="I377" i="20" s="1"/>
  <c r="H409" i="20"/>
  <c r="H413" i="20" s="1"/>
  <c r="AB404" i="20"/>
  <c r="AB405" i="20" s="1"/>
  <c r="F93" i="20"/>
  <c r="AD368" i="20"/>
  <c r="AD369" i="20" s="1"/>
  <c r="J373" i="20"/>
  <c r="AD83" i="20"/>
  <c r="O437" i="20"/>
  <c r="O447" i="20" s="1"/>
  <c r="O298" i="20"/>
  <c r="F130" i="20"/>
  <c r="H83" i="20"/>
  <c r="Y334" i="20"/>
  <c r="D169" i="26"/>
  <c r="S405" i="20"/>
  <c r="G130" i="26"/>
  <c r="G133" i="26" s="1"/>
  <c r="AA125" i="26"/>
  <c r="G373" i="20"/>
  <c r="AA368" i="20"/>
  <c r="AA369" i="20" s="1"/>
  <c r="V90" i="26"/>
  <c r="M54" i="26"/>
  <c r="M160" i="26"/>
  <c r="F369" i="20"/>
  <c r="W83" i="20"/>
  <c r="Q437" i="20"/>
  <c r="Q447" i="20" s="1"/>
  <c r="Q298" i="20"/>
  <c r="V125" i="26"/>
  <c r="V126" i="26" s="1"/>
  <c r="K447" i="20"/>
  <c r="S334" i="20"/>
  <c r="E437" i="20"/>
  <c r="E447" i="20" s="1"/>
  <c r="E298" i="20"/>
  <c r="AA437" i="20"/>
  <c r="G303" i="20"/>
  <c r="AA298" i="20"/>
  <c r="N87" i="20"/>
  <c r="G92" i="20"/>
  <c r="Q405" i="20"/>
  <c r="E373" i="20"/>
  <c r="E377" i="20" s="1"/>
  <c r="N368" i="20"/>
  <c r="N369" i="20" s="1"/>
  <c r="Z125" i="26"/>
  <c r="T125" i="26"/>
  <c r="L405" i="20"/>
  <c r="I437" i="20"/>
  <c r="I447" i="20" s="1"/>
  <c r="I298" i="20"/>
  <c r="O405" i="20"/>
  <c r="J305" i="20"/>
  <c r="AD441" i="20"/>
  <c r="J457" i="20" s="1"/>
  <c r="G125" i="26"/>
  <c r="G59" i="26"/>
  <c r="AA54" i="26"/>
  <c r="J130" i="26"/>
  <c r="J133" i="26" s="1"/>
  <c r="AD125" i="26"/>
  <c r="AB160" i="26"/>
  <c r="H59" i="26"/>
  <c r="H61" i="26" s="1"/>
  <c r="AB54" i="26"/>
  <c r="AB90" i="26" s="1"/>
  <c r="AD54" i="26"/>
  <c r="J59" i="26"/>
  <c r="H168" i="20"/>
  <c r="Q369" i="20"/>
  <c r="U334" i="20"/>
  <c r="F303" i="20"/>
  <c r="X437" i="20"/>
  <c r="X298" i="20"/>
  <c r="F338" i="20"/>
  <c r="F342" i="20" s="1"/>
  <c r="X333" i="20"/>
  <c r="X334" i="20" s="1"/>
  <c r="K124" i="20"/>
  <c r="K127" i="20"/>
  <c r="K129" i="20"/>
  <c r="K126" i="20"/>
  <c r="K128" i="20"/>
  <c r="J130" i="20"/>
  <c r="K130" i="20" s="1"/>
  <c r="K125" i="20"/>
  <c r="X439" i="20"/>
  <c r="F455" i="20" s="1"/>
  <c r="F304" i="20"/>
  <c r="Y369" i="20"/>
  <c r="N124" i="20"/>
  <c r="G129" i="20"/>
  <c r="E134" i="26"/>
  <c r="Z437" i="20"/>
  <c r="Z447" i="20" s="1"/>
  <c r="Z298" i="20"/>
  <c r="T334" i="20"/>
  <c r="K94" i="26"/>
  <c r="K100" i="26"/>
  <c r="K95" i="26"/>
  <c r="K98" i="26"/>
  <c r="K96" i="26"/>
  <c r="K97" i="26"/>
  <c r="K99" i="26"/>
  <c r="AD437" i="20"/>
  <c r="J303" i="20"/>
  <c r="AD298" i="20"/>
  <c r="AB329" i="20"/>
  <c r="H87" i="20"/>
  <c r="H92" i="20" s="1"/>
  <c r="AB82" i="20"/>
  <c r="AB294" i="20"/>
  <c r="J298" i="20"/>
  <c r="S125" i="26"/>
  <c r="K54" i="26"/>
  <c r="K126" i="26" s="1"/>
  <c r="K160" i="26"/>
  <c r="J83" i="20"/>
  <c r="J436" i="20"/>
  <c r="J446" i="20" s="1"/>
  <c r="J46" i="20"/>
  <c r="G437" i="20"/>
  <c r="G447" i="20" s="1"/>
  <c r="G298" i="20"/>
  <c r="N162" i="20"/>
  <c r="G167" i="20"/>
  <c r="W334" i="20"/>
  <c r="K436" i="20"/>
  <c r="K446" i="20" s="1"/>
  <c r="K46" i="20"/>
  <c r="E307" i="20"/>
  <c r="E308" i="20" s="1"/>
  <c r="F437" i="20"/>
  <c r="F447" i="20" s="1"/>
  <c r="F298" i="20"/>
  <c r="E405" i="20"/>
  <c r="N454" i="20"/>
  <c r="E130" i="20"/>
  <c r="D59" i="26"/>
  <c r="H125" i="26"/>
  <c r="F54" i="26"/>
  <c r="F160" i="26"/>
  <c r="R125" i="26"/>
  <c r="R126" i="26" s="1"/>
  <c r="I130" i="26"/>
  <c r="AC125" i="26"/>
  <c r="G405" i="20"/>
  <c r="U83" i="20"/>
  <c r="H437" i="20"/>
  <c r="H447" i="20" s="1"/>
  <c r="H298" i="20"/>
  <c r="L125" i="26"/>
  <c r="J409" i="20"/>
  <c r="AD404" i="20"/>
  <c r="AD405" i="20" s="1"/>
  <c r="D100" i="26"/>
  <c r="M100" i="26" s="1"/>
  <c r="AB368" i="20"/>
  <c r="AB369" i="20" s="1"/>
  <c r="H373" i="20"/>
  <c r="H377" i="20" s="1"/>
  <c r="AC441" i="20"/>
  <c r="I457" i="20" s="1"/>
  <c r="I305" i="20"/>
  <c r="H101" i="26"/>
  <c r="H54" i="26"/>
  <c r="H160" i="26"/>
  <c r="U54" i="26"/>
  <c r="U160" i="26"/>
  <c r="U437" i="20"/>
  <c r="U447" i="20" s="1"/>
  <c r="U298" i="20"/>
  <c r="F125" i="26"/>
  <c r="J169" i="26"/>
  <c r="K168" i="26"/>
  <c r="K165" i="26"/>
  <c r="K167" i="26"/>
  <c r="K166" i="26"/>
  <c r="Q83" i="20"/>
  <c r="F373" i="20"/>
  <c r="F377" i="20" s="1"/>
  <c r="X368" i="20"/>
  <c r="X369" i="20" s="1"/>
  <c r="Y437" i="20"/>
  <c r="Y447" i="20" s="1"/>
  <c r="Y298" i="20"/>
  <c r="I303" i="20"/>
  <c r="AC437" i="20"/>
  <c r="AC298" i="20"/>
  <c r="I338" i="20"/>
  <c r="I342" i="20" s="1"/>
  <c r="AC333" i="20"/>
  <c r="AC334" i="20" s="1"/>
  <c r="W54" i="26"/>
  <c r="W160" i="26"/>
  <c r="O54" i="26"/>
  <c r="O160" i="26"/>
  <c r="J338" i="20"/>
  <c r="AD333" i="20"/>
  <c r="AD334" i="20" s="1"/>
  <c r="I54" i="26"/>
  <c r="I160" i="26"/>
  <c r="Z54" i="26"/>
  <c r="Z160" i="26"/>
  <c r="AA441" i="20"/>
  <c r="G457" i="20" s="1"/>
  <c r="G305" i="20"/>
  <c r="E453" i="20"/>
  <c r="L83" i="20"/>
  <c r="E51" i="20"/>
  <c r="E55" i="20" s="1"/>
  <c r="N436" i="20"/>
  <c r="N46" i="20"/>
  <c r="G101" i="26"/>
  <c r="E304" i="20"/>
  <c r="N439" i="20"/>
  <c r="E455" i="20" s="1"/>
  <c r="J90" i="26"/>
  <c r="I125" i="26"/>
  <c r="F130" i="26"/>
  <c r="X125" i="26"/>
  <c r="J167" i="20"/>
  <c r="K162" i="20" s="1"/>
  <c r="F59" i="26"/>
  <c r="F61" i="26" s="1"/>
  <c r="X54" i="26"/>
  <c r="N456" i="20"/>
  <c r="V437" i="20"/>
  <c r="V447" i="20" s="1"/>
  <c r="V298" i="20"/>
  <c r="Y54" i="26"/>
  <c r="Y160" i="26"/>
  <c r="I59" i="26"/>
  <c r="I61" i="26" s="1"/>
  <c r="AC54" i="26"/>
  <c r="H130" i="20"/>
  <c r="L437" i="20"/>
  <c r="L447" i="20" s="1"/>
  <c r="L298" i="20"/>
  <c r="E414" i="20"/>
  <c r="AC404" i="20"/>
  <c r="AC405" i="20" s="1"/>
  <c r="I409" i="20"/>
  <c r="AC439" i="20"/>
  <c r="I455" i="20" s="1"/>
  <c r="I304" i="20"/>
  <c r="AB441" i="20"/>
  <c r="H457" i="20" s="1"/>
  <c r="H305" i="20"/>
  <c r="AD160" i="26"/>
  <c r="J304" i="20"/>
  <c r="AD439" i="20"/>
  <c r="J455" i="20" s="1"/>
  <c r="P54" i="26"/>
  <c r="P160" i="26"/>
  <c r="P83" i="20"/>
  <c r="P436" i="20"/>
  <c r="P446" i="20" s="1"/>
  <c r="P46" i="20"/>
  <c r="J369" i="20"/>
  <c r="G304" i="20"/>
  <c r="AA439" i="20"/>
  <c r="G455" i="20" s="1"/>
  <c r="R437" i="20"/>
  <c r="R447" i="20" s="1"/>
  <c r="R298" i="20"/>
  <c r="T437" i="20"/>
  <c r="T447" i="20" s="1"/>
  <c r="T298" i="20"/>
  <c r="D54" i="26"/>
  <c r="K87" i="20"/>
  <c r="J92" i="20"/>
  <c r="J93" i="20" s="1"/>
  <c r="Q54" i="26"/>
  <c r="Q160" i="26"/>
  <c r="E59" i="26"/>
  <c r="E61" i="26" s="1"/>
  <c r="N54" i="26"/>
  <c r="L54" i="26"/>
  <c r="L160" i="26"/>
  <c r="S437" i="20"/>
  <c r="S447" i="20" s="1"/>
  <c r="S298" i="20"/>
  <c r="G409" i="20"/>
  <c r="AA404" i="20"/>
  <c r="AA405" i="20" s="1"/>
  <c r="W437" i="20"/>
  <c r="W447" i="20" s="1"/>
  <c r="W298" i="20"/>
  <c r="T54" i="26"/>
  <c r="T160" i="26"/>
  <c r="I405" i="20"/>
  <c r="W125" i="26"/>
  <c r="G54" i="26"/>
  <c r="G160" i="26"/>
  <c r="G338" i="20"/>
  <c r="AA333" i="20"/>
  <c r="AA334" i="20" s="1"/>
  <c r="K83" i="20"/>
  <c r="P298" i="20"/>
  <c r="H369" i="20"/>
  <c r="S54" i="26"/>
  <c r="S160" i="26"/>
  <c r="I83" i="20"/>
  <c r="E463" i="20" l="1"/>
  <c r="M126" i="26"/>
  <c r="Y126" i="26"/>
  <c r="J413" i="20"/>
  <c r="K409" i="20" s="1"/>
  <c r="W126" i="26"/>
  <c r="N305" i="20"/>
  <c r="D101" i="26"/>
  <c r="N457" i="20"/>
  <c r="I126" i="26"/>
  <c r="U126" i="26"/>
  <c r="H414" i="20"/>
  <c r="N304" i="20"/>
  <c r="F126" i="26"/>
  <c r="I343" i="20"/>
  <c r="Z126" i="26"/>
  <c r="H93" i="20"/>
  <c r="N455" i="20"/>
  <c r="E56" i="20"/>
  <c r="I378" i="20"/>
  <c r="D90" i="26"/>
  <c r="M436" i="20"/>
  <c r="M446" i="20" s="1"/>
  <c r="M46" i="20"/>
  <c r="T90" i="26"/>
  <c r="W55" i="26"/>
  <c r="P90" i="26"/>
  <c r="P126" i="26"/>
  <c r="I62" i="26"/>
  <c r="AC90" i="26"/>
  <c r="F436" i="20"/>
  <c r="F446" i="20" s="1"/>
  <c r="F46" i="20"/>
  <c r="N447" i="20"/>
  <c r="I436" i="20"/>
  <c r="I446" i="20" s="1"/>
  <c r="I46" i="20"/>
  <c r="X83" i="20"/>
  <c r="X436" i="20"/>
  <c r="F51" i="20"/>
  <c r="F55" i="20" s="1"/>
  <c r="X46" i="20"/>
  <c r="I55" i="26"/>
  <c r="K92" i="20"/>
  <c r="L87" i="20" s="1"/>
  <c r="S436" i="20"/>
  <c r="S446" i="20" s="1"/>
  <c r="S46" i="20"/>
  <c r="T436" i="20"/>
  <c r="T446" i="20" s="1"/>
  <c r="T46" i="20"/>
  <c r="K163" i="20"/>
  <c r="K167" i="20"/>
  <c r="K166" i="20"/>
  <c r="K164" i="20"/>
  <c r="J168" i="20"/>
  <c r="K165" i="20"/>
  <c r="M130" i="26"/>
  <c r="F133" i="26"/>
  <c r="F55" i="26"/>
  <c r="E452" i="20"/>
  <c r="E462" i="20" s="1"/>
  <c r="N446" i="20"/>
  <c r="Z90" i="26"/>
  <c r="I90" i="26"/>
  <c r="J342" i="20"/>
  <c r="K338" i="20" s="1"/>
  <c r="O90" i="26"/>
  <c r="W90" i="26"/>
  <c r="Q436" i="20"/>
  <c r="Q446" i="20" s="1"/>
  <c r="Q46" i="20"/>
  <c r="U55" i="26"/>
  <c r="U90" i="26"/>
  <c r="R83" i="20"/>
  <c r="R436" i="20"/>
  <c r="R446" i="20" s="1"/>
  <c r="R46" i="20"/>
  <c r="D132" i="26"/>
  <c r="L132" i="26" s="1"/>
  <c r="H378" i="20"/>
  <c r="J414" i="20"/>
  <c r="F90" i="26"/>
  <c r="S83" i="20"/>
  <c r="E83" i="20"/>
  <c r="E436" i="20"/>
  <c r="E446" i="20" s="1"/>
  <c r="E46" i="20"/>
  <c r="S126" i="26"/>
  <c r="J307" i="20"/>
  <c r="K305" i="20" s="1"/>
  <c r="O126" i="26"/>
  <c r="F343" i="20"/>
  <c r="AD90" i="26"/>
  <c r="Y83" i="20"/>
  <c r="Y436" i="20"/>
  <c r="Y446" i="20" s="1"/>
  <c r="Y46" i="20"/>
  <c r="AA90" i="26"/>
  <c r="T126" i="26"/>
  <c r="N303" i="20"/>
  <c r="T55" i="26"/>
  <c r="N55" i="26"/>
  <c r="AA126" i="26"/>
  <c r="G134" i="26"/>
  <c r="N338" i="20"/>
  <c r="G342" i="20"/>
  <c r="G90" i="26"/>
  <c r="Z55" i="26"/>
  <c r="L90" i="26"/>
  <c r="E62" i="26"/>
  <c r="N90" i="26"/>
  <c r="H130" i="26"/>
  <c r="H133" i="26" s="1"/>
  <c r="AB125" i="26"/>
  <c r="O55" i="26"/>
  <c r="I413" i="20"/>
  <c r="F62" i="26"/>
  <c r="X90" i="26"/>
  <c r="G51" i="20"/>
  <c r="G55" i="20" s="1"/>
  <c r="AA436" i="20"/>
  <c r="AA46" i="20"/>
  <c r="H90" i="26"/>
  <c r="AD55" i="26"/>
  <c r="H126" i="26"/>
  <c r="AA83" i="20"/>
  <c r="V83" i="20"/>
  <c r="V436" i="20"/>
  <c r="V446" i="20" s="1"/>
  <c r="V46" i="20"/>
  <c r="F307" i="20"/>
  <c r="F308" i="20" s="1"/>
  <c r="AD126" i="26"/>
  <c r="J134" i="26"/>
  <c r="N59" i="26"/>
  <c r="G61" i="26"/>
  <c r="N92" i="20"/>
  <c r="G93" i="20"/>
  <c r="G453" i="20"/>
  <c r="AA447" i="20"/>
  <c r="L55" i="26"/>
  <c r="W436" i="20"/>
  <c r="W446" i="20" s="1"/>
  <c r="W46" i="20"/>
  <c r="M90" i="26"/>
  <c r="G377" i="20"/>
  <c r="N373" i="20"/>
  <c r="O83" i="20"/>
  <c r="O436" i="20"/>
  <c r="O446" i="20" s="1"/>
  <c r="O46" i="20"/>
  <c r="Y90" i="26"/>
  <c r="AB83" i="20"/>
  <c r="G83" i="20"/>
  <c r="G436" i="20"/>
  <c r="G446" i="20" s="1"/>
  <c r="G46" i="20"/>
  <c r="I307" i="20"/>
  <c r="I308" i="20" s="1"/>
  <c r="AC83" i="20"/>
  <c r="I51" i="20"/>
  <c r="I55" i="20" s="1"/>
  <c r="AC436" i="20"/>
  <c r="AC46" i="20"/>
  <c r="L126" i="26"/>
  <c r="AC126" i="26"/>
  <c r="G168" i="20"/>
  <c r="N167" i="20"/>
  <c r="AB437" i="20"/>
  <c r="H303" i="20"/>
  <c r="AB298" i="20"/>
  <c r="H338" i="20"/>
  <c r="H342" i="20" s="1"/>
  <c r="AB333" i="20"/>
  <c r="AB334" i="20" s="1"/>
  <c r="J453" i="20"/>
  <c r="J463" i="20" s="1"/>
  <c r="AD447" i="20"/>
  <c r="N126" i="26"/>
  <c r="F453" i="20"/>
  <c r="F463" i="20" s="1"/>
  <c r="X447" i="20"/>
  <c r="Z436" i="20"/>
  <c r="Z446" i="20" s="1"/>
  <c r="Z46" i="20"/>
  <c r="G126" i="26"/>
  <c r="J51" i="20"/>
  <c r="AD436" i="20"/>
  <c r="AD46" i="20"/>
  <c r="J377" i="20"/>
  <c r="K373" i="20" s="1"/>
  <c r="Q90" i="26"/>
  <c r="D60" i="26"/>
  <c r="M60" i="26" s="1"/>
  <c r="D366" i="26"/>
  <c r="S90" i="26"/>
  <c r="X55" i="26"/>
  <c r="N409" i="20"/>
  <c r="G413" i="20"/>
  <c r="M83" i="20"/>
  <c r="X126" i="26"/>
  <c r="L436" i="20"/>
  <c r="L446" i="20" s="1"/>
  <c r="L46" i="20"/>
  <c r="I453" i="20"/>
  <c r="I463" i="20" s="1"/>
  <c r="AC447" i="20"/>
  <c r="F378" i="20"/>
  <c r="D131" i="26"/>
  <c r="L131" i="26" s="1"/>
  <c r="Q126" i="26"/>
  <c r="AB55" i="26"/>
  <c r="U436" i="20"/>
  <c r="U446" i="20" s="1"/>
  <c r="U46" i="20"/>
  <c r="I133" i="26"/>
  <c r="I134" i="26" s="1"/>
  <c r="M59" i="26"/>
  <c r="K90" i="26"/>
  <c r="N129" i="20"/>
  <c r="G130" i="20"/>
  <c r="J61" i="26"/>
  <c r="K59" i="26" s="1"/>
  <c r="H62" i="26"/>
  <c r="E378" i="20"/>
  <c r="G307" i="20"/>
  <c r="F83" i="20"/>
  <c r="T83" i="20"/>
  <c r="Z83" i="20"/>
  <c r="H436" i="20"/>
  <c r="H446" i="20" s="1"/>
  <c r="H46" i="20"/>
  <c r="Y55" i="26"/>
  <c r="N377" i="20" l="1"/>
  <c r="K413" i="20"/>
  <c r="K412" i="20"/>
  <c r="K410" i="20"/>
  <c r="K411" i="20"/>
  <c r="K303" i="20"/>
  <c r="K304" i="20"/>
  <c r="L338" i="20"/>
  <c r="H343" i="20"/>
  <c r="F56" i="20"/>
  <c r="G56" i="20"/>
  <c r="D329" i="20"/>
  <c r="D87" i="20"/>
  <c r="D294" i="20"/>
  <c r="D82" i="20"/>
  <c r="AC4" i="26"/>
  <c r="AC259" i="20"/>
  <c r="I14" i="20"/>
  <c r="AC29" i="22"/>
  <c r="AC30" i="22" s="1"/>
  <c r="AC4" i="30"/>
  <c r="AC5" i="30" s="1"/>
  <c r="AC29" i="24"/>
  <c r="AC30" i="24" s="1"/>
  <c r="AC5" i="38"/>
  <c r="AC6" i="38" s="1"/>
  <c r="AC9" i="20"/>
  <c r="AC5" i="24"/>
  <c r="AC6" i="24" s="1"/>
  <c r="AC29" i="38"/>
  <c r="AC30" i="38" s="1"/>
  <c r="P4" i="26"/>
  <c r="P259" i="20"/>
  <c r="P263" i="20" s="1"/>
  <c r="P29" i="22"/>
  <c r="P30" i="22" s="1"/>
  <c r="P5" i="38"/>
  <c r="P6" i="38" s="1"/>
  <c r="P29" i="38"/>
  <c r="P30" i="38" s="1"/>
  <c r="P29" i="24"/>
  <c r="P30" i="24" s="1"/>
  <c r="P5" i="24"/>
  <c r="P6" i="24" s="1"/>
  <c r="P4" i="30"/>
  <c r="P5" i="30" s="1"/>
  <c r="P9" i="20"/>
  <c r="Q4" i="26"/>
  <c r="Q259" i="20"/>
  <c r="Q263" i="20" s="1"/>
  <c r="Q29" i="22"/>
  <c r="Q30" i="22" s="1"/>
  <c r="Q5" i="38"/>
  <c r="Q6" i="38" s="1"/>
  <c r="Q29" i="24"/>
  <c r="Q30" i="24" s="1"/>
  <c r="Q4" i="30"/>
  <c r="Q5" i="30" s="1"/>
  <c r="Q9" i="20"/>
  <c r="Q5" i="24"/>
  <c r="Q6" i="24" s="1"/>
  <c r="Q29" i="38"/>
  <c r="Q30" i="38" s="1"/>
  <c r="K259" i="20"/>
  <c r="K263" i="20" s="1"/>
  <c r="K29" i="22"/>
  <c r="K30" i="22" s="1"/>
  <c r="K4" i="26"/>
  <c r="K4" i="30"/>
  <c r="K5" i="30" s="1"/>
  <c r="K29" i="24"/>
  <c r="K30" i="24" s="1"/>
  <c r="K29" i="38"/>
  <c r="K30" i="38" s="1"/>
  <c r="K9" i="20"/>
  <c r="K5" i="24"/>
  <c r="K6" i="24" s="1"/>
  <c r="K5" i="38"/>
  <c r="K6" i="38" s="1"/>
  <c r="S259" i="20"/>
  <c r="S263" i="20" s="1"/>
  <c r="S4" i="26"/>
  <c r="S29" i="22"/>
  <c r="S30" i="22" s="1"/>
  <c r="S29" i="24"/>
  <c r="S30" i="24" s="1"/>
  <c r="S29" i="38"/>
  <c r="S30" i="38" s="1"/>
  <c r="S4" i="30"/>
  <c r="S5" i="30" s="1"/>
  <c r="S5" i="24"/>
  <c r="S6" i="24" s="1"/>
  <c r="S5" i="38"/>
  <c r="S6" i="38" s="1"/>
  <c r="S9" i="20"/>
  <c r="S47" i="20" s="1"/>
  <c r="D400" i="20"/>
  <c r="D162" i="20"/>
  <c r="D296" i="20"/>
  <c r="D157" i="20"/>
  <c r="F134" i="26"/>
  <c r="M133" i="26"/>
  <c r="AC55" i="26"/>
  <c r="G308" i="20"/>
  <c r="N307" i="20"/>
  <c r="J452" i="20"/>
  <c r="J462" i="20" s="1"/>
  <c r="AD446" i="20"/>
  <c r="H307" i="20"/>
  <c r="H308" i="20" s="1"/>
  <c r="I452" i="20"/>
  <c r="I462" i="20" s="1"/>
  <c r="AC446" i="20"/>
  <c r="AC448" i="20" s="1"/>
  <c r="H51" i="20"/>
  <c r="H55" i="20" s="1"/>
  <c r="AB436" i="20"/>
  <c r="AB46" i="20"/>
  <c r="G378" i="20"/>
  <c r="AB126" i="26"/>
  <c r="H134" i="26"/>
  <c r="T29" i="22"/>
  <c r="T30" i="22" s="1"/>
  <c r="T259" i="20"/>
  <c r="T263" i="20" s="1"/>
  <c r="T4" i="26"/>
  <c r="T5" i="24"/>
  <c r="T6" i="24" s="1"/>
  <c r="T4" i="30"/>
  <c r="T5" i="30" s="1"/>
  <c r="T5" i="38"/>
  <c r="T6" i="38" s="1"/>
  <c r="T7" i="38" s="1"/>
  <c r="T29" i="38"/>
  <c r="T30" i="38" s="1"/>
  <c r="T29" i="24"/>
  <c r="T30" i="24" s="1"/>
  <c r="T9" i="20"/>
  <c r="T448" i="20" s="1"/>
  <c r="V259" i="20"/>
  <c r="V263" i="20" s="1"/>
  <c r="V4" i="26"/>
  <c r="V29" i="22"/>
  <c r="V30" i="22" s="1"/>
  <c r="V5" i="24"/>
  <c r="V6" i="24" s="1"/>
  <c r="V5" i="38"/>
  <c r="V6" i="38" s="1"/>
  <c r="V4" i="30"/>
  <c r="V5" i="30" s="1"/>
  <c r="V29" i="24"/>
  <c r="V30" i="24" s="1"/>
  <c r="V9" i="20"/>
  <c r="V448" i="20" s="1"/>
  <c r="V29" i="38"/>
  <c r="V30" i="38" s="1"/>
  <c r="V55" i="26"/>
  <c r="K198" i="26"/>
  <c r="K306" i="20"/>
  <c r="J308" i="20"/>
  <c r="E4" i="26"/>
  <c r="E259" i="20"/>
  <c r="E263" i="20" s="1"/>
  <c r="E29" i="22"/>
  <c r="E30" i="22" s="1"/>
  <c r="E9" i="20"/>
  <c r="E448" i="20" s="1"/>
  <c r="E4" i="30"/>
  <c r="E5" i="30" s="1"/>
  <c r="E5" i="24"/>
  <c r="E6" i="24" s="1"/>
  <c r="E7" i="24" s="1"/>
  <c r="E29" i="24"/>
  <c r="E30" i="24" s="1"/>
  <c r="E29" i="38"/>
  <c r="E30" i="38" s="1"/>
  <c r="E5" i="38"/>
  <c r="E6" i="38" s="1"/>
  <c r="E55" i="26"/>
  <c r="Q47" i="20"/>
  <c r="U259" i="20"/>
  <c r="U263" i="20" s="1"/>
  <c r="U4" i="26"/>
  <c r="U29" i="22"/>
  <c r="U30" i="22" s="1"/>
  <c r="U9" i="20"/>
  <c r="U5" i="38"/>
  <c r="U6" i="38" s="1"/>
  <c r="U7" i="38" s="1"/>
  <c r="U29" i="38"/>
  <c r="U30" i="38" s="1"/>
  <c r="U5" i="24"/>
  <c r="U6" i="24" s="1"/>
  <c r="U29" i="24"/>
  <c r="U30" i="24" s="1"/>
  <c r="U4" i="30"/>
  <c r="U5" i="30" s="1"/>
  <c r="I4" i="26"/>
  <c r="I29" i="22"/>
  <c r="I30" i="22" s="1"/>
  <c r="I259" i="20"/>
  <c r="I263" i="20" s="1"/>
  <c r="I29" i="24"/>
  <c r="I30" i="24" s="1"/>
  <c r="I4" i="30"/>
  <c r="I5" i="30" s="1"/>
  <c r="I29" i="38"/>
  <c r="I30" i="38" s="1"/>
  <c r="I9" i="20"/>
  <c r="I448" i="20" s="1"/>
  <c r="I5" i="38"/>
  <c r="I6" i="38" s="1"/>
  <c r="I5" i="24"/>
  <c r="I6" i="24" s="1"/>
  <c r="F452" i="20"/>
  <c r="F462" i="20" s="1"/>
  <c r="X446" i="20"/>
  <c r="P55" i="26"/>
  <c r="I414" i="20"/>
  <c r="G343" i="20"/>
  <c r="N342" i="20"/>
  <c r="K55" i="26"/>
  <c r="D61" i="26"/>
  <c r="M61" i="26" s="1"/>
  <c r="R259" i="20"/>
  <c r="R263" i="20" s="1"/>
  <c r="R4" i="26"/>
  <c r="R29" i="22"/>
  <c r="R30" i="22" s="1"/>
  <c r="R5" i="38"/>
  <c r="R6" i="38" s="1"/>
  <c r="R7" i="38" s="1"/>
  <c r="R9" i="20"/>
  <c r="R448" i="20" s="1"/>
  <c r="R5" i="24"/>
  <c r="R6" i="24" s="1"/>
  <c r="R29" i="38"/>
  <c r="R30" i="38" s="1"/>
  <c r="R29" i="24"/>
  <c r="R30" i="24" s="1"/>
  <c r="R4" i="30"/>
  <c r="R5" i="30" s="1"/>
  <c r="R6" i="30" s="1"/>
  <c r="R55" i="26"/>
  <c r="J29" i="22"/>
  <c r="J30" i="22" s="1"/>
  <c r="J259" i="20"/>
  <c r="J263" i="20" s="1"/>
  <c r="J4" i="26"/>
  <c r="J9" i="20"/>
  <c r="J5" i="24"/>
  <c r="J6" i="24" s="1"/>
  <c r="J29" i="38"/>
  <c r="J30" i="38" s="1"/>
  <c r="J4" i="30"/>
  <c r="J5" i="30" s="1"/>
  <c r="J29" i="24"/>
  <c r="J30" i="24" s="1"/>
  <c r="J5" i="38"/>
  <c r="J6" i="38" s="1"/>
  <c r="J55" i="26"/>
  <c r="Q55" i="26"/>
  <c r="J55" i="20"/>
  <c r="G14" i="20"/>
  <c r="AA259" i="20"/>
  <c r="AA4" i="26"/>
  <c r="AA29" i="22"/>
  <c r="AA30" i="22" s="1"/>
  <c r="AA29" i="24"/>
  <c r="AA30" i="24" s="1"/>
  <c r="AA5" i="38"/>
  <c r="AA6" i="38" s="1"/>
  <c r="AA29" i="38"/>
  <c r="AA30" i="38" s="1"/>
  <c r="AA4" i="30"/>
  <c r="AA5" i="30" s="1"/>
  <c r="AA9" i="20"/>
  <c r="AA47" i="20" s="1"/>
  <c r="AA5" i="24"/>
  <c r="AA6" i="24" s="1"/>
  <c r="I56" i="20"/>
  <c r="H4" i="26"/>
  <c r="H29" i="22"/>
  <c r="H30" i="22" s="1"/>
  <c r="H259" i="20"/>
  <c r="H263" i="20" s="1"/>
  <c r="H4" i="30"/>
  <c r="H5" i="30" s="1"/>
  <c r="H29" i="38"/>
  <c r="H30" i="38" s="1"/>
  <c r="H29" i="24"/>
  <c r="H30" i="24" s="1"/>
  <c r="H5" i="38"/>
  <c r="H6" i="38" s="1"/>
  <c r="H5" i="24"/>
  <c r="H6" i="24" s="1"/>
  <c r="H9" i="20"/>
  <c r="H47" i="20" s="1"/>
  <c r="N453" i="20"/>
  <c r="G463" i="20"/>
  <c r="H55" i="26"/>
  <c r="N259" i="20"/>
  <c r="N4" i="26"/>
  <c r="E14" i="20"/>
  <c r="N29" i="22"/>
  <c r="N30" i="22" s="1"/>
  <c r="N29" i="24"/>
  <c r="N30" i="24" s="1"/>
  <c r="N5" i="24"/>
  <c r="N6" i="24" s="1"/>
  <c r="N29" i="38"/>
  <c r="N30" i="38" s="1"/>
  <c r="N9" i="20"/>
  <c r="N448" i="20" s="1"/>
  <c r="N4" i="30"/>
  <c r="N5" i="30" s="1"/>
  <c r="N5" i="38"/>
  <c r="N6" i="38" s="1"/>
  <c r="AA55" i="26"/>
  <c r="Q448" i="20"/>
  <c r="K339" i="20"/>
  <c r="L339" i="20" s="1"/>
  <c r="K341" i="20"/>
  <c r="L341" i="20" s="1"/>
  <c r="J343" i="20"/>
  <c r="K342" i="20"/>
  <c r="L342" i="20" s="1"/>
  <c r="K340" i="20"/>
  <c r="L340" i="20" s="1"/>
  <c r="F29" i="22"/>
  <c r="F30" i="22" s="1"/>
  <c r="F4" i="26"/>
  <c r="F259" i="20"/>
  <c r="F263" i="20" s="1"/>
  <c r="F5" i="38"/>
  <c r="F6" i="38" s="1"/>
  <c r="F5" i="24"/>
  <c r="F6" i="24" s="1"/>
  <c r="F9" i="20"/>
  <c r="F448" i="20" s="1"/>
  <c r="F29" i="24"/>
  <c r="F30" i="24" s="1"/>
  <c r="F4" i="30"/>
  <c r="F5" i="30" s="1"/>
  <c r="F29" i="38"/>
  <c r="F30" i="38" s="1"/>
  <c r="L91" i="20"/>
  <c r="L90" i="20"/>
  <c r="L89" i="20"/>
  <c r="L88" i="20"/>
  <c r="L92" i="20"/>
  <c r="F14" i="20"/>
  <c r="X4" i="26"/>
  <c r="X259" i="20"/>
  <c r="X29" i="22"/>
  <c r="X30" i="22" s="1"/>
  <c r="X29" i="24"/>
  <c r="X30" i="24" s="1"/>
  <c r="X5" i="38"/>
  <c r="X6" i="38" s="1"/>
  <c r="X9" i="20"/>
  <c r="X47" i="20" s="1"/>
  <c r="X4" i="30"/>
  <c r="X5" i="30" s="1"/>
  <c r="X29" i="38"/>
  <c r="X30" i="38" s="1"/>
  <c r="X5" i="24"/>
  <c r="X6" i="24" s="1"/>
  <c r="G62" i="26"/>
  <c r="N61" i="26"/>
  <c r="Y4" i="26"/>
  <c r="Y259" i="20"/>
  <c r="Y263" i="20" s="1"/>
  <c r="Y29" i="22"/>
  <c r="Y30" i="22" s="1"/>
  <c r="Y5" i="24"/>
  <c r="Y6" i="24" s="1"/>
  <c r="Y9" i="20"/>
  <c r="Y29" i="38"/>
  <c r="Y30" i="38" s="1"/>
  <c r="Y5" i="38"/>
  <c r="Y6" i="38" s="1"/>
  <c r="Y29" i="24"/>
  <c r="Y30" i="24" s="1"/>
  <c r="Y4" i="30"/>
  <c r="Y5" i="30" s="1"/>
  <c r="Y6" i="30" s="1"/>
  <c r="J62" i="26"/>
  <c r="K71" i="26"/>
  <c r="K61" i="26"/>
  <c r="K60" i="26"/>
  <c r="AB259" i="20"/>
  <c r="AB4" i="26"/>
  <c r="AB29" i="22"/>
  <c r="AB30" i="22" s="1"/>
  <c r="H14" i="20"/>
  <c r="AB5" i="24"/>
  <c r="AB6" i="24" s="1"/>
  <c r="AB4" i="30"/>
  <c r="AB5" i="30" s="1"/>
  <c r="AB5" i="38"/>
  <c r="AB6" i="38" s="1"/>
  <c r="AB9" i="20"/>
  <c r="AB29" i="24"/>
  <c r="AB30" i="24" s="1"/>
  <c r="AB29" i="38"/>
  <c r="AB30" i="38" s="1"/>
  <c r="D124" i="20"/>
  <c r="D364" i="20"/>
  <c r="D295" i="20"/>
  <c r="D119" i="20"/>
  <c r="N413" i="20"/>
  <c r="G414" i="20"/>
  <c r="S55" i="26"/>
  <c r="K377" i="20"/>
  <c r="K375" i="20"/>
  <c r="J378" i="20"/>
  <c r="K376" i="20"/>
  <c r="K374" i="20"/>
  <c r="M29" i="22"/>
  <c r="M30" i="22" s="1"/>
  <c r="M4" i="26"/>
  <c r="M259" i="20"/>
  <c r="M263" i="20" s="1"/>
  <c r="M29" i="38"/>
  <c r="M30" i="38" s="1"/>
  <c r="M29" i="24"/>
  <c r="M30" i="24" s="1"/>
  <c r="M5" i="24"/>
  <c r="M6" i="24" s="1"/>
  <c r="M9" i="20"/>
  <c r="M47" i="20" s="1"/>
  <c r="M4" i="30"/>
  <c r="M5" i="30" s="1"/>
  <c r="M5" i="38"/>
  <c r="M6" i="38" s="1"/>
  <c r="H453" i="20"/>
  <c r="H463" i="20" s="1"/>
  <c r="AB447" i="20"/>
  <c r="M55" i="26"/>
  <c r="L259" i="20"/>
  <c r="L263" i="20" s="1"/>
  <c r="L4" i="26"/>
  <c r="L29" i="22"/>
  <c r="L30" i="22" s="1"/>
  <c r="L5" i="24"/>
  <c r="L6" i="24" s="1"/>
  <c r="L29" i="38"/>
  <c r="L30" i="38" s="1"/>
  <c r="L9" i="20"/>
  <c r="L47" i="20" s="1"/>
  <c r="L5" i="38"/>
  <c r="L6" i="38" s="1"/>
  <c r="L29" i="24"/>
  <c r="L30" i="24" s="1"/>
  <c r="L4" i="30"/>
  <c r="L5" i="30" s="1"/>
  <c r="G259" i="20"/>
  <c r="G263" i="20" s="1"/>
  <c r="G29" i="22"/>
  <c r="G30" i="22" s="1"/>
  <c r="G4" i="26"/>
  <c r="G9" i="20"/>
  <c r="G5" i="38"/>
  <c r="G6" i="38" s="1"/>
  <c r="G29" i="24"/>
  <c r="G30" i="24" s="1"/>
  <c r="G4" i="30"/>
  <c r="G5" i="30" s="1"/>
  <c r="G5" i="24"/>
  <c r="G6" i="24" s="1"/>
  <c r="G7" i="24" s="1"/>
  <c r="G29" i="38"/>
  <c r="G30" i="38" s="1"/>
  <c r="AD259" i="20"/>
  <c r="AD29" i="22"/>
  <c r="AD30" i="22" s="1"/>
  <c r="AD4" i="26"/>
  <c r="J14" i="20"/>
  <c r="AD5" i="24"/>
  <c r="AD6" i="24" s="1"/>
  <c r="AD5" i="38"/>
  <c r="AD6" i="38" s="1"/>
  <c r="AD29" i="24"/>
  <c r="AD30" i="24" s="1"/>
  <c r="AD4" i="30"/>
  <c r="AD5" i="30" s="1"/>
  <c r="AD9" i="20"/>
  <c r="AD29" i="38"/>
  <c r="AD30" i="38" s="1"/>
  <c r="G452" i="20"/>
  <c r="AA446" i="20"/>
  <c r="O259" i="20"/>
  <c r="O263" i="20" s="1"/>
  <c r="O29" i="22"/>
  <c r="O30" i="22" s="1"/>
  <c r="O4" i="26"/>
  <c r="O5" i="24"/>
  <c r="O6" i="24" s="1"/>
  <c r="O5" i="38"/>
  <c r="O6" i="38" s="1"/>
  <c r="O29" i="24"/>
  <c r="O30" i="24" s="1"/>
  <c r="O29" i="38"/>
  <c r="O30" i="38" s="1"/>
  <c r="O4" i="30"/>
  <c r="O5" i="30" s="1"/>
  <c r="O9" i="20"/>
  <c r="Z4" i="26"/>
  <c r="Z29" i="22"/>
  <c r="Z30" i="22" s="1"/>
  <c r="Z259" i="20"/>
  <c r="Z263" i="20" s="1"/>
  <c r="Z5" i="38"/>
  <c r="Z6" i="38" s="1"/>
  <c r="Z4" i="30"/>
  <c r="Z5" i="30" s="1"/>
  <c r="Z29" i="38"/>
  <c r="Z30" i="38" s="1"/>
  <c r="Z9" i="20"/>
  <c r="Z29" i="24"/>
  <c r="Z30" i="24" s="1"/>
  <c r="Z5" i="24"/>
  <c r="Z6" i="24" s="1"/>
  <c r="G55" i="26"/>
  <c r="T47" i="20"/>
  <c r="S448" i="20"/>
  <c r="I47" i="20"/>
  <c r="W4" i="26"/>
  <c r="W259" i="20"/>
  <c r="W263" i="20" s="1"/>
  <c r="W29" i="22"/>
  <c r="W30" i="22" s="1"/>
  <c r="W29" i="24"/>
  <c r="W30" i="24" s="1"/>
  <c r="W5" i="38"/>
  <c r="W6" i="38" s="1"/>
  <c r="W7" i="38" s="1"/>
  <c r="W4" i="30"/>
  <c r="W5" i="30" s="1"/>
  <c r="W29" i="38"/>
  <c r="W30" i="38" s="1"/>
  <c r="W9" i="20"/>
  <c r="W5" i="24"/>
  <c r="W6" i="24" s="1"/>
  <c r="W7" i="24" s="1"/>
  <c r="J7" i="24" l="1"/>
  <c r="K7" i="24"/>
  <c r="V7" i="24"/>
  <c r="L7" i="24"/>
  <c r="J7" i="38"/>
  <c r="AA448" i="20"/>
  <c r="R47" i="20"/>
  <c r="V47" i="20"/>
  <c r="S7" i="24"/>
  <c r="K7" i="38"/>
  <c r="H7" i="38"/>
  <c r="H7" i="24"/>
  <c r="K307" i="20"/>
  <c r="E6" i="30"/>
  <c r="E47" i="20"/>
  <c r="S7" i="38"/>
  <c r="Q6" i="30"/>
  <c r="H448" i="20"/>
  <c r="P6" i="30"/>
  <c r="F7" i="38"/>
  <c r="S6" i="30"/>
  <c r="Z7" i="38"/>
  <c r="O7" i="38"/>
  <c r="M6" i="30"/>
  <c r="X6" i="30"/>
  <c r="AA6" i="30"/>
  <c r="R7" i="24"/>
  <c r="AD6" i="30"/>
  <c r="G7" i="38"/>
  <c r="L7" i="38"/>
  <c r="F7" i="24"/>
  <c r="N6" i="30"/>
  <c r="X448" i="20"/>
  <c r="F6" i="30"/>
  <c r="P7" i="38"/>
  <c r="H6" i="30"/>
  <c r="P7" i="24"/>
  <c r="W5" i="22"/>
  <c r="W6" i="22" s="1"/>
  <c r="W7" i="22" s="1"/>
  <c r="W264" i="20"/>
  <c r="W5" i="26"/>
  <c r="W6" i="26" s="1"/>
  <c r="W7" i="26" s="1"/>
  <c r="W449" i="20"/>
  <c r="W299" i="20"/>
  <c r="Z28" i="26"/>
  <c r="Z30" i="26" s="1"/>
  <c r="W28" i="26"/>
  <c r="W30" i="26" s="1"/>
  <c r="O6" i="30"/>
  <c r="AD28" i="26"/>
  <c r="AD30" i="26" s="1"/>
  <c r="M7" i="24"/>
  <c r="M28" i="26"/>
  <c r="M30" i="26" s="1"/>
  <c r="W6" i="30"/>
  <c r="Z7" i="24"/>
  <c r="Z6" i="30"/>
  <c r="N452" i="20"/>
  <c r="G462" i="20"/>
  <c r="J268" i="20"/>
  <c r="AD263" i="20"/>
  <c r="AD7" i="24" s="1"/>
  <c r="G28" i="26"/>
  <c r="G30" i="26" s="1"/>
  <c r="L264" i="20"/>
  <c r="L5" i="26"/>
  <c r="L6" i="26" s="1"/>
  <c r="L7" i="26" s="1"/>
  <c r="L5" i="22"/>
  <c r="L6" i="22" s="1"/>
  <c r="L7" i="22" s="1"/>
  <c r="L299" i="20"/>
  <c r="L449" i="20"/>
  <c r="O47" i="20"/>
  <c r="D53" i="20"/>
  <c r="D440" i="20"/>
  <c r="D456" i="20" s="1"/>
  <c r="M456" i="20" s="1"/>
  <c r="M7" i="38"/>
  <c r="D120" i="20"/>
  <c r="AB6" i="30"/>
  <c r="AB28" i="26"/>
  <c r="AB30" i="26" s="1"/>
  <c r="Y7" i="38"/>
  <c r="O448" i="20"/>
  <c r="F268" i="20"/>
  <c r="F272" i="20" s="1"/>
  <c r="X263" i="20"/>
  <c r="X7" i="24" s="1"/>
  <c r="F28" i="26"/>
  <c r="F30" i="26" s="1"/>
  <c r="E19" i="20"/>
  <c r="E21" i="20" s="1"/>
  <c r="E20" i="20"/>
  <c r="G268" i="20"/>
  <c r="AA263" i="20"/>
  <c r="AA7" i="24" s="1"/>
  <c r="J6" i="30"/>
  <c r="J28" i="26"/>
  <c r="J30" i="26" s="1"/>
  <c r="L448" i="20"/>
  <c r="D62" i="26"/>
  <c r="D125" i="26"/>
  <c r="D130" i="26"/>
  <c r="M448" i="20"/>
  <c r="I7" i="38"/>
  <c r="I28" i="26"/>
  <c r="I30" i="26" s="1"/>
  <c r="U28" i="26"/>
  <c r="U30" i="26" s="1"/>
  <c r="E28" i="26"/>
  <c r="E30" i="26" s="1"/>
  <c r="V6" i="30"/>
  <c r="V28" i="26"/>
  <c r="V30" i="26" s="1"/>
  <c r="T7" i="24"/>
  <c r="H56" i="20"/>
  <c r="AD448" i="20"/>
  <c r="D409" i="20"/>
  <c r="D404" i="20"/>
  <c r="D405" i="20" s="1"/>
  <c r="S5" i="22"/>
  <c r="S6" i="22" s="1"/>
  <c r="S7" i="22" s="1"/>
  <c r="S264" i="20"/>
  <c r="S5" i="26"/>
  <c r="S6" i="26" s="1"/>
  <c r="S7" i="26" s="1"/>
  <c r="S299" i="20"/>
  <c r="S449" i="20"/>
  <c r="K6" i="30"/>
  <c r="K5" i="26"/>
  <c r="K6" i="26" s="1"/>
  <c r="K7" i="26" s="1"/>
  <c r="K264" i="20"/>
  <c r="K5" i="22"/>
  <c r="K6" i="22" s="1"/>
  <c r="K7" i="22" s="1"/>
  <c r="K299" i="20"/>
  <c r="K449" i="20"/>
  <c r="Q7" i="24"/>
  <c r="Q7" i="38"/>
  <c r="Q28" i="26"/>
  <c r="Q30" i="26" s="1"/>
  <c r="P264" i="20"/>
  <c r="P5" i="22"/>
  <c r="P6" i="22" s="1"/>
  <c r="P7" i="22" s="1"/>
  <c r="P5" i="26"/>
  <c r="P6" i="26" s="1"/>
  <c r="P7" i="26" s="1"/>
  <c r="P449" i="20"/>
  <c r="P299" i="20"/>
  <c r="AC6" i="30"/>
  <c r="I268" i="20"/>
  <c r="I272" i="20" s="1"/>
  <c r="AC263" i="20"/>
  <c r="AC7" i="24" s="1"/>
  <c r="D437" i="20"/>
  <c r="D303" i="20"/>
  <c r="M303" i="20" s="1"/>
  <c r="D298" i="20"/>
  <c r="D259" i="20"/>
  <c r="D5" i="24"/>
  <c r="D6" i="24" s="1"/>
  <c r="D4" i="30"/>
  <c r="D5" i="30" s="1"/>
  <c r="D9" i="20"/>
  <c r="D14" i="20"/>
  <c r="D29" i="22"/>
  <c r="D30" i="22" s="1"/>
  <c r="D4" i="26"/>
  <c r="D29" i="38"/>
  <c r="D30" i="38" s="1"/>
  <c r="D29" i="24"/>
  <c r="D30" i="24" s="1"/>
  <c r="D5" i="38"/>
  <c r="D6" i="38" s="1"/>
  <c r="D55" i="26"/>
  <c r="D439" i="20"/>
  <c r="D455" i="20" s="1"/>
  <c r="M455" i="20" s="1"/>
  <c r="D304" i="20"/>
  <c r="M304" i="20" s="1"/>
  <c r="H268" i="20"/>
  <c r="H272" i="20" s="1"/>
  <c r="AB263" i="20"/>
  <c r="AB7" i="24" s="1"/>
  <c r="X28" i="26"/>
  <c r="X30" i="26" s="1"/>
  <c r="W448" i="20"/>
  <c r="H28" i="26"/>
  <c r="H30" i="26" s="1"/>
  <c r="G47" i="20"/>
  <c r="I5" i="26"/>
  <c r="I6" i="26" s="1"/>
  <c r="I7" i="26" s="1"/>
  <c r="I5" i="22"/>
  <c r="I6" i="22" s="1"/>
  <c r="I7" i="22" s="1"/>
  <c r="I264" i="20"/>
  <c r="I299" i="20"/>
  <c r="I449" i="20"/>
  <c r="U6" i="30"/>
  <c r="U5" i="26"/>
  <c r="U6" i="26" s="1"/>
  <c r="U7" i="26" s="1"/>
  <c r="U5" i="22"/>
  <c r="U6" i="22" s="1"/>
  <c r="U7" i="22" s="1"/>
  <c r="U264" i="20"/>
  <c r="U299" i="20"/>
  <c r="U449" i="20"/>
  <c r="V7" i="38"/>
  <c r="T28" i="26"/>
  <c r="T30" i="26" s="1"/>
  <c r="W47" i="20"/>
  <c r="G448" i="20"/>
  <c r="D158" i="20"/>
  <c r="K448" i="20"/>
  <c r="K47" i="20"/>
  <c r="K28" i="26"/>
  <c r="K30" i="26" s="1"/>
  <c r="P448" i="20"/>
  <c r="P47" i="20"/>
  <c r="P28" i="26"/>
  <c r="P30" i="26" s="1"/>
  <c r="AC28" i="26"/>
  <c r="AC30" i="26" s="1"/>
  <c r="M87" i="20"/>
  <c r="D92" i="20"/>
  <c r="K14" i="20"/>
  <c r="J20" i="20"/>
  <c r="L21" i="20" s="1"/>
  <c r="J19" i="20"/>
  <c r="J21" i="20" s="1"/>
  <c r="Z5" i="26"/>
  <c r="Z6" i="26" s="1"/>
  <c r="Z7" i="26" s="1"/>
  <c r="Z5" i="22"/>
  <c r="Z6" i="22" s="1"/>
  <c r="Z7" i="22" s="1"/>
  <c r="Z264" i="20"/>
  <c r="Z449" i="20"/>
  <c r="Z299" i="20"/>
  <c r="O5" i="22"/>
  <c r="O6" i="22" s="1"/>
  <c r="O7" i="22" s="1"/>
  <c r="O264" i="20"/>
  <c r="O5" i="26"/>
  <c r="O6" i="26" s="1"/>
  <c r="O7" i="26" s="1"/>
  <c r="O299" i="20"/>
  <c r="O449" i="20"/>
  <c r="M264" i="20"/>
  <c r="M5" i="26"/>
  <c r="M6" i="26" s="1"/>
  <c r="M7" i="26" s="1"/>
  <c r="M5" i="22"/>
  <c r="M6" i="22" s="1"/>
  <c r="M7" i="22" s="1"/>
  <c r="M449" i="20"/>
  <c r="M299" i="20"/>
  <c r="D373" i="20"/>
  <c r="D368" i="20"/>
  <c r="D369" i="20" s="1"/>
  <c r="Y5" i="22"/>
  <c r="Y6" i="22" s="1"/>
  <c r="Y7" i="22" s="1"/>
  <c r="Y5" i="26"/>
  <c r="Y6" i="26" s="1"/>
  <c r="Y7" i="26" s="1"/>
  <c r="Y264" i="20"/>
  <c r="Y449" i="20"/>
  <c r="Y299" i="20"/>
  <c r="N28" i="26"/>
  <c r="N30" i="26" s="1"/>
  <c r="D52" i="20"/>
  <c r="D438" i="20"/>
  <c r="D454" i="20" s="1"/>
  <c r="M454" i="20" s="1"/>
  <c r="N14" i="20"/>
  <c r="G19" i="20"/>
  <c r="G20" i="20"/>
  <c r="J56" i="20"/>
  <c r="K54" i="20"/>
  <c r="K55" i="20"/>
  <c r="K53" i="20"/>
  <c r="K52" i="20"/>
  <c r="J264" i="20"/>
  <c r="J5" i="26"/>
  <c r="J6" i="26" s="1"/>
  <c r="J7" i="26" s="1"/>
  <c r="J5" i="22"/>
  <c r="J6" i="22" s="1"/>
  <c r="J7" i="22" s="1"/>
  <c r="J449" i="20"/>
  <c r="J299" i="20"/>
  <c r="R28" i="26"/>
  <c r="R30" i="26" s="1"/>
  <c r="AD47" i="20"/>
  <c r="E5" i="26"/>
  <c r="E6" i="26" s="1"/>
  <c r="E7" i="26" s="1"/>
  <c r="E5" i="22"/>
  <c r="E6" i="22" s="1"/>
  <c r="E7" i="22" s="1"/>
  <c r="E264" i="20"/>
  <c r="E449" i="20"/>
  <c r="E299" i="20"/>
  <c r="V5" i="26"/>
  <c r="V6" i="26" s="1"/>
  <c r="V7" i="26" s="1"/>
  <c r="V264" i="20"/>
  <c r="V5" i="22"/>
  <c r="V6" i="22" s="1"/>
  <c r="V7" i="22" s="1"/>
  <c r="V299" i="20"/>
  <c r="V449" i="20"/>
  <c r="T264" i="20"/>
  <c r="T5" i="26"/>
  <c r="T6" i="26" s="1"/>
  <c r="T7" i="26" s="1"/>
  <c r="T5" i="22"/>
  <c r="T6" i="22" s="1"/>
  <c r="T7" i="22" s="1"/>
  <c r="T299" i="20"/>
  <c r="T449" i="20"/>
  <c r="AB47" i="20"/>
  <c r="U448" i="20"/>
  <c r="D441" i="20"/>
  <c r="D457" i="20" s="1"/>
  <c r="M457" i="20" s="1"/>
  <c r="D305" i="20"/>
  <c r="M305" i="20" s="1"/>
  <c r="AC47" i="20"/>
  <c r="D338" i="20"/>
  <c r="D333" i="20"/>
  <c r="D334" i="20" s="1"/>
  <c r="O7" i="24"/>
  <c r="G5" i="26"/>
  <c r="G6" i="26" s="1"/>
  <c r="G7" i="26" s="1"/>
  <c r="G5" i="22"/>
  <c r="G6" i="22" s="1"/>
  <c r="G7" i="22" s="1"/>
  <c r="G264" i="20"/>
  <c r="G449" i="20"/>
  <c r="G299" i="20"/>
  <c r="H20" i="20"/>
  <c r="H19" i="20"/>
  <c r="H21" i="20" s="1"/>
  <c r="Y448" i="20"/>
  <c r="O28" i="26"/>
  <c r="O30" i="26" s="1"/>
  <c r="AD7" i="38"/>
  <c r="G6" i="30"/>
  <c r="L6" i="30"/>
  <c r="L28" i="26"/>
  <c r="L30" i="26" s="1"/>
  <c r="M124" i="20"/>
  <c r="D129" i="20"/>
  <c r="Y7" i="24"/>
  <c r="Y28" i="26"/>
  <c r="Y30" i="26" s="1"/>
  <c r="F19" i="20"/>
  <c r="F21" i="20" s="1"/>
  <c r="F20" i="20"/>
  <c r="F264" i="20"/>
  <c r="F5" i="26"/>
  <c r="F6" i="26" s="1"/>
  <c r="F7" i="26" s="1"/>
  <c r="F5" i="22"/>
  <c r="F6" i="22" s="1"/>
  <c r="F7" i="22" s="1"/>
  <c r="F299" i="20"/>
  <c r="F449" i="20"/>
  <c r="Y47" i="20"/>
  <c r="N47" i="20"/>
  <c r="E268" i="20"/>
  <c r="E272" i="20" s="1"/>
  <c r="N263" i="20"/>
  <c r="N7" i="38" s="1"/>
  <c r="H5" i="22"/>
  <c r="H6" i="22" s="1"/>
  <c r="H7" i="22" s="1"/>
  <c r="H5" i="26"/>
  <c r="H6" i="26" s="1"/>
  <c r="H7" i="26" s="1"/>
  <c r="H264" i="20"/>
  <c r="H299" i="20"/>
  <c r="H449" i="20"/>
  <c r="AA28" i="26"/>
  <c r="AA30" i="26" s="1"/>
  <c r="Z448" i="20"/>
  <c r="K51" i="20"/>
  <c r="J448" i="20"/>
  <c r="J47" i="20"/>
  <c r="R5" i="22"/>
  <c r="R6" i="22" s="1"/>
  <c r="R7" i="22" s="1"/>
  <c r="R5" i="26"/>
  <c r="R6" i="26" s="1"/>
  <c r="R7" i="26" s="1"/>
  <c r="R264" i="20"/>
  <c r="R449" i="20"/>
  <c r="R299" i="20"/>
  <c r="U47" i="20"/>
  <c r="I7" i="24"/>
  <c r="I6" i="30"/>
  <c r="U7" i="24"/>
  <c r="E7" i="38"/>
  <c r="T6" i="30"/>
  <c r="H452" i="20"/>
  <c r="H462" i="20" s="1"/>
  <c r="AB446" i="20"/>
  <c r="AB448" i="20" s="1"/>
  <c r="Z47" i="20"/>
  <c r="F47" i="20"/>
  <c r="M162" i="20"/>
  <c r="D167" i="20"/>
  <c r="S28" i="26"/>
  <c r="S30" i="26" s="1"/>
  <c r="Q5" i="22"/>
  <c r="Q6" i="22" s="1"/>
  <c r="Q7" i="22" s="1"/>
  <c r="Q5" i="26"/>
  <c r="Q6" i="26" s="1"/>
  <c r="Q7" i="26" s="1"/>
  <c r="Q264" i="20"/>
  <c r="Q299" i="20"/>
  <c r="Q449" i="20"/>
  <c r="I19" i="20"/>
  <c r="I21" i="20" s="1"/>
  <c r="I20" i="20"/>
  <c r="AB7" i="38" l="1"/>
  <c r="AC7" i="38"/>
  <c r="X7" i="38"/>
  <c r="N20" i="20"/>
  <c r="D6" i="30"/>
  <c r="E273" i="20"/>
  <c r="M92" i="20"/>
  <c r="D93" i="20"/>
  <c r="H273" i="20"/>
  <c r="D28" i="26"/>
  <c r="D30" i="26" s="1"/>
  <c r="D453" i="20"/>
  <c r="D447" i="20"/>
  <c r="D133" i="26"/>
  <c r="L133" i="26" s="1"/>
  <c r="L130" i="26"/>
  <c r="D83" i="20"/>
  <c r="D51" i="20"/>
  <c r="D55" i="20" s="1"/>
  <c r="D46" i="20"/>
  <c r="D47" i="20" s="1"/>
  <c r="D436" i="20"/>
  <c r="AC5" i="22"/>
  <c r="AC6" i="22" s="1"/>
  <c r="AC7" i="22" s="1"/>
  <c r="AC5" i="26"/>
  <c r="AC6" i="26" s="1"/>
  <c r="AC7" i="26" s="1"/>
  <c r="AC264" i="20"/>
  <c r="AC299" i="20"/>
  <c r="AC449" i="20"/>
  <c r="M409" i="20"/>
  <c r="D413" i="20"/>
  <c r="D126" i="26"/>
  <c r="AA5" i="26"/>
  <c r="AA6" i="26" s="1"/>
  <c r="AA7" i="26" s="1"/>
  <c r="AA264" i="20"/>
  <c r="AA5" i="22"/>
  <c r="AA6" i="22" s="1"/>
  <c r="AA7" i="22" s="1"/>
  <c r="AA299" i="20"/>
  <c r="AA449" i="20"/>
  <c r="X264" i="20"/>
  <c r="X5" i="26"/>
  <c r="X6" i="26" s="1"/>
  <c r="X7" i="26" s="1"/>
  <c r="X5" i="22"/>
  <c r="X6" i="22" s="1"/>
  <c r="X7" i="22" s="1"/>
  <c r="X299" i="20"/>
  <c r="X449" i="20"/>
  <c r="M167" i="20"/>
  <c r="D168" i="20"/>
  <c r="D342" i="20"/>
  <c r="M338" i="20"/>
  <c r="L25" i="20"/>
  <c r="L23" i="20"/>
  <c r="L22" i="20"/>
  <c r="D307" i="20"/>
  <c r="I273" i="20"/>
  <c r="L95" i="26"/>
  <c r="L97" i="26"/>
  <c r="L99" i="26"/>
  <c r="L96" i="26"/>
  <c r="L98" i="26"/>
  <c r="L94" i="26"/>
  <c r="N268" i="20"/>
  <c r="G272" i="20"/>
  <c r="F273" i="20"/>
  <c r="AD264" i="20"/>
  <c r="AD5" i="22"/>
  <c r="AD6" i="22" s="1"/>
  <c r="AD7" i="22" s="1"/>
  <c r="AD5" i="26"/>
  <c r="AD6" i="26" s="1"/>
  <c r="AD299" i="20"/>
  <c r="AD449" i="20"/>
  <c r="N5" i="26"/>
  <c r="N6" i="26" s="1"/>
  <c r="N7" i="26" s="1"/>
  <c r="N5" i="22"/>
  <c r="N6" i="22" s="1"/>
  <c r="N7" i="22" s="1"/>
  <c r="N264" i="20"/>
  <c r="N299" i="20"/>
  <c r="N449" i="20"/>
  <c r="M129" i="20"/>
  <c r="D130" i="20"/>
  <c r="N19" i="20"/>
  <c r="G21" i="20"/>
  <c r="M373" i="20"/>
  <c r="D377" i="20"/>
  <c r="K19" i="20"/>
  <c r="L14" i="20" s="1"/>
  <c r="N7" i="24"/>
  <c r="AB264" i="20"/>
  <c r="AB5" i="26"/>
  <c r="AB6" i="26" s="1"/>
  <c r="AB7" i="26" s="1"/>
  <c r="AB5" i="22"/>
  <c r="AB6" i="22" s="1"/>
  <c r="AB7" i="22" s="1"/>
  <c r="AB299" i="20"/>
  <c r="D19" i="20"/>
  <c r="D20" i="20"/>
  <c r="M20" i="20" s="1"/>
  <c r="M14" i="20"/>
  <c r="D263" i="20"/>
  <c r="D268" i="20"/>
  <c r="AA7" i="38"/>
  <c r="J272" i="20"/>
  <c r="K268" i="20" s="1"/>
  <c r="R268" i="20" s="1"/>
  <c r="S268" i="20" s="1"/>
  <c r="AB449" i="20"/>
  <c r="D134" i="26" l="1"/>
  <c r="D56" i="20"/>
  <c r="G273" i="20"/>
  <c r="N272" i="20"/>
  <c r="M19" i="20"/>
  <c r="D21" i="20"/>
  <c r="K269" i="20"/>
  <c r="R269" i="20" s="1"/>
  <c r="K270" i="20"/>
  <c r="R270" i="20" s="1"/>
  <c r="K272" i="20"/>
  <c r="J273" i="20"/>
  <c r="K271" i="20"/>
  <c r="R271" i="20" s="1"/>
  <c r="D5" i="22"/>
  <c r="D6" i="22" s="1"/>
  <c r="D7" i="22" s="1"/>
  <c r="D264" i="20"/>
  <c r="D5" i="26"/>
  <c r="D6" i="26" s="1"/>
  <c r="D7" i="26" s="1"/>
  <c r="L15" i="20"/>
  <c r="L19" i="20"/>
  <c r="L17" i="20"/>
  <c r="L18" i="20"/>
  <c r="L16" i="20"/>
  <c r="D7" i="24"/>
  <c r="M453" i="20"/>
  <c r="D463" i="20"/>
  <c r="M377" i="20"/>
  <c r="D378" i="20"/>
  <c r="AD7" i="26"/>
  <c r="AE10" i="26"/>
  <c r="AE9" i="26"/>
  <c r="D308" i="20"/>
  <c r="M307" i="20"/>
  <c r="M342" i="20"/>
  <c r="D343" i="20"/>
  <c r="M413" i="20"/>
  <c r="D414" i="20"/>
  <c r="D446" i="20"/>
  <c r="D448" i="20" s="1"/>
  <c r="D452" i="20"/>
  <c r="M268" i="20"/>
  <c r="D272" i="20"/>
  <c r="D299" i="20"/>
  <c r="D7" i="38"/>
  <c r="D449" i="20"/>
  <c r="M272" i="20" l="1"/>
  <c r="D273" i="20"/>
  <c r="M452" i="20"/>
  <c r="D46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Cornejo Guajardo</author>
  </authors>
  <commentList>
    <comment ref="D190" authorId="0" shapeId="0" xr:uid="{00000000-0006-0000-0200-000001000000}">
      <text>
        <r>
          <rPr>
            <sz val="9"/>
            <color indexed="81"/>
            <rFont val="Tahoma"/>
            <family val="2"/>
          </rPr>
          <t>Los valores de este cuadro deben ser enlazados directamente con la hoja CO2eq del archivo 2016_ISGEI_1ENER para automatizar los procesos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Cornejo Guajardo</author>
  </authors>
  <commentList>
    <comment ref="D93" authorId="0" shapeId="0" xr:uid="{00000000-0006-0000-0300-000001000000}">
      <text>
        <r>
          <rPr>
            <sz val="9"/>
            <color indexed="81"/>
            <rFont val="Tahoma"/>
            <family val="2"/>
          </rPr>
          <t>Los valores de esta línea deben ser enlazados directamente con la hoja CO2 del archivo 2016_ISGEI_2IPPU para automatizar los procesos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Cornejo Guajardo</author>
  </authors>
  <commentList>
    <comment ref="D93" authorId="0" shapeId="0" xr:uid="{00000000-0006-0000-0400-000001000000}">
      <text>
        <r>
          <rPr>
            <sz val="9"/>
            <color indexed="81"/>
            <rFont val="Tahoma"/>
            <family val="2"/>
          </rPr>
          <t>Los valores de esta línea deben ser enlazados directamente con la hoja CO2 del archivo 2016_ISGEI_3AFOLU para automatizar los procesos</t>
        </r>
      </text>
    </comment>
    <comment ref="D94" authorId="0" shapeId="0" xr:uid="{00000000-0006-0000-0400-000002000000}">
      <text>
        <r>
          <rPr>
            <sz val="9"/>
            <color indexed="81"/>
            <rFont val="Tahoma"/>
            <family val="2"/>
          </rPr>
          <t>Los valores de esta línea deben ser enlazados directamente con la hoja CH4 del archivo 2016_ISGEI_3AFOLU para automatizar los procesos</t>
        </r>
      </text>
    </comment>
    <comment ref="D95" authorId="0" shapeId="0" xr:uid="{00000000-0006-0000-0400-000003000000}">
      <text>
        <r>
          <rPr>
            <sz val="9"/>
            <color indexed="81"/>
            <rFont val="Tahoma"/>
            <family val="2"/>
          </rPr>
          <t>Los valores de esta línea deben ser enlazados directamente con la hoja N2O del archivo 2016_ISGEI_3AFOLU para automatizar los procesos</t>
        </r>
      </text>
    </comment>
    <comment ref="D161" authorId="0" shapeId="0" xr:uid="{00000000-0006-0000-0400-000004000000}">
      <text>
        <r>
          <rPr>
            <sz val="9"/>
            <color indexed="81"/>
            <rFont val="Tahoma"/>
            <family val="2"/>
          </rPr>
          <t>Los valores de este cuadro deben ser enlazados directamente con la hoja CO2eq del archivo 2016_ISGEI_3AFOLU para automatizar los procesos</t>
        </r>
      </text>
    </comment>
    <comment ref="D198" authorId="0" shapeId="0" xr:uid="{00000000-0006-0000-0400-000005000000}">
      <text>
        <r>
          <rPr>
            <sz val="9"/>
            <color indexed="81"/>
            <rFont val="Tahoma"/>
            <family val="2"/>
          </rPr>
          <t>Los valores de este cuadro deben ser enlazados directamente con la hoja CO2eq del archivo 2016_ISGEI_3AFOLU para automatizar los procesos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Cornejo Guajardo</author>
  </authors>
  <commentList>
    <comment ref="D66" authorId="0" shapeId="0" xr:uid="{00000000-0006-0000-0500-000001000000}">
      <text>
        <r>
          <rPr>
            <sz val="9"/>
            <color indexed="81"/>
            <rFont val="Tahoma"/>
            <family val="2"/>
          </rPr>
          <t>Los valores de esta línea deben ser enlazados directamente con la hoja CO2 del archivo 2016_ISGEI_3AFOLU para automatizar los procesos</t>
        </r>
      </text>
    </comment>
    <comment ref="D67" authorId="0" shapeId="0" xr:uid="{00000000-0006-0000-0500-000002000000}">
      <text>
        <r>
          <rPr>
            <sz val="9"/>
            <color indexed="81"/>
            <rFont val="Tahoma"/>
            <family val="2"/>
          </rPr>
          <t>Los valores de esta línea deben ser enlazados directamente con la hoja CH4 del archivo 2016_ISGEI_3AFOLU para automatizar los procesos</t>
        </r>
      </text>
    </comment>
    <comment ref="D68" authorId="0" shapeId="0" xr:uid="{00000000-0006-0000-0500-000003000000}">
      <text>
        <r>
          <rPr>
            <sz val="9"/>
            <color indexed="81"/>
            <rFont val="Tahoma"/>
            <family val="2"/>
          </rPr>
          <t>Los valores de esta línea deben ser enlazados directamente con la hoja N2O del archivo 2016_ISGEI_3AFOLU para automatizar los procesos</t>
        </r>
      </text>
    </comment>
  </commentList>
</comments>
</file>

<file path=xl/sharedStrings.xml><?xml version="1.0" encoding="utf-8"?>
<sst xmlns="http://schemas.openxmlformats.org/spreadsheetml/2006/main" count="788" uniqueCount="297">
  <si>
    <t>Sector</t>
  </si>
  <si>
    <t>1990-2013</t>
  </si>
  <si>
    <t>Código IPCC</t>
  </si>
  <si>
    <t>CC</t>
  </si>
  <si>
    <t>2010-2013</t>
  </si>
  <si>
    <t>Balance</t>
  </si>
  <si>
    <t>Agricultura</t>
  </si>
  <si>
    <t>Chequeo</t>
  </si>
  <si>
    <t>Total</t>
  </si>
  <si>
    <t>Componente</t>
  </si>
  <si>
    <t>nn</t>
  </si>
  <si>
    <t>Gas natural</t>
  </si>
  <si>
    <t>Carbón</t>
  </si>
  <si>
    <t>Diésel</t>
  </si>
  <si>
    <t>Categoría</t>
  </si>
  <si>
    <t>1.B.2.Petróleo y gas natural</t>
  </si>
  <si>
    <t>1.B.1.Combustibles sólidos</t>
  </si>
  <si>
    <t>Subcategoría</t>
  </si>
  <si>
    <t>1.A.4.b.Residencial</t>
  </si>
  <si>
    <t xml:space="preserve">** Los datos de generación Sí consideran Autoproducción. </t>
  </si>
  <si>
    <t xml:space="preserve">* Los datos de emisiones No consideran Autoproducción sólo servicio público. Estos datos son además preliminares. </t>
  </si>
  <si>
    <t>Fuente: IEA, Electricity and Heat for 2010. http://www.iea.org/statistics/statisticssearch/report/?country=CHILE&amp;product=electricityandheat&amp;year=2010</t>
  </si>
  <si>
    <t>Total**</t>
  </si>
  <si>
    <t xml:space="preserve">Otras fuentes </t>
  </si>
  <si>
    <t>Solar</t>
  </si>
  <si>
    <t>Eólica</t>
  </si>
  <si>
    <t>Biomasa</t>
  </si>
  <si>
    <t>Emisiones GEI</t>
  </si>
  <si>
    <t>Tipo de fuente</t>
  </si>
  <si>
    <t>Combustibles sólidos</t>
  </si>
  <si>
    <t>N2O</t>
  </si>
  <si>
    <t>CH4</t>
  </si>
  <si>
    <t>CO2</t>
  </si>
  <si>
    <t>GEI</t>
  </si>
  <si>
    <t>Transporte</t>
  </si>
  <si>
    <t>Hidro</t>
  </si>
  <si>
    <t>HFC</t>
  </si>
  <si>
    <t>PFC</t>
  </si>
  <si>
    <t>SF6</t>
  </si>
  <si>
    <t>Gases fluorados</t>
  </si>
  <si>
    <t>NO</t>
  </si>
  <si>
    <t>2. IPPU</t>
  </si>
  <si>
    <t>País:</t>
  </si>
  <si>
    <t>Chile</t>
  </si>
  <si>
    <t>Cargo:</t>
  </si>
  <si>
    <t>Organización:</t>
  </si>
  <si>
    <t>Ministerio del Medio Ambiente</t>
  </si>
  <si>
    <t>San Martín 73, Santiago</t>
  </si>
  <si>
    <t>URL:</t>
  </si>
  <si>
    <t>www.snichile.cl</t>
  </si>
  <si>
    <t>1. Energía</t>
  </si>
  <si>
    <t>3. Agricultura</t>
  </si>
  <si>
    <t>4. Residuos</t>
  </si>
  <si>
    <t>2. Procesos industriales y uso de producto</t>
  </si>
  <si>
    <t>3.</t>
  </si>
  <si>
    <t>Otros sectores</t>
  </si>
  <si>
    <t>2.B.8. Producción petroquímica y de negro de humo</t>
  </si>
  <si>
    <t>2.B.2. Producción de ácido nítrico</t>
  </si>
  <si>
    <t>2.C.2. Producción de ferroaleaciones</t>
  </si>
  <si>
    <t>2.C.1. Producción de hierro y acero</t>
  </si>
  <si>
    <t>2.D.2. Uso de la cera de parafina</t>
  </si>
  <si>
    <t>2.D.1. Uso de lubricantes</t>
  </si>
  <si>
    <t>2.F.4. Aerosoles</t>
  </si>
  <si>
    <t>2.F.3. Protección contra incendios</t>
  </si>
  <si>
    <t>2.F.1. Refrigeración y aire acondicionado</t>
  </si>
  <si>
    <t>2.G.1. Equipos eléctricos</t>
  </si>
  <si>
    <t>1.A.4.a.Comercial/Institucional</t>
  </si>
  <si>
    <t>1.A.4.c.Agricultura/Silvicultura/Pesca/Piscifactorías</t>
  </si>
  <si>
    <t>Sector Agricultura: participación del sector (excluyendo UTCUTS) en las emisiones de GEI totales</t>
  </si>
  <si>
    <t>Agricultura (excluyendo UTCUTS)</t>
  </si>
  <si>
    <t>Contacto:</t>
  </si>
  <si>
    <t>Dirección:</t>
  </si>
  <si>
    <t>Teléfono:</t>
  </si>
  <si>
    <t>Correo:</t>
  </si>
  <si>
    <t>1990-2016</t>
  </si>
  <si>
    <t>INGEI de Chile: balance de GEI (kt CO2 eq) por sector, serie 1990-2016</t>
  </si>
  <si>
    <t>INGEI de Chile: balance de GEI (kt CO2 eq) por gas, serie 1990-2016</t>
  </si>
  <si>
    <t>INGEI de Chile: balance de CO2 (kt CO2 eq) por sector, serie 1990-2016</t>
  </si>
  <si>
    <t>INGEI de Chile: emisiones de CH4 (kt CO2 eq) por sector, serie 1990-2016</t>
  </si>
  <si>
    <t>INGEI de Chile: emisiones de N2O (kt CO2 eq) por sector, serie 1990-2016</t>
  </si>
  <si>
    <t>INGEI de Chile: emisiones de Gases fluorados (kt CO2 eq) por grupo, serie 1990-2016</t>
  </si>
  <si>
    <t>INGEI de Chile: emisiones de GEI totales (kt CO2 eq) por sector, serie 1990-2016</t>
  </si>
  <si>
    <t>INGEI de Chile: emisiones de GEI total (kt CO2 eq) por gas, serie 1990-2016</t>
  </si>
  <si>
    <t>INGEI de Chile: emisiones de CO2 totales (kt CO2 eq) por sector, serie 1990-2016</t>
  </si>
  <si>
    <t>INGEI de Chile: emisiones de CH4 totales (kt CO2 eq) por sector, serie 1990-2016</t>
  </si>
  <si>
    <t>INGEI de Chile: emisiones de N2O totales (kt CO2 eq) por sector, serie 1990-2016</t>
  </si>
  <si>
    <t>Sector Energía: participación del sector en las emisiones de GEI totales (excluyendo UTCUTS)</t>
  </si>
  <si>
    <t>2013-2016</t>
  </si>
  <si>
    <t>Sector Energía: emisiones por tipo de GEI (kt CO2 eq), serie 1990-2013</t>
  </si>
  <si>
    <t>1.A.1. Industrias de la energía: tendencia de las emisiones de GEI (kt CO2eq) por componente, serie 1990-2013</t>
  </si>
  <si>
    <t>Sector Energía: emisiones de GEI (kt CO2 eq) por categoría, serie 1990-2016</t>
  </si>
  <si>
    <t>Sector Energía: tendencia de las emisiones de GEI (kt CO2eq) por categoría, serie 1990-2016</t>
  </si>
  <si>
    <t>Sector Energía: emisiones de GEI (kt CO2 eq) por subcategoría, serie 1990-2016</t>
  </si>
  <si>
    <t>Richard Martinez</t>
  </si>
  <si>
    <t>Profesional INGEI</t>
  </si>
  <si>
    <r>
      <t>CO</t>
    </r>
    <r>
      <rPr>
        <vertAlign val="subscript"/>
        <sz val="7"/>
        <color theme="1"/>
        <rFont val="Calibri"/>
        <family val="2"/>
        <scheme val="minor"/>
      </rPr>
      <t>2</t>
    </r>
    <r>
      <rPr>
        <sz val="7"/>
        <color theme="1"/>
        <rFont val="Calibri"/>
        <family val="2"/>
        <scheme val="minor"/>
      </rPr>
      <t xml:space="preserve"> (incl. UTCUTS)</t>
    </r>
  </si>
  <si>
    <r>
      <t>CO</t>
    </r>
    <r>
      <rPr>
        <vertAlign val="subscript"/>
        <sz val="7"/>
        <color theme="1"/>
        <rFont val="Calibri"/>
        <family val="2"/>
        <scheme val="minor"/>
      </rPr>
      <t>2</t>
    </r>
    <r>
      <rPr>
        <sz val="7"/>
        <color theme="1"/>
        <rFont val="Calibri"/>
        <family val="2"/>
        <scheme val="minor"/>
      </rPr>
      <t xml:space="preserve"> (excl. UTCUTS)</t>
    </r>
  </si>
  <si>
    <r>
      <t>CH</t>
    </r>
    <r>
      <rPr>
        <vertAlign val="subscript"/>
        <sz val="7"/>
        <color theme="1"/>
        <rFont val="Calibri"/>
        <family val="2"/>
        <scheme val="minor"/>
      </rPr>
      <t>4</t>
    </r>
    <r>
      <rPr>
        <sz val="7"/>
        <color theme="1"/>
        <rFont val="Calibri"/>
        <family val="2"/>
        <scheme val="minor"/>
      </rPr>
      <t xml:space="preserve"> (incl. UTCUTS)</t>
    </r>
  </si>
  <si>
    <r>
      <t>CH</t>
    </r>
    <r>
      <rPr>
        <vertAlign val="subscript"/>
        <sz val="7"/>
        <color theme="1"/>
        <rFont val="Calibri"/>
        <family val="2"/>
        <scheme val="minor"/>
      </rPr>
      <t>4</t>
    </r>
    <r>
      <rPr>
        <sz val="7"/>
        <color theme="1"/>
        <rFont val="Calibri"/>
        <family val="2"/>
        <scheme val="minor"/>
      </rPr>
      <t xml:space="preserve"> (excl. UTCUTS)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</si>
  <si>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  <r>
      <rPr>
        <sz val="7"/>
        <color theme="1"/>
        <rFont val="Calibri"/>
        <family val="2"/>
        <scheme val="minor"/>
      </rPr>
      <t>O (incl. UTCUTS)</t>
    </r>
  </si>
  <si>
    <r>
      <t>N</t>
    </r>
    <r>
      <rPr>
        <vertAlign val="subscript"/>
        <sz val="7"/>
        <color theme="1"/>
        <rFont val="Calibri"/>
        <family val="2"/>
        <scheme val="minor"/>
      </rPr>
      <t>2</t>
    </r>
    <r>
      <rPr>
        <sz val="7"/>
        <color theme="1"/>
        <rFont val="Calibri"/>
        <family val="2"/>
        <scheme val="minor"/>
      </rPr>
      <t>O (excl. UTCUTS)</t>
    </r>
  </si>
  <si>
    <r>
      <t>SF</t>
    </r>
    <r>
      <rPr>
        <vertAlign val="subscript"/>
        <sz val="7"/>
        <color theme="1"/>
        <rFont val="Calibri"/>
        <family val="2"/>
        <scheme val="minor"/>
      </rPr>
      <t>6</t>
    </r>
  </si>
  <si>
    <t xml:space="preserve">Balance </t>
  </si>
  <si>
    <t>INGEI de Chile: emisiones y absorciones de GEI (kt CO2 eq) por gas, serie 1990-2016</t>
  </si>
  <si>
    <t>CC Bal</t>
  </si>
  <si>
    <t>CC Total</t>
  </si>
  <si>
    <t>Sector IPPU: emisiones de GEI (kt CO2 eq) por categoría, serie 1990-2013</t>
  </si>
  <si>
    <t>Sector IPPU: tendencia de las emisiones por tipo de GEI (kt CO2eq), serie 1990-2013</t>
  </si>
  <si>
    <t>Sector IPPU: participación del sector en las emisiones de GEI totales (excluyendo UTCUTS)</t>
  </si>
  <si>
    <t>Otros sectores excluyendo UTCUTS</t>
  </si>
  <si>
    <t>Otros sectores incluyendo UTCUTS</t>
  </si>
  <si>
    <t>3.A. Fermentación entérica</t>
  </si>
  <si>
    <t>3.B. Gestión del estiércol</t>
  </si>
  <si>
    <t>3.C. Cultivo del arroz</t>
  </si>
  <si>
    <t>3.D. Suelos agrícolas</t>
  </si>
  <si>
    <t>3.F. Quema de residuos agrícola en el campo</t>
  </si>
  <si>
    <t>3.G. Encalado</t>
  </si>
  <si>
    <t>3.H. Aplicación de urea</t>
  </si>
  <si>
    <t>Sector Agricultura: emisiones de GEI (kt CO2 eq) por categoría, serie 1990-2016</t>
  </si>
  <si>
    <t>Sector UTCUTS: participación del sector en el balance de GEI</t>
  </si>
  <si>
    <t>Sector AFOLU: emisiones y absorciones por tipo de GEI (kt CO2 eq), serie 1990-2016</t>
  </si>
  <si>
    <t>4.A. Tierras forestales</t>
  </si>
  <si>
    <t>4.B. Tierras de cultivo</t>
  </si>
  <si>
    <t>4.C. Pastizales</t>
  </si>
  <si>
    <t>4.D. Humedales</t>
  </si>
  <si>
    <t>4.E. Asentamientos</t>
  </si>
  <si>
    <t>4.F. Otras tierras</t>
  </si>
  <si>
    <t>4.A.1.a.i.1. Renovales</t>
  </si>
  <si>
    <t>4.A.1.a.i.2. Planes de manejo (Ley Bosque nativo)</t>
  </si>
  <si>
    <t>4.A.1.a.i.3. Parques y reservas nacionales</t>
  </si>
  <si>
    <t>4.A.1.a.ii. Plantaciones forestales</t>
  </si>
  <si>
    <t>4.A.1.b.i. Cosecha</t>
  </si>
  <si>
    <t>4.A.1.b.ii. Leña</t>
  </si>
  <si>
    <t>4.A.1.b.iii. Perturbaciones</t>
  </si>
  <si>
    <t>4.A.1.b.iv. Quema controlada de residuos forestales</t>
  </si>
  <si>
    <t>4.A.1.c. Tierras forestales con cambio de vegetación</t>
  </si>
  <si>
    <t>4.A.2. Tierras convertidas en tierras forestales</t>
  </si>
  <si>
    <t>Sector UTCUTS: emisiones y absorciones de GEI (kt CO2 eq) por categoría, serie 1990-2016</t>
  </si>
  <si>
    <t>4.A. Tierras forestales: emisiones y absorciones de GEI (kt CO2 eq) por subcomponente, serie 1990-2016</t>
  </si>
  <si>
    <t>Sector Residuos: emisiones de GEI (kt CO2 eq) por categoría, serie 1990-2016</t>
  </si>
  <si>
    <t>Sector Residuos: emisiones por tipo de GEI (kt CO2 eq), serie 1990-2016</t>
  </si>
  <si>
    <t>Sector Residuos: participación del sector en las emisiones de GEI totales (excluyendo UTCUTS)</t>
  </si>
  <si>
    <t>Sector Residuos: participación del sector en el balance de GEI</t>
  </si>
  <si>
    <t>Sector Agricultura: participación del sector en el balance de GEI</t>
  </si>
  <si>
    <t>Sector IPPU: participación del sector en el balance de GEI</t>
  </si>
  <si>
    <t>Sector Energía: participación del sector en el balance de GEI</t>
  </si>
  <si>
    <t>1.A. Actividades de quema de combustible: emisiones de GEI (kt CO2 eq) por subcategoría, serie 1990-2016</t>
  </si>
  <si>
    <t>BNE</t>
  </si>
  <si>
    <t>1.A.2. Industrias manufactureras y de la construcción: emisiones de GEI (kt CO2 eq) por componente, serie 1990-2016</t>
  </si>
  <si>
    <t>1.A.3. Transporte: emisiones de GEI (kt CO2 eq) por componente, serie 1990-2016</t>
  </si>
  <si>
    <t>Gt</t>
  </si>
  <si>
    <t>IEA</t>
  </si>
  <si>
    <t>World Energy Emission</t>
  </si>
  <si>
    <t>kt</t>
  </si>
  <si>
    <t>1.A.4. Otros sectores: emisiones de GEI (kt CO2 eq) por componente, serie 1990-2016</t>
  </si>
  <si>
    <t>Sector IPPU: emisiones por tipo de GEI (kt CO2 eq), serie 1990-2016</t>
  </si>
  <si>
    <t>2.A. Industria de los minerales: emisiones de GEI (kt CO2 eq) por subcategoría, serie 1990-2016</t>
  </si>
  <si>
    <t>2.B. Industria química: emisiones de GEI (kt CO2 eq) por subcategoría, serie 1990-2016</t>
  </si>
  <si>
    <t>2.C. Industria de los metales: emisiones de GEI (kt CO2 eq) por subcategoría, serie 1990-2016</t>
  </si>
  <si>
    <t>2.D. Uso de productos no energéticos de combustibles y de solvente: emisiones de GEI (kt CO2 eq) por subcategoría, serie 1990-2016</t>
  </si>
  <si>
    <t>2.F. Uso de productos sustitutos de las sustancias que agotan la capa de ozono: emisiones de GEI (kt CO2 eq) por subcategoría, serie 1990-2016</t>
  </si>
  <si>
    <t>2.F.2. Agentes espumantes</t>
  </si>
  <si>
    <t>2.F.5. Solventes</t>
  </si>
  <si>
    <t>2.F.6. Otras aplicaciones (especificar)</t>
  </si>
  <si>
    <t>2.G. Manufactura y utilización de otros productos: emisiones de GEI (kt CO2 eq) por subcategoría, serie 1990-2016</t>
  </si>
  <si>
    <t>4.B. Tierras de cultivo: emisiones y absorciones de GEI (kt CO2 eq) por subcategoría, serie 1990-2016</t>
  </si>
  <si>
    <t>4.C. Pastizales: emisiones y absorciones de GEI (kt CO2 eq) por subcategoría, serie 1990-2016</t>
  </si>
  <si>
    <t>4.D. Humedales: emisiones y absorciones de GEI (kt CO2 eq) por subcategoría, serie 1990-2016</t>
  </si>
  <si>
    <t>4.E. Asentamientos: emisiones y absorciones de GEI (kt CO2 eq) por subcategoría, serie 1990-2016</t>
  </si>
  <si>
    <t>4.F. Otras tierras: emisiones y absorciones de GEI (kt CO2 eq) por subcategoría, serie 1990-2016</t>
  </si>
  <si>
    <t>2014-2016</t>
  </si>
  <si>
    <t>Energía</t>
  </si>
  <si>
    <t>Distribución % 2016</t>
  </si>
  <si>
    <t>3.A. Fermentación entérica: emisiones de GEI (kt CO2 eq) por subcategoría, serie 1990-2016</t>
  </si>
  <si>
    <t>3.B. Gestión del estiércol: emisiones de GEI (kt CO2 eq) por componente, serie 1990-2016</t>
  </si>
  <si>
    <t>3.D. Suelos agrícolas: emisiones de GEI (kt CO2 eq) por subcategoría, serie 1990-2016</t>
  </si>
  <si>
    <t>3.F. Quema de residuos agrícola en el campo: emisiones de GEI (kt CO2 eq) por componente, serie 1990-2016</t>
  </si>
  <si>
    <t>4. UTCUTS</t>
  </si>
  <si>
    <t>1.A.1. Industrias de la energía: emisiones de GEI (kt CO2 eq) por componente, serie 1990-2016</t>
  </si>
  <si>
    <t>Residuos</t>
  </si>
  <si>
    <t>Totales</t>
  </si>
  <si>
    <t>Sector Agricultura: emisiones por tipo de GEI (kt CO2 eq), serie 1990-2016</t>
  </si>
  <si>
    <t>INGEI de Chile: emisiones de carbono negro (kt) por sector, serie 1990-2016</t>
  </si>
  <si>
    <t>562 2573 5877</t>
  </si>
  <si>
    <t>5.A. Disposición de residuos sólidos</t>
  </si>
  <si>
    <t>5.B. Tratamiento biológico de residuos sólidos</t>
  </si>
  <si>
    <t>5.C. Incineración y quema abierta de residuos</t>
  </si>
  <si>
    <t>5.D. Tratamiento y descarga de aguas residuales</t>
  </si>
  <si>
    <t>5.A. Disposición de residuos sólidos: emisiones de GEI (kt CO2 eq) por subcategoría, serie 1990-2016</t>
  </si>
  <si>
    <t>5.A.1. Sitios de disposición de residuos gestionados</t>
  </si>
  <si>
    <t>5.A.2. Sitios de disposición de residuos no gestionados</t>
  </si>
  <si>
    <t>5.A.3. Sitios de disposición de residuos no categorizados</t>
  </si>
  <si>
    <t>5.D. Tratamiento y descarga de aguas residuales: emisiones de GEI (kt CO2 eq) por subcategoría, serie 1990-2016</t>
  </si>
  <si>
    <t>5.D.1. Tratamiento y descarga de aguas residuales domésticas</t>
  </si>
  <si>
    <t>5.D.2. Tratamiento y descarga de aguas residuales industriales</t>
  </si>
  <si>
    <t>1.A.1.</t>
  </si>
  <si>
    <t>Industrias de la energía</t>
  </si>
  <si>
    <t>1.A.2.</t>
  </si>
  <si>
    <t>Industrias manufactureras y de la construcción</t>
  </si>
  <si>
    <t>1.A.3.</t>
  </si>
  <si>
    <t>1.A.4.</t>
  </si>
  <si>
    <t>1.A.1.a.</t>
  </si>
  <si>
    <t>Producción de electricidad y calor como actividad principal</t>
  </si>
  <si>
    <t>1.A.1.b.</t>
  </si>
  <si>
    <t>Refinación del petróleo</t>
  </si>
  <si>
    <t>1.A.1.c.</t>
  </si>
  <si>
    <t>Manufactura de combustibles sólidos y otras industrias de la energía</t>
  </si>
  <si>
    <t>1.A.2.a.</t>
  </si>
  <si>
    <t>Hierro y acero</t>
  </si>
  <si>
    <t>1.A.2.c.</t>
  </si>
  <si>
    <t>Sustancias químicas</t>
  </si>
  <si>
    <t>1.A.2.d.</t>
  </si>
  <si>
    <t>Pulpa, papel e imprenta</t>
  </si>
  <si>
    <t>1.A.2.e.</t>
  </si>
  <si>
    <t>Procesamiento de alimentos, bebidas y tabaco</t>
  </si>
  <si>
    <t>1.A.2.f.</t>
  </si>
  <si>
    <t>Minerales no metálicos</t>
  </si>
  <si>
    <t>1.A.2.i.</t>
  </si>
  <si>
    <t>Minería (con excepción de combustibles) y cantería</t>
  </si>
  <si>
    <t>1.A.2.m.</t>
  </si>
  <si>
    <t>Industria no especificada</t>
  </si>
  <si>
    <t>1.A.3.a.</t>
  </si>
  <si>
    <t>Aviación civil</t>
  </si>
  <si>
    <t>1.A.3.b.</t>
  </si>
  <si>
    <t>Transporte terrestre</t>
  </si>
  <si>
    <t>1.A.3.c.</t>
  </si>
  <si>
    <t>Ferrocarriles</t>
  </si>
  <si>
    <t>1.A.3.d.</t>
  </si>
  <si>
    <t>Navegación marítima y fluvial</t>
  </si>
  <si>
    <t>1.A.3.e.</t>
  </si>
  <si>
    <t>Otro tipo de transporte</t>
  </si>
  <si>
    <t>2.A. Industria de los minerales</t>
  </si>
  <si>
    <t>2.B. Industria química</t>
  </si>
  <si>
    <t>2.C. Industria de los metales</t>
  </si>
  <si>
    <t>2.D. Productos no energéticos de combustibles y uso de solventes</t>
  </si>
  <si>
    <t>2.F. Uso de productos como sustitutos de las sustancias que agotan la capa de ozono</t>
  </si>
  <si>
    <t>2.G. Manufactura y utilización de otros productos</t>
  </si>
  <si>
    <t>2.A.1. Producción de cemento</t>
  </si>
  <si>
    <t>2.A.2. Producción de cal</t>
  </si>
  <si>
    <t>2.A.3. Producción de vidrio</t>
  </si>
  <si>
    <t>1.</t>
  </si>
  <si>
    <t>2.</t>
  </si>
  <si>
    <t>Procesos industriales y uso de productos</t>
  </si>
  <si>
    <t>4.</t>
  </si>
  <si>
    <t>Uso de la tierra, cambio de uso de la tierra y silvicultura</t>
  </si>
  <si>
    <t>5.</t>
  </si>
  <si>
    <t>1.A.</t>
  </si>
  <si>
    <t>Actividades de quema de combustible (método sectorial)</t>
  </si>
  <si>
    <t>1.B.</t>
  </si>
  <si>
    <t>Emisiones fugitivas de combustibles</t>
  </si>
  <si>
    <t>1.B.1.</t>
  </si>
  <si>
    <t>1.B.2.</t>
  </si>
  <si>
    <t>Petróleo y gas natural</t>
  </si>
  <si>
    <t>3.A.1.</t>
  </si>
  <si>
    <t>Ganado vacuno</t>
  </si>
  <si>
    <t>3.A.2.</t>
  </si>
  <si>
    <t>Ovinos</t>
  </si>
  <si>
    <t>3.A.3.</t>
  </si>
  <si>
    <t>Porcinos</t>
  </si>
  <si>
    <t>3.A.4.</t>
  </si>
  <si>
    <t>Otras especies</t>
  </si>
  <si>
    <t>3.B.1.</t>
  </si>
  <si>
    <t>3.B.2.</t>
  </si>
  <si>
    <t>3.B.3.</t>
  </si>
  <si>
    <t>3.B.4.</t>
  </si>
  <si>
    <t>3.B.5.</t>
  </si>
  <si>
    <t>Emisiones indirectas de N₂O resultantes de la gestión del estiércol</t>
  </si>
  <si>
    <t>3.D.1.</t>
  </si>
  <si>
    <t>Emisiones directas de N₂O de suelos agrícolas</t>
  </si>
  <si>
    <t>3.D.2.</t>
  </si>
  <si>
    <t>Emisiones indirectas de N₂O de suelos agrícolas</t>
  </si>
  <si>
    <t>3.F.1.</t>
  </si>
  <si>
    <t>Cereales y otros cultivos</t>
  </si>
  <si>
    <t>3.F.2.</t>
  </si>
  <si>
    <t>Frutícolas</t>
  </si>
  <si>
    <t>4.B.1.</t>
  </si>
  <si>
    <t>Tierras de cultivo que permanecen como tales</t>
  </si>
  <si>
    <t>4.B.2.</t>
  </si>
  <si>
    <t>Tierras convertidas en tierras de cultivo</t>
  </si>
  <si>
    <t>4.C.1.</t>
  </si>
  <si>
    <t>Pastizales que permanecen como tales</t>
  </si>
  <si>
    <t>4.C.2.</t>
  </si>
  <si>
    <t>Tierras convertidas en pastizales</t>
  </si>
  <si>
    <t>4.D.1.</t>
  </si>
  <si>
    <t>Humedales que permanecen como tales</t>
  </si>
  <si>
    <t>4.D.2.</t>
  </si>
  <si>
    <t>Tierras convertidas en humedales</t>
  </si>
  <si>
    <t>4.E.1.</t>
  </si>
  <si>
    <t>Asentamientos que permanecen como tales</t>
  </si>
  <si>
    <t>4.E.2.</t>
  </si>
  <si>
    <t>Tierras convertidas en asentamientos</t>
  </si>
  <si>
    <t>4.F.1.</t>
  </si>
  <si>
    <t>Otras tierras que permanecen como tales</t>
  </si>
  <si>
    <t>4.F.2.</t>
  </si>
  <si>
    <t>Tierras convertidas en otras tierras</t>
  </si>
  <si>
    <t xml:space="preserve"> </t>
  </si>
  <si>
    <t>1.A.1.a. Producción de electricidad y calor como actividad principal: generación eléctrica por tipo de fuente y emisiones de GEI (kt CO2 eq), serie 1990-2015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</si>
</sst>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#,##0.0000"/>
    <numFmt numFmtId="165" formatCode="0.0%"/>
    <numFmt numFmtId="166" formatCode="_-* #,##0.0_-;\-* #,##0.0_-;_-* &quot;-&quot;??_-;_-@_-"/>
    <numFmt numFmtId="167" formatCode="#,##0.0_ ;\-#,##0.0\ "/>
    <numFmt numFmtId="168" formatCode="_-* #,##0_-;\-* #,##0_-;_-* &quot;-&quot;??_-;_-@_-"/>
    <numFmt numFmtId="169" formatCode="_-* #,##0.000000_-;\-* #,##0.000000_-;_-* &quot;-&quot;??_-;_-@_-"/>
    <numFmt numFmtId="170" formatCode="_-* #,##0.000_-;\-* #,##0.000_-;_-* &quot;-&quot;??_-;_-@_-"/>
    <numFmt numFmtId="171" formatCode="0.0"/>
    <numFmt numFmtId="172" formatCode="#,##0.0;\-#,##0.0"/>
    <numFmt numFmtId="173" formatCode="_-* #,##0.0000_-;\-* #,##0.0000_-;_-* &quot;-&quot;??_-;_-@_-"/>
    <numFmt numFmtId="174" formatCode="_-* #,##0.000000000_-;\-* #,##0.000000000_-;_-* &quot;-&quot;??_-;_-@_-"/>
    <numFmt numFmtId="175" formatCode="#,##0.0000_ ;\-#,##0.0000\ "/>
    <numFmt numFmtId="176" formatCode="0.0000%"/>
    <numFmt numFmtId="177" formatCode="_-* #,##0.00000000_-;\-* #,##0.00000000_-;_-* &quot;-&quot;??_-;_-@_-"/>
    <numFmt numFmtId="178" formatCode="_-* #,##0.0000000_-;\-* #,##0.000000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9"/>
      <name val="Times New Roma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name val="Times New Roman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8"/>
      <name val="Helvetic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vertAlign val="subscript"/>
      <sz val="7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49" fontId="5" fillId="0" borderId="1" applyNumberFormat="0" applyFont="0" applyFill="0" applyBorder="0" applyProtection="0">
      <alignment horizontal="left" vertical="center" indent="2"/>
    </xf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49" fontId="5" fillId="0" borderId="3" applyNumberFormat="0" applyFont="0" applyFill="0" applyBorder="0" applyProtection="0">
      <alignment horizontal="left" vertical="center" indent="5"/>
    </xf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6" borderId="0" applyNumberFormat="0" applyBorder="0" applyAlignment="0" applyProtection="0"/>
    <xf numFmtId="4" fontId="8" fillId="0" borderId="4" applyFill="0" applyBorder="0" applyProtection="0">
      <alignment horizontal="right" vertical="center"/>
    </xf>
    <xf numFmtId="0" fontId="9" fillId="23" borderId="5" applyNumberFormat="0" applyAlignment="0" applyProtection="0"/>
    <xf numFmtId="0" fontId="10" fillId="24" borderId="6" applyNumberFormat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0" borderId="5" applyNumberFormat="0" applyAlignment="0" applyProtection="0"/>
    <xf numFmtId="0" fontId="3" fillId="25" borderId="1"/>
    <xf numFmtId="0" fontId="18" fillId="0" borderId="10" applyNumberFormat="0" applyFill="0" applyAlignment="0" applyProtection="0"/>
    <xf numFmtId="4" fontId="5" fillId="0" borderId="1" applyFill="0" applyBorder="0" applyProtection="0">
      <alignment horizontal="right" vertical="center"/>
    </xf>
    <xf numFmtId="49" fontId="8" fillId="0" borderId="1" applyNumberFormat="0" applyFill="0" applyBorder="0" applyProtection="0">
      <alignment horizontal="left" vertical="center"/>
    </xf>
    <xf numFmtId="0" fontId="5" fillId="0" borderId="1" applyNumberFormat="0" applyFill="0" applyAlignment="0" applyProtection="0"/>
    <xf numFmtId="0" fontId="19" fillId="26" borderId="0" applyNumberFormat="0" applyFont="0" applyBorder="0" applyAlignment="0" applyProtection="0"/>
    <xf numFmtId="4" fontId="3" fillId="0" borderId="0"/>
    <xf numFmtId="0" fontId="3" fillId="27" borderId="11" applyNumberFormat="0" applyFont="0" applyAlignment="0" applyProtection="0"/>
    <xf numFmtId="0" fontId="20" fillId="23" borderId="12" applyNumberFormat="0" applyAlignment="0" applyProtection="0"/>
    <xf numFmtId="164" fontId="5" fillId="28" borderId="1" applyNumberFormat="0" applyFont="0" applyBorder="0" applyAlignment="0" applyProtection="0">
      <alignment horizontal="right"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2" fillId="0" borderId="0"/>
    <xf numFmtId="0" fontId="23" fillId="0" borderId="0"/>
  </cellStyleXfs>
  <cellXfs count="150">
    <xf numFmtId="0" fontId="0" fillId="0" borderId="0" xfId="0"/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2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center"/>
    </xf>
    <xf numFmtId="170" fontId="29" fillId="0" borderId="1" xfId="1" applyNumberFormat="1" applyFont="1" applyFill="1" applyBorder="1" applyAlignment="1">
      <alignment vertical="center"/>
    </xf>
    <xf numFmtId="0" fontId="30" fillId="4" borderId="1" xfId="0" applyFont="1" applyFill="1" applyBorder="1" applyAlignment="1">
      <alignment vertical="center"/>
    </xf>
    <xf numFmtId="167" fontId="30" fillId="4" borderId="1" xfId="1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Fill="1" applyAlignment="1">
      <alignment horizontal="right" vertical="center"/>
    </xf>
    <xf numFmtId="43" fontId="32" fillId="0" borderId="0" xfId="1" applyFont="1" applyFill="1" applyAlignment="1">
      <alignment vertical="center"/>
    </xf>
    <xf numFmtId="0" fontId="32" fillId="0" borderId="0" xfId="0" applyFont="1" applyFill="1" applyAlignment="1">
      <alignment vertical="center"/>
    </xf>
    <xf numFmtId="0" fontId="28" fillId="2" borderId="2" xfId="0" applyFont="1" applyFill="1" applyBorder="1" applyAlignment="1">
      <alignment horizontal="center" vertical="center"/>
    </xf>
    <xf numFmtId="167" fontId="27" fillId="0" borderId="1" xfId="1" applyNumberFormat="1" applyFont="1" applyFill="1" applyBorder="1" applyAlignment="1">
      <alignment vertical="center"/>
    </xf>
    <xf numFmtId="167" fontId="27" fillId="0" borderId="0" xfId="0" applyNumberFormat="1" applyFont="1" applyAlignment="1">
      <alignment vertical="center"/>
    </xf>
    <xf numFmtId="165" fontId="27" fillId="0" borderId="0" xfId="2" applyNumberFormat="1" applyFont="1" applyAlignment="1">
      <alignment vertical="center"/>
    </xf>
    <xf numFmtId="165" fontId="27" fillId="0" borderId="0" xfId="2" applyNumberFormat="1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3" borderId="1" xfId="0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vertical="center"/>
    </xf>
    <xf numFmtId="165" fontId="27" fillId="3" borderId="0" xfId="2" applyNumberFormat="1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167" fontId="31" fillId="0" borderId="0" xfId="0" applyNumberFormat="1" applyFont="1" applyAlignment="1">
      <alignment vertical="center"/>
    </xf>
    <xf numFmtId="165" fontId="31" fillId="0" borderId="0" xfId="0" applyNumberFormat="1" applyFont="1" applyAlignment="1">
      <alignment vertical="center"/>
    </xf>
    <xf numFmtId="0" fontId="30" fillId="0" borderId="0" xfId="0" applyFont="1" applyFill="1" applyBorder="1" applyAlignment="1">
      <alignment vertical="center"/>
    </xf>
    <xf numFmtId="43" fontId="32" fillId="0" borderId="0" xfId="1" applyFont="1" applyFill="1" applyAlignment="1">
      <alignment horizontal="right" vertical="center"/>
    </xf>
    <xf numFmtId="43" fontId="27" fillId="0" borderId="0" xfId="1" applyFont="1" applyAlignment="1">
      <alignment vertical="center"/>
    </xf>
    <xf numFmtId="167" fontId="32" fillId="0" borderId="0" xfId="0" applyNumberFormat="1" applyFont="1" applyFill="1" applyAlignment="1">
      <alignment vertical="center"/>
    </xf>
    <xf numFmtId="9" fontId="27" fillId="0" borderId="0" xfId="2" applyFont="1" applyAlignment="1">
      <alignment vertical="center"/>
    </xf>
    <xf numFmtId="165" fontId="32" fillId="0" borderId="0" xfId="0" applyNumberFormat="1" applyFont="1" applyFill="1" applyAlignment="1">
      <alignment vertical="center"/>
    </xf>
    <xf numFmtId="166" fontId="27" fillId="0" borderId="1" xfId="1" applyNumberFormat="1" applyFont="1" applyFill="1" applyBorder="1" applyAlignment="1">
      <alignment vertical="center"/>
    </xf>
    <xf numFmtId="166" fontId="27" fillId="3" borderId="1" xfId="1" applyNumberFormat="1" applyFont="1" applyFill="1" applyBorder="1" applyAlignment="1">
      <alignment vertical="center"/>
    </xf>
    <xf numFmtId="0" fontId="27" fillId="0" borderId="0" xfId="0" applyFont="1"/>
    <xf numFmtId="0" fontId="32" fillId="0" borderId="0" xfId="0" applyFont="1" applyFill="1"/>
    <xf numFmtId="9" fontId="27" fillId="0" borderId="0" xfId="2" applyFont="1"/>
    <xf numFmtId="167" fontId="27" fillId="0" borderId="0" xfId="0" applyNumberFormat="1" applyFont="1"/>
    <xf numFmtId="167" fontId="32" fillId="0" borderId="0" xfId="0" applyNumberFormat="1" applyFont="1" applyFill="1"/>
    <xf numFmtId="0" fontId="32" fillId="0" borderId="0" xfId="0" applyFont="1" applyFill="1" applyAlignment="1">
      <alignment horizontal="right"/>
    </xf>
    <xf numFmtId="165" fontId="27" fillId="0" borderId="0" xfId="2" applyNumberFormat="1" applyFont="1"/>
    <xf numFmtId="167" fontId="29" fillId="4" borderId="1" xfId="1" applyNumberFormat="1" applyFont="1" applyFill="1" applyBorder="1" applyAlignment="1">
      <alignment vertical="center"/>
    </xf>
    <xf numFmtId="0" fontId="29" fillId="4" borderId="1" xfId="0" applyFont="1" applyFill="1" applyBorder="1" applyAlignment="1">
      <alignment vertical="center"/>
    </xf>
    <xf numFmtId="167" fontId="30" fillId="4" borderId="1" xfId="1" applyNumberFormat="1" applyFont="1" applyFill="1" applyBorder="1" applyAlignment="1">
      <alignment horizontal="right" vertical="center"/>
    </xf>
    <xf numFmtId="166" fontId="30" fillId="4" borderId="1" xfId="1" applyNumberFormat="1" applyFont="1" applyFill="1" applyBorder="1" applyAlignment="1">
      <alignment horizontal="right" vertical="center"/>
    </xf>
    <xf numFmtId="166" fontId="27" fillId="0" borderId="0" xfId="1" applyNumberFormat="1" applyFont="1"/>
    <xf numFmtId="166" fontId="28" fillId="2" borderId="1" xfId="1" applyNumberFormat="1" applyFont="1" applyFill="1" applyBorder="1" applyAlignment="1">
      <alignment horizontal="center" vertical="center"/>
    </xf>
    <xf numFmtId="166" fontId="29" fillId="0" borderId="1" xfId="1" applyNumberFormat="1" applyFont="1" applyFill="1" applyBorder="1" applyAlignment="1">
      <alignment horizontal="left" vertical="center"/>
    </xf>
    <xf numFmtId="166" fontId="29" fillId="3" borderId="1" xfId="1" applyNumberFormat="1" applyFont="1" applyFill="1" applyBorder="1" applyAlignment="1">
      <alignment horizontal="left" vertical="center"/>
    </xf>
    <xf numFmtId="166" fontId="30" fillId="4" borderId="1" xfId="1" applyNumberFormat="1" applyFont="1" applyFill="1" applyBorder="1" applyAlignment="1">
      <alignment horizontal="left" vertical="center"/>
    </xf>
    <xf numFmtId="166" fontId="32" fillId="0" borderId="0" xfId="1" applyNumberFormat="1" applyFont="1" applyFill="1"/>
    <xf numFmtId="166" fontId="28" fillId="2" borderId="2" xfId="1" applyNumberFormat="1" applyFont="1" applyFill="1" applyBorder="1" applyAlignment="1">
      <alignment horizontal="center" vertical="center"/>
    </xf>
    <xf numFmtId="166" fontId="29" fillId="0" borderId="0" xfId="1" applyNumberFormat="1" applyFont="1" applyFill="1" applyBorder="1" applyAlignment="1">
      <alignment horizontal="left" vertical="center"/>
    </xf>
    <xf numFmtId="166" fontId="29" fillId="3" borderId="0" xfId="1" applyNumberFormat="1" applyFont="1" applyFill="1" applyBorder="1" applyAlignment="1">
      <alignment horizontal="left" vertical="center"/>
    </xf>
    <xf numFmtId="166" fontId="30" fillId="4" borderId="13" xfId="1" applyNumberFormat="1" applyFont="1" applyFill="1" applyBorder="1" applyAlignment="1">
      <alignment horizontal="left" vertical="center"/>
    </xf>
    <xf numFmtId="166" fontId="31" fillId="0" borderId="0" xfId="1" applyNumberFormat="1" applyFont="1"/>
    <xf numFmtId="166" fontId="32" fillId="0" borderId="0" xfId="1" applyNumberFormat="1" applyFont="1" applyFill="1" applyAlignment="1">
      <alignment horizontal="right"/>
    </xf>
    <xf numFmtId="166" fontId="29" fillId="0" borderId="1" xfId="1" applyNumberFormat="1" applyFont="1" applyFill="1" applyBorder="1" applyAlignment="1">
      <alignment vertical="center"/>
    </xf>
    <xf numFmtId="166" fontId="29" fillId="0" borderId="0" xfId="1" applyNumberFormat="1" applyFont="1" applyFill="1" applyBorder="1" applyAlignment="1">
      <alignment vertical="center"/>
    </xf>
    <xf numFmtId="166" fontId="29" fillId="3" borderId="1" xfId="1" applyNumberFormat="1" applyFont="1" applyFill="1" applyBorder="1" applyAlignment="1">
      <alignment vertical="center"/>
    </xf>
    <xf numFmtId="166" fontId="29" fillId="3" borderId="0" xfId="1" applyNumberFormat="1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166" fontId="29" fillId="0" borderId="1" xfId="1" applyNumberFormat="1" applyFont="1" applyFill="1" applyBorder="1" applyAlignment="1">
      <alignment horizontal="right" vertical="center"/>
    </xf>
    <xf numFmtId="0" fontId="27" fillId="0" borderId="0" xfId="0" applyFont="1" applyFill="1"/>
    <xf numFmtId="166" fontId="29" fillId="3" borderId="1" xfId="1" applyNumberFormat="1" applyFont="1" applyFill="1" applyBorder="1" applyAlignment="1">
      <alignment horizontal="right" vertical="center"/>
    </xf>
    <xf numFmtId="0" fontId="27" fillId="0" borderId="0" xfId="0" applyFont="1" applyAlignment="1"/>
    <xf numFmtId="169" fontId="27" fillId="0" borderId="0" xfId="1" applyNumberFormat="1" applyFont="1" applyAlignment="1">
      <alignment vertical="center"/>
    </xf>
    <xf numFmtId="0" fontId="29" fillId="0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center"/>
    </xf>
    <xf numFmtId="166" fontId="27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65" fontId="27" fillId="0" borderId="0" xfId="0" applyNumberFormat="1" applyFont="1" applyAlignment="1">
      <alignment vertical="center"/>
    </xf>
    <xf numFmtId="168" fontId="27" fillId="0" borderId="0" xfId="1" applyNumberFormat="1" applyFont="1" applyAlignment="1">
      <alignment vertical="center"/>
    </xf>
    <xf numFmtId="0" fontId="30" fillId="4" borderId="13" xfId="0" applyFont="1" applyFill="1" applyBorder="1" applyAlignment="1">
      <alignment horizontal="left" vertical="center"/>
    </xf>
    <xf numFmtId="166" fontId="30" fillId="4" borderId="13" xfId="1" applyNumberFormat="1" applyFont="1" applyFill="1" applyBorder="1" applyAlignment="1">
      <alignment horizontal="right" vertical="center"/>
    </xf>
    <xf numFmtId="0" fontId="28" fillId="2" borderId="0" xfId="0" applyFont="1" applyFill="1" applyBorder="1" applyAlignment="1">
      <alignment horizontal="center" vertical="center"/>
    </xf>
    <xf numFmtId="166" fontId="27" fillId="0" borderId="0" xfId="1" applyNumberFormat="1" applyFont="1" applyAlignment="1"/>
    <xf numFmtId="166" fontId="32" fillId="0" borderId="0" xfId="1" applyNumberFormat="1" applyFont="1" applyFill="1" applyAlignment="1"/>
    <xf numFmtId="167" fontId="32" fillId="0" borderId="0" xfId="0" applyNumberFormat="1" applyFont="1" applyFill="1" applyAlignment="1"/>
    <xf numFmtId="165" fontId="27" fillId="0" borderId="0" xfId="2" applyNumberFormat="1" applyFont="1" applyAlignment="1"/>
    <xf numFmtId="0" fontId="32" fillId="0" borderId="0" xfId="0" applyFont="1" applyFill="1" applyAlignment="1"/>
    <xf numFmtId="167" fontId="27" fillId="0" borderId="0" xfId="0" applyNumberFormat="1" applyFont="1" applyAlignment="1"/>
    <xf numFmtId="9" fontId="27" fillId="0" borderId="0" xfId="2" applyFont="1" applyAlignment="1"/>
    <xf numFmtId="166" fontId="28" fillId="2" borderId="0" xfId="1" applyNumberFormat="1" applyFont="1" applyFill="1" applyBorder="1" applyAlignment="1">
      <alignment horizontal="center" vertical="center"/>
    </xf>
    <xf numFmtId="166" fontId="27" fillId="0" borderId="0" xfId="1" applyNumberFormat="1" applyFont="1" applyBorder="1"/>
    <xf numFmtId="166" fontId="30" fillId="4" borderId="0" xfId="1" applyNumberFormat="1" applyFont="1" applyFill="1" applyBorder="1" applyAlignment="1">
      <alignment horizontal="left" vertical="center"/>
    </xf>
    <xf numFmtId="0" fontId="35" fillId="2" borderId="0" xfId="0" applyFont="1" applyFill="1" applyBorder="1" applyAlignment="1">
      <alignment horizontal="center" vertical="center"/>
    </xf>
    <xf numFmtId="0" fontId="27" fillId="29" borderId="0" xfId="0" applyFont="1" applyFill="1" applyAlignment="1">
      <alignment vertical="center"/>
    </xf>
    <xf numFmtId="43" fontId="30" fillId="4" borderId="1" xfId="1" applyFont="1" applyFill="1" applyBorder="1" applyAlignment="1">
      <alignment horizontal="left" vertical="center"/>
    </xf>
    <xf numFmtId="167" fontId="29" fillId="0" borderId="1" xfId="1" applyNumberFormat="1" applyFont="1" applyFill="1" applyBorder="1" applyAlignment="1">
      <alignment horizontal="right" vertical="center"/>
    </xf>
    <xf numFmtId="167" fontId="29" fillId="3" borderId="1" xfId="1" applyNumberFormat="1" applyFont="1" applyFill="1" applyBorder="1" applyAlignment="1">
      <alignment horizontal="right" vertical="center"/>
    </xf>
    <xf numFmtId="43" fontId="25" fillId="0" borderId="14" xfId="1" applyFont="1" applyBorder="1" applyAlignment="1">
      <alignment horizontal="left" vertical="center" wrapText="1"/>
    </xf>
    <xf numFmtId="43" fontId="24" fillId="0" borderId="15" xfId="1" applyFont="1" applyBorder="1" applyAlignment="1">
      <alignment horizontal="left" vertical="center" wrapText="1"/>
    </xf>
    <xf numFmtId="43" fontId="25" fillId="0" borderId="3" xfId="1" applyFont="1" applyBorder="1" applyAlignment="1">
      <alignment horizontal="left" vertical="center" wrapText="1"/>
    </xf>
    <xf numFmtId="43" fontId="24" fillId="0" borderId="16" xfId="1" applyFont="1" applyBorder="1" applyAlignment="1">
      <alignment horizontal="left" vertical="center" wrapText="1"/>
    </xf>
    <xf numFmtId="43" fontId="33" fillId="0" borderId="16" xfId="1" applyFont="1" applyBorder="1" applyAlignment="1">
      <alignment horizontal="left" vertical="center" wrapText="1"/>
    </xf>
    <xf numFmtId="43" fontId="25" fillId="0" borderId="17" xfId="1" applyFont="1" applyBorder="1" applyAlignment="1">
      <alignment horizontal="left" vertical="center" wrapText="1"/>
    </xf>
    <xf numFmtId="43" fontId="33" fillId="0" borderId="18" xfId="1" applyFont="1" applyBorder="1" applyAlignment="1">
      <alignment horizontal="left" vertical="center" wrapText="1"/>
    </xf>
    <xf numFmtId="9" fontId="29" fillId="0" borderId="0" xfId="2" applyFont="1" applyFill="1" applyBorder="1" applyAlignment="1">
      <alignment horizontal="right" vertical="center"/>
    </xf>
    <xf numFmtId="9" fontId="29" fillId="3" borderId="0" xfId="2" applyFont="1" applyFill="1" applyBorder="1" applyAlignment="1">
      <alignment horizontal="right" vertical="center"/>
    </xf>
    <xf numFmtId="173" fontId="27" fillId="0" borderId="0" xfId="0" applyNumberFormat="1" applyFont="1" applyAlignment="1">
      <alignment vertical="center"/>
    </xf>
    <xf numFmtId="174" fontId="27" fillId="0" borderId="0" xfId="0" applyNumberFormat="1" applyFont="1" applyAlignment="1">
      <alignment vertical="center"/>
    </xf>
    <xf numFmtId="0" fontId="29" fillId="0" borderId="4" xfId="0" applyFont="1" applyFill="1" applyBorder="1" applyAlignment="1">
      <alignment horizontal="left" vertical="center"/>
    </xf>
    <xf numFmtId="166" fontId="29" fillId="0" borderId="4" xfId="1" applyNumberFormat="1" applyFont="1" applyFill="1" applyBorder="1" applyAlignment="1">
      <alignment horizontal="right" vertical="center"/>
    </xf>
    <xf numFmtId="166" fontId="29" fillId="0" borderId="1" xfId="0" applyNumberFormat="1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indent="1"/>
    </xf>
    <xf numFmtId="0" fontId="29" fillId="0" borderId="1" xfId="0" applyFont="1" applyFill="1" applyBorder="1" applyAlignment="1">
      <alignment horizontal="left" vertical="center" indent="1"/>
    </xf>
    <xf numFmtId="175" fontId="32" fillId="0" borderId="0" xfId="0" applyNumberFormat="1" applyFont="1" applyFill="1" applyAlignment="1"/>
    <xf numFmtId="0" fontId="24" fillId="0" borderId="1" xfId="0" applyFont="1" applyBorder="1" applyAlignment="1">
      <alignment vertical="center"/>
    </xf>
    <xf numFmtId="166" fontId="27" fillId="0" borderId="1" xfId="1" applyNumberFormat="1" applyFont="1" applyBorder="1"/>
    <xf numFmtId="165" fontId="29" fillId="0" borderId="0" xfId="2" applyNumberFormat="1" applyFont="1" applyFill="1" applyBorder="1" applyAlignment="1">
      <alignment horizontal="right" vertical="center"/>
    </xf>
    <xf numFmtId="165" fontId="29" fillId="3" borderId="0" xfId="2" applyNumberFormat="1" applyFont="1" applyFill="1" applyBorder="1" applyAlignment="1">
      <alignment horizontal="right" vertical="center"/>
    </xf>
    <xf numFmtId="166" fontId="27" fillId="0" borderId="0" xfId="1" applyNumberFormat="1" applyFont="1" applyFill="1"/>
    <xf numFmtId="166" fontId="28" fillId="0" borderId="2" xfId="1" applyNumberFormat="1" applyFont="1" applyFill="1" applyBorder="1" applyAlignment="1">
      <alignment horizontal="center" vertical="center"/>
    </xf>
    <xf numFmtId="166" fontId="30" fillId="0" borderId="13" xfId="1" applyNumberFormat="1" applyFont="1" applyFill="1" applyBorder="1" applyAlignment="1">
      <alignment horizontal="left" vertical="center"/>
    </xf>
    <xf numFmtId="166" fontId="31" fillId="0" borderId="0" xfId="1" applyNumberFormat="1" applyFont="1" applyFill="1"/>
    <xf numFmtId="166" fontId="28" fillId="0" borderId="0" xfId="1" applyNumberFormat="1" applyFont="1" applyFill="1" applyBorder="1" applyAlignment="1">
      <alignment horizontal="center" vertical="center"/>
    </xf>
    <xf numFmtId="165" fontId="27" fillId="0" borderId="0" xfId="2" applyNumberFormat="1" applyFont="1" applyFill="1"/>
    <xf numFmtId="166" fontId="32" fillId="0" borderId="0" xfId="1" applyNumberFormat="1" applyFont="1" applyFill="1" applyAlignment="1">
      <alignment horizontal="left"/>
    </xf>
    <xf numFmtId="0" fontId="28" fillId="0" borderId="0" xfId="0" applyFont="1" applyFill="1" applyBorder="1" applyAlignment="1">
      <alignment horizontal="center" vertical="center"/>
    </xf>
    <xf numFmtId="176" fontId="27" fillId="0" borderId="1" xfId="2" applyNumberFormat="1" applyFont="1" applyBorder="1"/>
    <xf numFmtId="0" fontId="27" fillId="0" borderId="0" xfId="0" applyFont="1" applyFill="1" applyAlignment="1"/>
    <xf numFmtId="165" fontId="27" fillId="0" borderId="0" xfId="2" applyNumberFormat="1" applyFont="1" applyFill="1" applyAlignment="1"/>
    <xf numFmtId="167" fontId="27" fillId="0" borderId="0" xfId="0" applyNumberFormat="1" applyFont="1" applyFill="1" applyAlignment="1"/>
    <xf numFmtId="9" fontId="27" fillId="0" borderId="0" xfId="2" applyFont="1" applyFill="1" applyAlignment="1"/>
    <xf numFmtId="0" fontId="34" fillId="0" borderId="0" xfId="0" applyFont="1" applyFill="1" applyAlignment="1"/>
    <xf numFmtId="10" fontId="27" fillId="0" borderId="0" xfId="2" applyNumberFormat="1" applyFont="1" applyAlignment="1">
      <alignment vertical="center"/>
    </xf>
    <xf numFmtId="0" fontId="31" fillId="0" borderId="0" xfId="0" applyFont="1" applyFill="1" applyAlignment="1">
      <alignment vertical="center"/>
    </xf>
    <xf numFmtId="169" fontId="32" fillId="0" borderId="0" xfId="1" applyNumberFormat="1" applyFont="1" applyFill="1"/>
    <xf numFmtId="171" fontId="27" fillId="0" borderId="1" xfId="0" applyNumberFormat="1" applyFont="1" applyBorder="1" applyAlignment="1">
      <alignment vertical="center"/>
    </xf>
    <xf numFmtId="177" fontId="32" fillId="0" borderId="0" xfId="1" applyNumberFormat="1" applyFont="1" applyFill="1"/>
    <xf numFmtId="9" fontId="27" fillId="0" borderId="1" xfId="0" applyNumberFormat="1" applyFont="1" applyBorder="1" applyAlignment="1">
      <alignment vertical="center"/>
    </xf>
    <xf numFmtId="165" fontId="27" fillId="0" borderId="1" xfId="2" applyNumberFormat="1" applyFont="1" applyBorder="1" applyAlignment="1">
      <alignment vertical="center"/>
    </xf>
    <xf numFmtId="167" fontId="31" fillId="0" borderId="1" xfId="0" applyNumberFormat="1" applyFont="1" applyBorder="1" applyAlignment="1">
      <alignment vertical="center"/>
    </xf>
    <xf numFmtId="0" fontId="30" fillId="0" borderId="1" xfId="0" applyFont="1" applyFill="1" applyBorder="1" applyAlignment="1">
      <alignment vertical="center"/>
    </xf>
    <xf numFmtId="165" fontId="27" fillId="0" borderId="0" xfId="2" applyNumberFormat="1" applyFont="1" applyFill="1" applyAlignment="1">
      <alignment vertical="center"/>
    </xf>
    <xf numFmtId="9" fontId="27" fillId="0" borderId="0" xfId="2" applyFont="1" applyFill="1" applyAlignment="1">
      <alignment vertical="center"/>
    </xf>
    <xf numFmtId="166" fontId="30" fillId="0" borderId="1" xfId="1" applyNumberFormat="1" applyFont="1" applyFill="1" applyBorder="1" applyAlignment="1">
      <alignment vertical="center"/>
    </xf>
    <xf numFmtId="167" fontId="27" fillId="0" borderId="0" xfId="0" applyNumberFormat="1" applyFont="1" applyFill="1" applyAlignment="1">
      <alignment vertical="center"/>
    </xf>
    <xf numFmtId="0" fontId="30" fillId="0" borderId="4" xfId="0" applyFont="1" applyFill="1" applyBorder="1" applyAlignment="1">
      <alignment vertical="center"/>
    </xf>
    <xf numFmtId="166" fontId="30" fillId="0" borderId="4" xfId="1" applyNumberFormat="1" applyFont="1" applyFill="1" applyBorder="1" applyAlignment="1">
      <alignment vertical="center"/>
    </xf>
    <xf numFmtId="172" fontId="27" fillId="0" borderId="1" xfId="1" applyNumberFormat="1" applyFont="1" applyFill="1" applyBorder="1" applyAlignment="1">
      <alignment vertical="center"/>
    </xf>
    <xf numFmtId="165" fontId="31" fillId="0" borderId="0" xfId="0" applyNumberFormat="1" applyFont="1" applyFill="1" applyAlignment="1">
      <alignment vertical="center"/>
    </xf>
    <xf numFmtId="43" fontId="27" fillId="0" borderId="0" xfId="1" applyFont="1" applyFill="1" applyAlignment="1">
      <alignment vertical="center"/>
    </xf>
    <xf numFmtId="43" fontId="29" fillId="3" borderId="1" xfId="1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2" fontId="27" fillId="0" borderId="0" xfId="0" applyNumberFormat="1" applyFont="1" applyAlignment="1">
      <alignment vertical="center"/>
    </xf>
    <xf numFmtId="166" fontId="29" fillId="3" borderId="4" xfId="1" applyNumberFormat="1" applyFont="1" applyFill="1" applyBorder="1" applyAlignment="1">
      <alignment horizontal="right" vertical="center"/>
    </xf>
    <xf numFmtId="4" fontId="31" fillId="0" borderId="0" xfId="0" applyNumberFormat="1" applyFont="1"/>
    <xf numFmtId="165" fontId="29" fillId="30" borderId="0" xfId="2" applyNumberFormat="1" applyFont="1" applyFill="1" applyBorder="1" applyAlignment="1">
      <alignment horizontal="right" vertical="center"/>
    </xf>
    <xf numFmtId="178" fontId="27" fillId="0" borderId="0" xfId="0" applyNumberFormat="1" applyFont="1" applyAlignment="1">
      <alignment vertical="center"/>
    </xf>
  </cellXfs>
  <cellStyles count="60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2x indented GHG Textfiels" xfId="11" xr:uid="{00000000-0005-0000-0000-000006000000}"/>
    <cellStyle name="40% - Accent1" xfId="12" xr:uid="{00000000-0005-0000-0000-000007000000}"/>
    <cellStyle name="40% - Accent2" xfId="13" xr:uid="{00000000-0005-0000-0000-000008000000}"/>
    <cellStyle name="40% - Accent3" xfId="14" xr:uid="{00000000-0005-0000-0000-000009000000}"/>
    <cellStyle name="40% - Accent4" xfId="15" xr:uid="{00000000-0005-0000-0000-00000A000000}"/>
    <cellStyle name="40% - Accent5" xfId="16" xr:uid="{00000000-0005-0000-0000-00000B000000}"/>
    <cellStyle name="40% - Accent6" xfId="17" xr:uid="{00000000-0005-0000-0000-00000C000000}"/>
    <cellStyle name="5x indented GHG Textfiels" xfId="18" xr:uid="{00000000-0005-0000-0000-00000D000000}"/>
    <cellStyle name="60% - Accent1" xfId="19" xr:uid="{00000000-0005-0000-0000-00000E000000}"/>
    <cellStyle name="60% - Accent2" xfId="20" xr:uid="{00000000-0005-0000-0000-00000F000000}"/>
    <cellStyle name="60% - Accent3" xfId="21" xr:uid="{00000000-0005-0000-0000-000010000000}"/>
    <cellStyle name="60% - Accent4" xfId="22" xr:uid="{00000000-0005-0000-0000-000011000000}"/>
    <cellStyle name="60% - Accent5" xfId="23" xr:uid="{00000000-0005-0000-0000-000012000000}"/>
    <cellStyle name="60% - Accent6" xfId="24" xr:uid="{00000000-0005-0000-0000-000013000000}"/>
    <cellStyle name="Accent1" xfId="25" xr:uid="{00000000-0005-0000-0000-000014000000}"/>
    <cellStyle name="Accent2" xfId="26" xr:uid="{00000000-0005-0000-0000-000015000000}"/>
    <cellStyle name="Accent3" xfId="27" xr:uid="{00000000-0005-0000-0000-000016000000}"/>
    <cellStyle name="Accent4" xfId="28" xr:uid="{00000000-0005-0000-0000-000017000000}"/>
    <cellStyle name="Accent5" xfId="29" xr:uid="{00000000-0005-0000-0000-000018000000}"/>
    <cellStyle name="Accent6" xfId="30" xr:uid="{00000000-0005-0000-0000-000019000000}"/>
    <cellStyle name="Bad" xfId="31" xr:uid="{00000000-0005-0000-0000-00001A000000}"/>
    <cellStyle name="Bold GHG Numbers (0.00)" xfId="32" xr:uid="{00000000-0005-0000-0000-00001B000000}"/>
    <cellStyle name="Calculation" xfId="33" xr:uid="{00000000-0005-0000-0000-00001C000000}"/>
    <cellStyle name="Check Cell" xfId="34" xr:uid="{00000000-0005-0000-0000-00001D000000}"/>
    <cellStyle name="Explanatory Text" xfId="35" xr:uid="{00000000-0005-0000-0000-00001E000000}"/>
    <cellStyle name="Good" xfId="36" xr:uid="{00000000-0005-0000-0000-00001F000000}"/>
    <cellStyle name="Heading 1" xfId="37" xr:uid="{00000000-0005-0000-0000-000020000000}"/>
    <cellStyle name="Heading 2" xfId="38" xr:uid="{00000000-0005-0000-0000-000021000000}"/>
    <cellStyle name="Heading 3" xfId="39" xr:uid="{00000000-0005-0000-0000-000022000000}"/>
    <cellStyle name="Heading 4" xfId="40" xr:uid="{00000000-0005-0000-0000-000023000000}"/>
    <cellStyle name="Headline" xfId="41" xr:uid="{00000000-0005-0000-0000-000024000000}"/>
    <cellStyle name="Input" xfId="42" xr:uid="{00000000-0005-0000-0000-000025000000}"/>
    <cellStyle name="KP_thin_border_dark_grey" xfId="43" xr:uid="{00000000-0005-0000-0000-000026000000}"/>
    <cellStyle name="Linked Cell" xfId="44" xr:uid="{00000000-0005-0000-0000-000027000000}"/>
    <cellStyle name="Millares" xfId="1" builtinId="3"/>
    <cellStyle name="Normal" xfId="0" builtinId="0"/>
    <cellStyle name="Normal 2" xfId="3" xr:uid="{00000000-0005-0000-0000-00002A000000}"/>
    <cellStyle name="Normal 2 2" xfId="58" xr:uid="{00000000-0005-0000-0000-00002B000000}"/>
    <cellStyle name="Normal 3" xfId="56" xr:uid="{00000000-0005-0000-0000-00002C000000}"/>
    <cellStyle name="Normal 3 2" xfId="57" xr:uid="{00000000-0005-0000-0000-00002D000000}"/>
    <cellStyle name="Normal 4" xfId="59" xr:uid="{00000000-0005-0000-0000-00002E000000}"/>
    <cellStyle name="Normal GHG Numbers (0.00)" xfId="45" xr:uid="{00000000-0005-0000-0000-00002F000000}"/>
    <cellStyle name="Normal GHG Textfiels Bold" xfId="46" xr:uid="{00000000-0005-0000-0000-000030000000}"/>
    <cellStyle name="Normal GHG whole table" xfId="47" xr:uid="{00000000-0005-0000-0000-000031000000}"/>
    <cellStyle name="Normal GHG-Shade" xfId="48" xr:uid="{00000000-0005-0000-0000-000032000000}"/>
    <cellStyle name="Normál_Munka1" xfId="49" xr:uid="{00000000-0005-0000-0000-000033000000}"/>
    <cellStyle name="Note" xfId="50" xr:uid="{00000000-0005-0000-0000-000034000000}"/>
    <cellStyle name="Output" xfId="51" xr:uid="{00000000-0005-0000-0000-000035000000}"/>
    <cellStyle name="Pattern" xfId="52" xr:uid="{00000000-0005-0000-0000-000036000000}"/>
    <cellStyle name="Porcentaje" xfId="2" builtinId="5"/>
    <cellStyle name="Porcentaje 2" xfId="4" xr:uid="{00000000-0005-0000-0000-000038000000}"/>
    <cellStyle name="Title" xfId="53" xr:uid="{00000000-0005-0000-0000-000039000000}"/>
    <cellStyle name="Warning Text" xfId="54" xr:uid="{00000000-0005-0000-0000-00003A000000}"/>
    <cellStyle name="Обычный_CRF Software v1.20" xfId="55" xr:uid="{00000000-0005-0000-0000-00003B000000}"/>
  </cellStyles>
  <dxfs count="15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36660683760683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CL!$C$4</c:f>
              <c:strCache>
                <c:ptCount val="1"/>
                <c:pt idx="0">
                  <c:v>1. Energía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CL!$D$4:$AD$4</c:f>
              <c:numCache>
                <c:formatCode>_-* #,##0.0_-;\-* #,##0.0_-;_-* "-"??_-;_-@_-</c:formatCode>
                <c:ptCount val="27"/>
                <c:pt idx="0">
                  <c:v>33679.749938096145</c:v>
                </c:pt>
                <c:pt idx="1">
                  <c:v>31861.544930450204</c:v>
                </c:pt>
                <c:pt idx="2">
                  <c:v>32752.036747230268</c:v>
                </c:pt>
                <c:pt idx="3">
                  <c:v>34975.178133433386</c:v>
                </c:pt>
                <c:pt idx="4">
                  <c:v>37460.274051972636</c:v>
                </c:pt>
                <c:pt idx="5">
                  <c:v>40297.886962228164</c:v>
                </c:pt>
                <c:pt idx="6">
                  <c:v>46121.036650962218</c:v>
                </c:pt>
                <c:pt idx="7">
                  <c:v>52785.02966682952</c:v>
                </c:pt>
                <c:pt idx="8">
                  <c:v>53256.812459006156</c:v>
                </c:pt>
                <c:pt idx="9">
                  <c:v>55980.170281964522</c:v>
                </c:pt>
                <c:pt idx="10">
                  <c:v>52511.897312416106</c:v>
                </c:pt>
                <c:pt idx="11">
                  <c:v>50412.021942639811</c:v>
                </c:pt>
                <c:pt idx="12">
                  <c:v>51147.127568080679</c:v>
                </c:pt>
                <c:pt idx="13">
                  <c:v>51806.063454971933</c:v>
                </c:pt>
                <c:pt idx="14">
                  <c:v>56475.397012538255</c:v>
                </c:pt>
                <c:pt idx="15">
                  <c:v>57962.289822441569</c:v>
                </c:pt>
                <c:pt idx="16">
                  <c:v>58808.145347107537</c:v>
                </c:pt>
                <c:pt idx="17">
                  <c:v>68352.298595933768</c:v>
                </c:pt>
                <c:pt idx="18">
                  <c:v>69664.947149806409</c:v>
                </c:pt>
                <c:pt idx="19">
                  <c:v>67517.730129147574</c:v>
                </c:pt>
                <c:pt idx="20">
                  <c:v>68623.517291938013</c:v>
                </c:pt>
                <c:pt idx="21">
                  <c:v>76288.277784990292</c:v>
                </c:pt>
                <c:pt idx="22">
                  <c:v>80323.052312599422</c:v>
                </c:pt>
                <c:pt idx="23">
                  <c:v>79993.652074144993</c:v>
                </c:pt>
                <c:pt idx="24">
                  <c:v>77417.01281825667</c:v>
                </c:pt>
                <c:pt idx="25">
                  <c:v>83713.41450868969</c:v>
                </c:pt>
                <c:pt idx="26">
                  <c:v>87135.569534547321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3E6-94BD-7E5E943767B3}"/>
            </c:ext>
          </c:extLst>
        </c:ser>
        <c:ser>
          <c:idx val="1"/>
          <c:order val="1"/>
          <c:tx>
            <c:strRef>
              <c:f>CL!$C$5</c:f>
              <c:strCache>
                <c:ptCount val="1"/>
                <c:pt idx="0">
                  <c:v>2. IPPU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CL!$D$3:$AD$3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CL!$D$5:$AD$5</c:f>
              <c:numCache>
                <c:formatCode>_-* #,##0.0_-;\-* #,##0.0_-;_-* "-"??_-;_-@_-</c:formatCode>
                <c:ptCount val="27"/>
                <c:pt idx="0">
                  <c:v>3295.4491502951755</c:v>
                </c:pt>
                <c:pt idx="1">
                  <c:v>3620.7499981552601</c:v>
                </c:pt>
                <c:pt idx="2">
                  <c:v>4154.9967474176383</c:v>
                </c:pt>
                <c:pt idx="3">
                  <c:v>4306.0544946529399</c:v>
                </c:pt>
                <c:pt idx="4">
                  <c:v>4274.0235497014264</c:v>
                </c:pt>
                <c:pt idx="5">
                  <c:v>4097.7469262672148</c:v>
                </c:pt>
                <c:pt idx="6">
                  <c:v>4284.6742090769012</c:v>
                </c:pt>
                <c:pt idx="7">
                  <c:v>4619.6807768449726</c:v>
                </c:pt>
                <c:pt idx="8">
                  <c:v>5065.7375035678979</c:v>
                </c:pt>
                <c:pt idx="9">
                  <c:v>5375.3973061795787</c:v>
                </c:pt>
                <c:pt idx="10">
                  <c:v>6243.6225582624857</c:v>
                </c:pt>
                <c:pt idx="11">
                  <c:v>6243.8586581286663</c:v>
                </c:pt>
                <c:pt idx="12">
                  <c:v>6404.9362594421</c:v>
                </c:pt>
                <c:pt idx="13">
                  <c:v>6610.2354846563139</c:v>
                </c:pt>
                <c:pt idx="14">
                  <c:v>7067.473080692318</c:v>
                </c:pt>
                <c:pt idx="15">
                  <c:v>7236.1751682598879</c:v>
                </c:pt>
                <c:pt idx="16">
                  <c:v>7643.1417171437406</c:v>
                </c:pt>
                <c:pt idx="17">
                  <c:v>6352.7745946365203</c:v>
                </c:pt>
                <c:pt idx="18">
                  <c:v>6073.1588073575458</c:v>
                </c:pt>
                <c:pt idx="19">
                  <c:v>5463.1828105019804</c:v>
                </c:pt>
                <c:pt idx="20">
                  <c:v>5492.4350049163422</c:v>
                </c:pt>
                <c:pt idx="21">
                  <c:v>6335.9488515873181</c:v>
                </c:pt>
                <c:pt idx="22">
                  <c:v>6689.0849194125121</c:v>
                </c:pt>
                <c:pt idx="23">
                  <c:v>6142.3588607521815</c:v>
                </c:pt>
                <c:pt idx="24">
                  <c:v>6231.1739548872965</c:v>
                </c:pt>
                <c:pt idx="25">
                  <c:v>6583.1952800843865</c:v>
                </c:pt>
                <c:pt idx="26">
                  <c:v>6938.9116610259352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3E6-94BD-7E5E943767B3}"/>
            </c:ext>
          </c:extLst>
        </c:ser>
        <c:ser>
          <c:idx val="2"/>
          <c:order val="2"/>
          <c:tx>
            <c:strRef>
              <c:f>CL!$C$6</c:f>
              <c:strCache>
                <c:ptCount val="1"/>
                <c:pt idx="0">
                  <c:v>3. Agricultura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CL!$D$3:$AD$3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CL!$D$6:$AD$6</c:f>
              <c:numCache>
                <c:formatCode>_-* #,##0.0_-;\-* #,##0.0_-;_-* "-"??_-;_-@_-</c:formatCode>
                <c:ptCount val="27"/>
                <c:pt idx="0">
                  <c:v>12071.431831021409</c:v>
                </c:pt>
                <c:pt idx="1">
                  <c:v>12166.993596839933</c:v>
                </c:pt>
                <c:pt idx="2">
                  <c:v>12561.975527596134</c:v>
                </c:pt>
                <c:pt idx="3">
                  <c:v>12987.261774996614</c:v>
                </c:pt>
                <c:pt idx="4">
                  <c:v>13357.690394123409</c:v>
                </c:pt>
                <c:pt idx="5">
                  <c:v>13665.205712404497</c:v>
                </c:pt>
                <c:pt idx="6">
                  <c:v>13809.23531655739</c:v>
                </c:pt>
                <c:pt idx="7">
                  <c:v>14217.680293434571</c:v>
                </c:pt>
                <c:pt idx="8">
                  <c:v>14184.976203700464</c:v>
                </c:pt>
                <c:pt idx="9">
                  <c:v>14199.822188291639</c:v>
                </c:pt>
                <c:pt idx="10">
                  <c:v>14008.686364919475</c:v>
                </c:pt>
                <c:pt idx="11">
                  <c:v>13870.095279533081</c:v>
                </c:pt>
                <c:pt idx="12">
                  <c:v>13965.997145020021</c:v>
                </c:pt>
                <c:pt idx="13">
                  <c:v>13693.129424035262</c:v>
                </c:pt>
                <c:pt idx="14">
                  <c:v>14104.892453663662</c:v>
                </c:pt>
                <c:pt idx="15">
                  <c:v>13906.651751809221</c:v>
                </c:pt>
                <c:pt idx="16">
                  <c:v>14074.583156696548</c:v>
                </c:pt>
                <c:pt idx="17">
                  <c:v>14212.693371386667</c:v>
                </c:pt>
                <c:pt idx="18">
                  <c:v>13983.432054747824</c:v>
                </c:pt>
                <c:pt idx="19">
                  <c:v>13541.04250789344</c:v>
                </c:pt>
                <c:pt idx="20">
                  <c:v>13244.051949398652</c:v>
                </c:pt>
                <c:pt idx="21">
                  <c:v>12582.840814933556</c:v>
                </c:pt>
                <c:pt idx="22">
                  <c:v>12679.496300337818</c:v>
                </c:pt>
                <c:pt idx="23">
                  <c:v>12848.350019860878</c:v>
                </c:pt>
                <c:pt idx="24">
                  <c:v>12419.107014466588</c:v>
                </c:pt>
                <c:pt idx="25">
                  <c:v>12210.637082062272</c:v>
                </c:pt>
                <c:pt idx="26">
                  <c:v>11801.602106189355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3E6-94BD-7E5E943767B3}"/>
            </c:ext>
          </c:extLst>
        </c:ser>
        <c:ser>
          <c:idx val="5"/>
          <c:order val="3"/>
          <c:tx>
            <c:strRef>
              <c:f>CL!$C$7</c:f>
              <c:strCache>
                <c:ptCount val="1"/>
                <c:pt idx="0">
                  <c:v>4. UTCUTS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CL!$D$3:$AD$3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CL!$D$7:$AD$7</c:f>
              <c:numCache>
                <c:formatCode>_-* #,##0.0_-;\-* #,##0.0_-;_-* "-"??_-;_-@_-</c:formatCode>
                <c:ptCount val="27"/>
                <c:pt idx="0">
                  <c:v>-50060.965260967547</c:v>
                </c:pt>
                <c:pt idx="1">
                  <c:v>-46217.564929481086</c:v>
                </c:pt>
                <c:pt idx="2">
                  <c:v>-49320.889906389944</c:v>
                </c:pt>
                <c:pt idx="3">
                  <c:v>-49276.833050294641</c:v>
                </c:pt>
                <c:pt idx="4">
                  <c:v>-45858.464492595405</c:v>
                </c:pt>
                <c:pt idx="5">
                  <c:v>-52080.763722533433</c:v>
                </c:pt>
                <c:pt idx="6">
                  <c:v>-51267.493462979503</c:v>
                </c:pt>
                <c:pt idx="7">
                  <c:v>-54356.487272683931</c:v>
                </c:pt>
                <c:pt idx="8">
                  <c:v>-36471.433577994045</c:v>
                </c:pt>
                <c:pt idx="9">
                  <c:v>-49210.400524536322</c:v>
                </c:pt>
                <c:pt idx="10">
                  <c:v>-62676.369253601668</c:v>
                </c:pt>
                <c:pt idx="11">
                  <c:v>-64355.794810428684</c:v>
                </c:pt>
                <c:pt idx="12">
                  <c:v>-55703.459173076852</c:v>
                </c:pt>
                <c:pt idx="13">
                  <c:v>-72933.411827824923</c:v>
                </c:pt>
                <c:pt idx="14">
                  <c:v>-66866.298349058357</c:v>
                </c:pt>
                <c:pt idx="15">
                  <c:v>-66096.280260225059</c:v>
                </c:pt>
                <c:pt idx="16">
                  <c:v>-69921.335661025805</c:v>
                </c:pt>
                <c:pt idx="17">
                  <c:v>-56095.436593505205</c:v>
                </c:pt>
                <c:pt idx="18">
                  <c:v>-58011.598000670412</c:v>
                </c:pt>
                <c:pt idx="19">
                  <c:v>-62534.853782356346</c:v>
                </c:pt>
                <c:pt idx="20">
                  <c:v>-71930.884268884445</c:v>
                </c:pt>
                <c:pt idx="21">
                  <c:v>-65516.056227378474</c:v>
                </c:pt>
                <c:pt idx="22">
                  <c:v>-61431.187915717397</c:v>
                </c:pt>
                <c:pt idx="23">
                  <c:v>-71887.492010588365</c:v>
                </c:pt>
                <c:pt idx="24">
                  <c:v>-55722.362632981021</c:v>
                </c:pt>
                <c:pt idx="25">
                  <c:v>-44972.36888240304</c:v>
                </c:pt>
                <c:pt idx="26">
                  <c:v>-65492.330703480853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F-44C8-8E3D-921F22892ADB}"/>
            </c:ext>
          </c:extLst>
        </c:ser>
        <c:ser>
          <c:idx val="3"/>
          <c:order val="4"/>
          <c:tx>
            <c:strRef>
              <c:f>CL!$C$8</c:f>
              <c:strCache>
                <c:ptCount val="1"/>
                <c:pt idx="0">
                  <c:v>5. Residuos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CL!$D$8:$AD$8</c:f>
              <c:numCache>
                <c:formatCode>_-* #,##0.0_-;\-* #,##0.0_-;_-* "-"??_-;_-@_-</c:formatCode>
                <c:ptCount val="27"/>
                <c:pt idx="0">
                  <c:v>2969.301289699366</c:v>
                </c:pt>
                <c:pt idx="1">
                  <c:v>3031.7374521329498</c:v>
                </c:pt>
                <c:pt idx="2">
                  <c:v>3109.9581846820711</c:v>
                </c:pt>
                <c:pt idx="3">
                  <c:v>3163.8130975414069</c:v>
                </c:pt>
                <c:pt idx="4">
                  <c:v>3257.1092701298121</c:v>
                </c:pt>
                <c:pt idx="5">
                  <c:v>3391.298072483145</c:v>
                </c:pt>
                <c:pt idx="6">
                  <c:v>3500.1514619867717</c:v>
                </c:pt>
                <c:pt idx="7">
                  <c:v>3580.8950598195302</c:v>
                </c:pt>
                <c:pt idx="8">
                  <c:v>3643.6831527942181</c:v>
                </c:pt>
                <c:pt idx="9">
                  <c:v>3723.4992982574595</c:v>
                </c:pt>
                <c:pt idx="10">
                  <c:v>3822.4488125221628</c:v>
                </c:pt>
                <c:pt idx="11">
                  <c:v>4205.6974603431354</c:v>
                </c:pt>
                <c:pt idx="12">
                  <c:v>4661.3679859685017</c:v>
                </c:pt>
                <c:pt idx="13">
                  <c:v>4846.5956733473522</c:v>
                </c:pt>
                <c:pt idx="14">
                  <c:v>4961.2365533789771</c:v>
                </c:pt>
                <c:pt idx="15">
                  <c:v>5228.6127980941637</c:v>
                </c:pt>
                <c:pt idx="16">
                  <c:v>5029.0532280586795</c:v>
                </c:pt>
                <c:pt idx="17">
                  <c:v>4738.1963350180649</c:v>
                </c:pt>
                <c:pt idx="18">
                  <c:v>4540.3892284986869</c:v>
                </c:pt>
                <c:pt idx="19">
                  <c:v>4364.6235093879823</c:v>
                </c:pt>
                <c:pt idx="20">
                  <c:v>4502.1580835136128</c:v>
                </c:pt>
                <c:pt idx="21">
                  <c:v>4653.9759027672362</c:v>
                </c:pt>
                <c:pt idx="22">
                  <c:v>4800.5601103635381</c:v>
                </c:pt>
                <c:pt idx="23">
                  <c:v>5318.3670941462715</c:v>
                </c:pt>
                <c:pt idx="24">
                  <c:v>5403.8893963170467</c:v>
                </c:pt>
                <c:pt idx="25">
                  <c:v>5734.5043652331115</c:v>
                </c:pt>
                <c:pt idx="26">
                  <c:v>5801.0651106380392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3E6-94BD-7E5E9437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8986880"/>
        <c:axId val="169005056"/>
      </c:barChart>
      <c:lineChart>
        <c:grouping val="standard"/>
        <c:varyColors val="0"/>
        <c:ser>
          <c:idx val="4"/>
          <c:order val="5"/>
          <c:tx>
            <c:strRef>
              <c:f>CL!$C$9</c:f>
              <c:strCache>
                <c:ptCount val="1"/>
                <c:pt idx="0">
                  <c:v>Balance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CL!$D$3:$AD$3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CL!$D$9:$AD$9</c:f>
              <c:numCache>
                <c:formatCode>_-* #,##0.0_-;\-* #,##0.0_-;_-* "-"??_-;_-@_-</c:formatCode>
                <c:ptCount val="27"/>
                <c:pt idx="0">
                  <c:v>1954.9669481445508</c:v>
                </c:pt>
                <c:pt idx="1">
                  <c:v>4463.4610480972642</c:v>
                </c:pt>
                <c:pt idx="2">
                  <c:v>3258.077300536168</c:v>
                </c:pt>
                <c:pt idx="3">
                  <c:v>6155.4744503297088</c:v>
                </c:pt>
                <c:pt idx="4">
                  <c:v>12490.632773331883</c:v>
                </c:pt>
                <c:pt idx="5">
                  <c:v>9371.3739508495873</c:v>
                </c:pt>
                <c:pt idx="6">
                  <c:v>16447.604175603778</c:v>
                </c:pt>
                <c:pt idx="7">
                  <c:v>20846.798524244659</c:v>
                </c:pt>
                <c:pt idx="8">
                  <c:v>39679.775741074693</c:v>
                </c:pt>
                <c:pt idx="9">
                  <c:v>30068.488550156875</c:v>
                </c:pt>
                <c:pt idx="10">
                  <c:v>13910.285794518555</c:v>
                </c:pt>
                <c:pt idx="11">
                  <c:v>10375.878530216009</c:v>
                </c:pt>
                <c:pt idx="12">
                  <c:v>20475.969785434456</c:v>
                </c:pt>
                <c:pt idx="13">
                  <c:v>4022.6122091859379</c:v>
                </c:pt>
                <c:pt idx="14">
                  <c:v>15742.700751214848</c:v>
                </c:pt>
                <c:pt idx="15">
                  <c:v>18237.449280379773</c:v>
                </c:pt>
                <c:pt idx="16">
                  <c:v>15633.587787980696</c:v>
                </c:pt>
                <c:pt idx="17">
                  <c:v>37560.526303469822</c:v>
                </c:pt>
                <c:pt idx="18">
                  <c:v>36250.329239740051</c:v>
                </c:pt>
                <c:pt idx="19">
                  <c:v>28351.725174574625</c:v>
                </c:pt>
                <c:pt idx="20">
                  <c:v>19931.278060882178</c:v>
                </c:pt>
                <c:pt idx="21">
                  <c:v>34344.987126899934</c:v>
                </c:pt>
                <c:pt idx="22">
                  <c:v>43061.005726995907</c:v>
                </c:pt>
                <c:pt idx="23">
                  <c:v>32415.236038315961</c:v>
                </c:pt>
                <c:pt idx="24">
                  <c:v>45748.820550946584</c:v>
                </c:pt>
                <c:pt idx="25">
                  <c:v>63269.382353666413</c:v>
                </c:pt>
                <c:pt idx="26">
                  <c:v>46184.8177089198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7E-43E6-94BD-7E5E9437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86880"/>
        <c:axId val="169005056"/>
      </c:lineChart>
      <c:catAx>
        <c:axId val="1689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69005056"/>
        <c:crosses val="autoZero"/>
        <c:auto val="1"/>
        <c:lblAlgn val="ctr"/>
        <c:lblOffset val="100"/>
        <c:noMultiLvlLbl val="0"/>
      </c:catAx>
      <c:valAx>
        <c:axId val="16900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</a:t>
                </a:r>
                <a:r>
                  <a:rPr lang="en-US" baseline="-25000"/>
                  <a:t>2 </a:t>
                </a:r>
                <a:r>
                  <a:rPr lang="en-US"/>
                  <a:t>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6898688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7686874755490984"/>
          <c:w val="1"/>
          <c:h val="0.12313125244509025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613-4844-8D0F-9FF7A7BBBA9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1613-4844-8D0F-9FF7A7BBB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1613-4844-8D0F-9FF7A7BBBA9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1613-4844-8D0F-9FF7A7BBBA94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8-1613-4844-8D0F-9FF7A7BBBA94}"/>
              </c:ext>
            </c:extLst>
          </c:dPt>
          <c:dLbls>
            <c:dLbl>
              <c:idx val="0"/>
              <c:layout>
                <c:manualLayout>
                  <c:x val="4.9920961842454453E-2"/>
                  <c:y val="1.909650204198484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3-4844-8D0F-9FF7A7BBBA94}"/>
                </c:ext>
              </c:extLst>
            </c:dLbl>
            <c:dLbl>
              <c:idx val="1"/>
              <c:layout>
                <c:manualLayout>
                  <c:x val="0"/>
                  <c:y val="-0.1224087880819163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3-4844-8D0F-9FF7A7BBBA94}"/>
                </c:ext>
              </c:extLst>
            </c:dLbl>
            <c:dLbl>
              <c:idx val="2"/>
              <c:layout>
                <c:manualLayout>
                  <c:x val="0"/>
                  <c:y val="0.14537490252944638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3-4844-8D0F-9FF7A7BBBA94}"/>
                </c:ext>
              </c:extLst>
            </c:dLbl>
            <c:dLbl>
              <c:idx val="3"/>
              <c:layout>
                <c:manualLayout>
                  <c:x val="0"/>
                  <c:y val="-5.986593993159922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13-4844-8D0F-9FF7A7BBBA94}"/>
                </c:ext>
              </c:extLst>
            </c:dLbl>
            <c:dLbl>
              <c:idx val="4"/>
              <c:layout>
                <c:manualLayout>
                  <c:x val="-0.2517411160206805"/>
                  <c:y val="-0.2355539747465765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13-4844-8D0F-9FF7A7BBBA9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CL!$C$87:$C$91</c:f>
              <c:strCache>
                <c:ptCount val="5"/>
                <c:pt idx="0">
                  <c:v>1. Energía</c:v>
                </c:pt>
                <c:pt idx="1">
                  <c:v>2. IPPU</c:v>
                </c:pt>
                <c:pt idx="2">
                  <c:v>3. Agricultura</c:v>
                </c:pt>
                <c:pt idx="3">
                  <c:v>4. UTCUTS</c:v>
                </c:pt>
                <c:pt idx="4">
                  <c:v>5. Residuos</c:v>
                </c:pt>
              </c:strCache>
            </c:strRef>
          </c:cat>
          <c:val>
            <c:numRef>
              <c:f>CL!$J$87:$J$91</c:f>
              <c:numCache>
                <c:formatCode>_-* #,##0.0_-;\-* #,##0.0_-;_-* "-"??_-;_-@_-</c:formatCode>
                <c:ptCount val="5"/>
                <c:pt idx="0">
                  <c:v>84120.987616838611</c:v>
                </c:pt>
                <c:pt idx="1">
                  <c:v>3322.4959546583759</c:v>
                </c:pt>
                <c:pt idx="2">
                  <c:v>445.3517698666667</c:v>
                </c:pt>
                <c:pt idx="3">
                  <c:v>-65702.953072641525</c:v>
                </c:pt>
                <c:pt idx="4">
                  <c:v>0.50380272800000003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13-4844-8D0F-9FF7A7B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2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D3B-48BE-B6A9-0F02627453A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8D3B-48BE-B6A9-0F02627453A5}"/>
              </c:ext>
            </c:extLst>
          </c:dPt>
          <c:dLbls>
            <c:dLbl>
              <c:idx val="0"/>
              <c:layout>
                <c:manualLayout>
                  <c:x val="-4.0439164605781388E-3"/>
                  <c:y val="4.703703703703692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3B-48BE-B6A9-0F02627453A5}"/>
                </c:ext>
              </c:extLst>
            </c:dLbl>
            <c:dLbl>
              <c:idx val="1"/>
              <c:layout>
                <c:manualLayout>
                  <c:x val="0"/>
                  <c:y val="-7.849277777777777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B-48BE-B6A9-0F02627453A5}"/>
                </c:ext>
              </c:extLst>
            </c:dLbl>
            <c:dLbl>
              <c:idx val="2"/>
              <c:layout>
                <c:manualLayout>
                  <c:x val="-1.0996869978730716E-2"/>
                  <c:y val="-9.436777777777777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B-48BE-B6A9-0F02627453A5}"/>
                </c:ext>
              </c:extLst>
            </c:dLbl>
            <c:dLbl>
              <c:idx val="3"/>
              <c:layout>
                <c:manualLayout>
                  <c:x val="-2.3301644717677487E-2"/>
                  <c:y val="-0.1552227777777777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3B-48BE-B6A9-0F02627453A5}"/>
                </c:ext>
              </c:extLst>
            </c:dLbl>
            <c:dLbl>
              <c:idx val="4"/>
              <c:layout>
                <c:manualLayout>
                  <c:x val="-3.9281893582654263E-2"/>
                  <c:y val="-0.22259833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3B-48BE-B6A9-0F02627453A5}"/>
                </c:ext>
              </c:extLst>
            </c:dLbl>
            <c:dLbl>
              <c:idx val="5"/>
              <c:layout>
                <c:manualLayout>
                  <c:x val="0.35244613653039636"/>
                  <c:y val="-0.1582355555555555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3B-48BE-B6A9-0F02627453A5}"/>
                </c:ext>
              </c:extLst>
            </c:dLbl>
            <c:dLbl>
              <c:idx val="6"/>
              <c:layout>
                <c:manualLayout>
                  <c:x val="0.20964387670063503"/>
                  <c:y val="-4.804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B-48BE-B6A9-0F02627453A5}"/>
                </c:ext>
              </c:extLst>
            </c:dLbl>
            <c:dLbl>
              <c:idx val="7"/>
              <c:layout>
                <c:manualLayout>
                  <c:x val="0"/>
                  <c:y val="-4.2333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0C-44BB-9BD6-72CD75BB84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'4UTCUTS'!$C$183:$C$184</c:f>
              <c:strCache>
                <c:ptCount val="2"/>
                <c:pt idx="0">
                  <c:v>4.D.1. Humedales que permanecen como tales</c:v>
                </c:pt>
                <c:pt idx="1">
                  <c:v>4.D.2. Tierras convertidas en humedales</c:v>
                </c:pt>
              </c:strCache>
            </c:strRef>
          </c:cat>
          <c:val>
            <c:numRef>
              <c:f>'4UTCUTS'!$J$214:$J$215</c:f>
              <c:numCache>
                <c:formatCode>#,##0.0_ ;\-#,##0.0\ </c:formatCode>
                <c:ptCount val="2"/>
                <c:pt idx="0">
                  <c:v>368.69359977563886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B-48BE-B6A9-0F026274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7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77240143369181E-2"/>
          <c:y val="5.0205620226288265E-2"/>
          <c:w val="0.6774930107526882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'4UTCUTS'!$C$238</c:f>
              <c:strCache>
                <c:ptCount val="1"/>
                <c:pt idx="0">
                  <c:v>4.F.1. Otras tierras que permanecen como tales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'4UTCUTS'!$D$238:$AD$238</c:f>
              <c:numCache>
                <c:formatCode>0.0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4EBE-A988-22059AC7E844}"/>
            </c:ext>
          </c:extLst>
        </c:ser>
        <c:ser>
          <c:idx val="1"/>
          <c:order val="1"/>
          <c:tx>
            <c:strRef>
              <c:f>'4UTCUTS'!$C$239</c:f>
              <c:strCache>
                <c:ptCount val="1"/>
                <c:pt idx="0">
                  <c:v>4.F.2. Tierras convertidas en otras tierras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'4UTCUTS'!$D$239:$AD$239</c:f>
              <c:numCache>
                <c:formatCode>0.0</c:formatCode>
                <c:ptCount val="27"/>
                <c:pt idx="0">
                  <c:v>342.36578793415379</c:v>
                </c:pt>
                <c:pt idx="1">
                  <c:v>353.30104958832766</c:v>
                </c:pt>
                <c:pt idx="2">
                  <c:v>364.23631124250164</c:v>
                </c:pt>
                <c:pt idx="3">
                  <c:v>375.17157289667551</c:v>
                </c:pt>
                <c:pt idx="4">
                  <c:v>386.10683455084944</c:v>
                </c:pt>
                <c:pt idx="5">
                  <c:v>397.04209620502331</c:v>
                </c:pt>
                <c:pt idx="6">
                  <c:v>407.9773578591973</c:v>
                </c:pt>
                <c:pt idx="7">
                  <c:v>418.91261951337117</c:v>
                </c:pt>
                <c:pt idx="8">
                  <c:v>443.66808733758739</c:v>
                </c:pt>
                <c:pt idx="9">
                  <c:v>440.78314282171903</c:v>
                </c:pt>
                <c:pt idx="10">
                  <c:v>451.71840447589295</c:v>
                </c:pt>
                <c:pt idx="11">
                  <c:v>462.65366613006682</c:v>
                </c:pt>
                <c:pt idx="12">
                  <c:v>504.49420069014201</c:v>
                </c:pt>
                <c:pt idx="13">
                  <c:v>513.57763329785143</c:v>
                </c:pt>
                <c:pt idx="14">
                  <c:v>522.6610659055608</c:v>
                </c:pt>
                <c:pt idx="15">
                  <c:v>533.63953828184276</c:v>
                </c:pt>
                <c:pt idx="16">
                  <c:v>541.01662351763628</c:v>
                </c:pt>
                <c:pt idx="17">
                  <c:v>549.91136372868891</c:v>
                </c:pt>
                <c:pt idx="18">
                  <c:v>596.26525375829351</c:v>
                </c:pt>
                <c:pt idx="19">
                  <c:v>566.87556957189724</c:v>
                </c:pt>
                <c:pt idx="20">
                  <c:v>564.2650069898948</c:v>
                </c:pt>
                <c:pt idx="21">
                  <c:v>561.65444440789213</c:v>
                </c:pt>
                <c:pt idx="22">
                  <c:v>559.07425818305501</c:v>
                </c:pt>
                <c:pt idx="23">
                  <c:v>556.43331924388679</c:v>
                </c:pt>
                <c:pt idx="24">
                  <c:v>553.82275666188434</c:v>
                </c:pt>
                <c:pt idx="25">
                  <c:v>551.21219407988167</c:v>
                </c:pt>
                <c:pt idx="26">
                  <c:v>548.60163149787911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4EBE-A988-22059AC7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220672"/>
        <c:axId val="183935744"/>
      </c:barChart>
      <c:catAx>
        <c:axId val="18422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3935744"/>
        <c:crosses val="autoZero"/>
        <c:auto val="1"/>
        <c:lblAlgn val="ctr"/>
        <c:lblOffset val="100"/>
        <c:noMultiLvlLbl val="0"/>
      </c:catAx>
      <c:valAx>
        <c:axId val="18393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422067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31623931623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D3B-48BE-B6A9-0F02627453A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8D3B-48BE-B6A9-0F02627453A5}"/>
              </c:ext>
            </c:extLst>
          </c:dPt>
          <c:dLbls>
            <c:dLbl>
              <c:idx val="0"/>
              <c:layout>
                <c:manualLayout>
                  <c:x val="-4.0439164605781388E-3"/>
                  <c:y val="4.703703703703692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3B-48BE-B6A9-0F02627453A5}"/>
                </c:ext>
              </c:extLst>
            </c:dLbl>
            <c:dLbl>
              <c:idx val="1"/>
              <c:layout>
                <c:manualLayout>
                  <c:x val="0"/>
                  <c:y val="-7.849277777777777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B-48BE-B6A9-0F02627453A5}"/>
                </c:ext>
              </c:extLst>
            </c:dLbl>
            <c:dLbl>
              <c:idx val="2"/>
              <c:layout>
                <c:manualLayout>
                  <c:x val="-1.0996869978730716E-2"/>
                  <c:y val="-9.436777777777777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B-48BE-B6A9-0F02627453A5}"/>
                </c:ext>
              </c:extLst>
            </c:dLbl>
            <c:dLbl>
              <c:idx val="3"/>
              <c:layout>
                <c:manualLayout>
                  <c:x val="-2.3301644717677487E-2"/>
                  <c:y val="-0.1552227777777777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3B-48BE-B6A9-0F02627453A5}"/>
                </c:ext>
              </c:extLst>
            </c:dLbl>
            <c:dLbl>
              <c:idx val="4"/>
              <c:layout>
                <c:manualLayout>
                  <c:x val="-3.9281893582654263E-2"/>
                  <c:y val="-0.22259833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3B-48BE-B6A9-0F02627453A5}"/>
                </c:ext>
              </c:extLst>
            </c:dLbl>
            <c:dLbl>
              <c:idx val="5"/>
              <c:layout>
                <c:manualLayout>
                  <c:x val="0.35244613653039636"/>
                  <c:y val="-0.1582355555555555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3B-48BE-B6A9-0F02627453A5}"/>
                </c:ext>
              </c:extLst>
            </c:dLbl>
            <c:dLbl>
              <c:idx val="6"/>
              <c:layout>
                <c:manualLayout>
                  <c:x val="0.20964387670063503"/>
                  <c:y val="-4.804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B-48BE-B6A9-0F02627453A5}"/>
                </c:ext>
              </c:extLst>
            </c:dLbl>
            <c:dLbl>
              <c:idx val="7"/>
              <c:layout>
                <c:manualLayout>
                  <c:x val="0"/>
                  <c:y val="-4.2333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0C-44BB-9BD6-72CD75BB84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'4UTCUTS'!$C$183:$C$184</c:f>
              <c:strCache>
                <c:ptCount val="2"/>
                <c:pt idx="0">
                  <c:v>4.D.1. Humedales que permanecen como tales</c:v>
                </c:pt>
                <c:pt idx="1">
                  <c:v>4.D.2. Tierras convertidas en humedales</c:v>
                </c:pt>
              </c:strCache>
            </c:strRef>
          </c:cat>
          <c:val>
            <c:numRef>
              <c:f>'4UTCUTS'!$J$245:$J$246</c:f>
              <c:numCache>
                <c:formatCode>#,##0.0_ ;\-#,##0.0\ </c:formatCode>
                <c:ptCount val="2"/>
                <c:pt idx="0">
                  <c:v>0</c:v>
                </c:pt>
                <c:pt idx="1">
                  <c:v>548.60163149787911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B-48BE-B6A9-0F026274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7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7066505473506699"/>
          <c:h val="0.723079861111111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'2IPPU'!$C$4</c:f>
              <c:strCache>
                <c:ptCount val="1"/>
                <c:pt idx="0">
                  <c:v> 2. Procesos industriales y uso de productos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'2IPPU'!$D$3:$AA$3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'2IPPU'!$D$4:$AA$4</c:f>
              <c:numCache>
                <c:formatCode>_-* #,##0.0_-;\-* #,##0.0_-;_-* "-"??_-;_-@_-</c:formatCode>
                <c:ptCount val="24"/>
                <c:pt idx="0">
                  <c:v>3295.4491502951755</c:v>
                </c:pt>
                <c:pt idx="1">
                  <c:v>3620.7499981552601</c:v>
                </c:pt>
                <c:pt idx="2">
                  <c:v>4154.9967474176383</c:v>
                </c:pt>
                <c:pt idx="3">
                  <c:v>4306.0544946529399</c:v>
                </c:pt>
                <c:pt idx="4">
                  <c:v>4274.0235497014264</c:v>
                </c:pt>
                <c:pt idx="5">
                  <c:v>4097.7469262672148</c:v>
                </c:pt>
                <c:pt idx="6">
                  <c:v>4284.6742090769012</c:v>
                </c:pt>
                <c:pt idx="7">
                  <c:v>4619.6807768449726</c:v>
                </c:pt>
                <c:pt idx="8">
                  <c:v>5065.7375035678979</c:v>
                </c:pt>
                <c:pt idx="9">
                  <c:v>5375.3973061795787</c:v>
                </c:pt>
                <c:pt idx="10">
                  <c:v>6243.6225582624857</c:v>
                </c:pt>
                <c:pt idx="11">
                  <c:v>6243.8586581286663</c:v>
                </c:pt>
                <c:pt idx="12">
                  <c:v>6404.9362594421</c:v>
                </c:pt>
                <c:pt idx="13">
                  <c:v>6610.2354846563139</c:v>
                </c:pt>
                <c:pt idx="14">
                  <c:v>7067.473080692318</c:v>
                </c:pt>
                <c:pt idx="15">
                  <c:v>7236.1751682598879</c:v>
                </c:pt>
                <c:pt idx="16">
                  <c:v>7643.1417171437406</c:v>
                </c:pt>
                <c:pt idx="17">
                  <c:v>6352.7745946365203</c:v>
                </c:pt>
                <c:pt idx="18">
                  <c:v>6073.1588073575458</c:v>
                </c:pt>
                <c:pt idx="19">
                  <c:v>5463.1828105019804</c:v>
                </c:pt>
                <c:pt idx="20">
                  <c:v>5492.4350049163422</c:v>
                </c:pt>
                <c:pt idx="21">
                  <c:v>6335.9488515873181</c:v>
                </c:pt>
                <c:pt idx="22">
                  <c:v>6689.0849194125121</c:v>
                </c:pt>
                <c:pt idx="23">
                  <c:v>6142.3588607521815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6-4103-A160-DE6FE1F2577F}"/>
            </c:ext>
          </c:extLst>
        </c:ser>
        <c:ser>
          <c:idx val="1"/>
          <c:order val="1"/>
          <c:tx>
            <c:strRef>
              <c:f>'2IPPU'!$C$5</c:f>
              <c:strCache>
                <c:ptCount val="1"/>
                <c:pt idx="0">
                  <c:v> Otros sectores excluyendo UTCUTS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'2IPPU'!$D$3:$AA$3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'2IPPU'!$D$5:$AA$5</c:f>
              <c:numCache>
                <c:formatCode>_-* #,##0.0_-;\-* #,##0.0_-;_-* "-"??_-;_-@_-</c:formatCode>
                <c:ptCount val="24"/>
                <c:pt idx="0">
                  <c:v>48720.483058816921</c:v>
                </c:pt>
                <c:pt idx="1">
                  <c:v>47060.275979423088</c:v>
                </c:pt>
                <c:pt idx="2">
                  <c:v>48423.970459508477</c:v>
                </c:pt>
                <c:pt idx="3">
                  <c:v>51126.253005971412</c:v>
                </c:pt>
                <c:pt idx="4">
                  <c:v>54075.073716225859</c:v>
                </c:pt>
                <c:pt idx="5">
                  <c:v>57354.390747115802</c:v>
                </c:pt>
                <c:pt idx="6">
                  <c:v>63430.423429506372</c:v>
                </c:pt>
                <c:pt idx="7">
                  <c:v>70583.605020083633</c:v>
                </c:pt>
                <c:pt idx="8">
                  <c:v>71085.47181550083</c:v>
                </c:pt>
                <c:pt idx="9">
                  <c:v>73903.491768513617</c:v>
                </c:pt>
                <c:pt idx="10">
                  <c:v>70343.032489857738</c:v>
                </c:pt>
                <c:pt idx="11">
                  <c:v>68487.814682516022</c:v>
                </c:pt>
                <c:pt idx="12">
                  <c:v>69774.492699069218</c:v>
                </c:pt>
                <c:pt idx="13">
                  <c:v>70345.788552354556</c:v>
                </c:pt>
                <c:pt idx="14">
                  <c:v>75541.526019580881</c:v>
                </c:pt>
                <c:pt idx="15">
                  <c:v>77097.554372344952</c:v>
                </c:pt>
                <c:pt idx="16">
                  <c:v>77911.781731862764</c:v>
                </c:pt>
                <c:pt idx="17">
                  <c:v>87303.188302338502</c:v>
                </c:pt>
                <c:pt idx="18">
                  <c:v>88188.76843305293</c:v>
                </c:pt>
                <c:pt idx="19">
                  <c:v>85423.39614642899</c:v>
                </c:pt>
                <c:pt idx="20">
                  <c:v>86369.727324850275</c:v>
                </c:pt>
                <c:pt idx="21">
                  <c:v>93525.094502691092</c:v>
                </c:pt>
                <c:pt idx="22">
                  <c:v>97803.108723300786</c:v>
                </c:pt>
                <c:pt idx="23">
                  <c:v>98160.369188152152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6-4103-A160-DE6FE1F2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052736"/>
        <c:axId val="184070912"/>
      </c:barChart>
      <c:catAx>
        <c:axId val="1840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4070912"/>
        <c:crosses val="autoZero"/>
        <c:auto val="1"/>
        <c:lblAlgn val="ctr"/>
        <c:lblOffset val="100"/>
        <c:noMultiLvlLbl val="0"/>
      </c:catAx>
      <c:valAx>
        <c:axId val="18407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8405273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9262776337941618"/>
          <c:w val="1"/>
          <c:h val="0.1073722366205838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3A-4DBA-9ECC-DCC7F27D62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3A-4DBA-9ECC-DCC7F27D62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3A-4DBA-9ECC-DCC7F27D6268}"/>
              </c:ext>
            </c:extLst>
          </c:dPt>
          <c:dLbls>
            <c:dLbl>
              <c:idx val="0"/>
              <c:layout>
                <c:manualLayout>
                  <c:x val="9.0698653198653195E-2"/>
                  <c:y val="-7.392277777777778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DBA-9ECC-DCC7F27D6268}"/>
                </c:ext>
              </c:extLst>
            </c:dLbl>
            <c:dLbl>
              <c:idx val="1"/>
              <c:layout>
                <c:manualLayout>
                  <c:x val="-0.13977946127946128"/>
                  <c:y val="3.671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A-4DBA-9ECC-DCC7F27D6268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A-4DBA-9ECC-DCC7F27D626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3A-4DBA-9ECC-DCC7F27D626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3A-4DBA-9ECC-DCC7F27D626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3A-4DBA-9ECC-DCC7F27D626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3A-4DBA-9ECC-DCC7F27D62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'5RES'!$C$4:$C$5</c:f>
              <c:strCache>
                <c:ptCount val="2"/>
                <c:pt idx="0">
                  <c:v> 5. Residuos </c:v>
                </c:pt>
                <c:pt idx="1">
                  <c:v> Otros sectores excluyendo UTCUTS </c:v>
                </c:pt>
              </c:strCache>
            </c:strRef>
          </c:cat>
          <c:val>
            <c:numRef>
              <c:f>'5RES'!$AA$4:$AA$5</c:f>
              <c:numCache>
                <c:formatCode>_-* #,##0.0_-;\-* #,##0.0_-;_-* "-"??_-;_-@_-</c:formatCode>
                <c:ptCount val="2"/>
                <c:pt idx="0">
                  <c:v>5318.3670941462715</c:v>
                </c:pt>
                <c:pt idx="1">
                  <c:v>98984.360954758056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A-4DBA-9ECC-DCC7F27D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7066505473506699"/>
          <c:h val="0.723079861111111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'5RES'!$C$28</c:f>
              <c:strCache>
                <c:ptCount val="1"/>
                <c:pt idx="0">
                  <c:v> 5. Residuos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'5RES'!$D$27:$AA$27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'5RES'!$D$28:$AA$28</c:f>
              <c:numCache>
                <c:formatCode>_-* #,##0.0_-;\-* #,##0.0_-;_-* "-"??_-;_-@_-</c:formatCode>
                <c:ptCount val="24"/>
                <c:pt idx="0">
                  <c:v>2969.301289699366</c:v>
                </c:pt>
                <c:pt idx="1">
                  <c:v>3031.7374521329498</c:v>
                </c:pt>
                <c:pt idx="2">
                  <c:v>3109.9581846820711</c:v>
                </c:pt>
                <c:pt idx="3">
                  <c:v>3163.8130975414069</c:v>
                </c:pt>
                <c:pt idx="4">
                  <c:v>3257.1092701298121</c:v>
                </c:pt>
                <c:pt idx="5">
                  <c:v>3391.298072483145</c:v>
                </c:pt>
                <c:pt idx="6">
                  <c:v>3500.1514619867717</c:v>
                </c:pt>
                <c:pt idx="7">
                  <c:v>3580.8950598195302</c:v>
                </c:pt>
                <c:pt idx="8">
                  <c:v>3643.6831527942181</c:v>
                </c:pt>
                <c:pt idx="9">
                  <c:v>3723.4992982574595</c:v>
                </c:pt>
                <c:pt idx="10">
                  <c:v>3822.4488125221628</c:v>
                </c:pt>
                <c:pt idx="11">
                  <c:v>4205.6974603431354</c:v>
                </c:pt>
                <c:pt idx="12">
                  <c:v>4661.3679859685017</c:v>
                </c:pt>
                <c:pt idx="13">
                  <c:v>4846.5956733473522</c:v>
                </c:pt>
                <c:pt idx="14">
                  <c:v>4961.2365533789771</c:v>
                </c:pt>
                <c:pt idx="15">
                  <c:v>5228.6127980941637</c:v>
                </c:pt>
                <c:pt idx="16">
                  <c:v>5029.0532280586795</c:v>
                </c:pt>
                <c:pt idx="17">
                  <c:v>4738.1963350180649</c:v>
                </c:pt>
                <c:pt idx="18">
                  <c:v>4540.3892284986869</c:v>
                </c:pt>
                <c:pt idx="19">
                  <c:v>4364.6235093879823</c:v>
                </c:pt>
                <c:pt idx="20">
                  <c:v>4502.1580835136128</c:v>
                </c:pt>
                <c:pt idx="21">
                  <c:v>4653.9759027672362</c:v>
                </c:pt>
                <c:pt idx="22">
                  <c:v>4800.5601103635381</c:v>
                </c:pt>
                <c:pt idx="23">
                  <c:v>5318.3670941462715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6-4103-A160-DE6FE1F2577F}"/>
            </c:ext>
          </c:extLst>
        </c:ser>
        <c:ser>
          <c:idx val="1"/>
          <c:order val="1"/>
          <c:tx>
            <c:strRef>
              <c:f>'5RES'!$C$29</c:f>
              <c:strCache>
                <c:ptCount val="1"/>
                <c:pt idx="0">
                  <c:v> Otros sectores incluyendo UTCUTS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'5RES'!$D$27:$AA$27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'5RES'!$D$29:$AA$29</c:f>
              <c:numCache>
                <c:formatCode>_-* #,##0.0_-;\-* #,##0.0_-;_-* "-"??_-;_-@_-</c:formatCode>
                <c:ptCount val="24"/>
                <c:pt idx="0">
                  <c:v>99107.596180380278</c:v>
                </c:pt>
                <c:pt idx="1">
                  <c:v>93866.853454926488</c:v>
                </c:pt>
                <c:pt idx="2">
                  <c:v>98789.898928633978</c:v>
                </c:pt>
                <c:pt idx="3">
                  <c:v>101545.32745337758</c:v>
                </c:pt>
                <c:pt idx="4">
                  <c:v>100950.45248839288</c:v>
                </c:pt>
                <c:pt idx="5">
                  <c:v>110141.60332343332</c:v>
                </c:pt>
                <c:pt idx="6">
                  <c:v>115482.43963957601</c:v>
                </c:pt>
                <c:pt idx="7">
                  <c:v>125978.878009793</c:v>
                </c:pt>
                <c:pt idx="8">
                  <c:v>108978.95974426856</c:v>
                </c:pt>
                <c:pt idx="9">
                  <c:v>124765.79030097206</c:v>
                </c:pt>
                <c:pt idx="10">
                  <c:v>135440.57548919972</c:v>
                </c:pt>
                <c:pt idx="11">
                  <c:v>134881.77069073025</c:v>
                </c:pt>
                <c:pt idx="12">
                  <c:v>127221.52014561967</c:v>
                </c:pt>
                <c:pt idx="13">
                  <c:v>145042.84019148845</c:v>
                </c:pt>
                <c:pt idx="14">
                  <c:v>144514.06089595257</c:v>
                </c:pt>
                <c:pt idx="15">
                  <c:v>145201.39700273573</c:v>
                </c:pt>
                <c:pt idx="16">
                  <c:v>150447.20588197361</c:v>
                </c:pt>
                <c:pt idx="17">
                  <c:v>145013.20315546216</c:v>
                </c:pt>
                <c:pt idx="18">
                  <c:v>147733.1360125822</c:v>
                </c:pt>
                <c:pt idx="19">
                  <c:v>149056.80922989934</c:v>
                </c:pt>
                <c:pt idx="20">
                  <c:v>159290.88851513746</c:v>
                </c:pt>
                <c:pt idx="21">
                  <c:v>160723.12367888965</c:v>
                </c:pt>
                <c:pt idx="22">
                  <c:v>161122.82144806714</c:v>
                </c:pt>
                <c:pt idx="23">
                  <c:v>170871.85296534642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6-4103-A160-DE6FE1F2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925184"/>
        <c:axId val="184939264"/>
      </c:barChart>
      <c:catAx>
        <c:axId val="1849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4939264"/>
        <c:crosses val="autoZero"/>
        <c:auto val="1"/>
        <c:lblAlgn val="ctr"/>
        <c:lblOffset val="100"/>
        <c:noMultiLvlLbl val="0"/>
      </c:catAx>
      <c:valAx>
        <c:axId val="184939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8492518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9262776337941618"/>
          <c:w val="1"/>
          <c:h val="0.1073722366205838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3A-4DBA-9ECC-DCC7F27D62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3A-4DBA-9ECC-DCC7F27D62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3A-4DBA-9ECC-DCC7F27D6268}"/>
              </c:ext>
            </c:extLst>
          </c:dPt>
          <c:dLbls>
            <c:dLbl>
              <c:idx val="0"/>
              <c:layout>
                <c:manualLayout>
                  <c:x val="0.10138888888888889"/>
                  <c:y val="-6.686722222222221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DBA-9ECC-DCC7F27D6268}"/>
                </c:ext>
              </c:extLst>
            </c:dLbl>
            <c:dLbl>
              <c:idx val="1"/>
              <c:layout>
                <c:manualLayout>
                  <c:x val="-8.3487373737373735E-2"/>
                  <c:y val="3.671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A-4DBA-9ECC-DCC7F27D6268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A-4DBA-9ECC-DCC7F27D626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3A-4DBA-9ECC-DCC7F27D626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3A-4DBA-9ECC-DCC7F27D626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3A-4DBA-9ECC-DCC7F27D626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3A-4DBA-9ECC-DCC7F27D62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'5RES'!$C$28:$C$29</c:f>
              <c:strCache>
                <c:ptCount val="2"/>
                <c:pt idx="0">
                  <c:v> 5. Residuos </c:v>
                </c:pt>
                <c:pt idx="1">
                  <c:v> Otros sectores incluyendo UTCUTS </c:v>
                </c:pt>
              </c:strCache>
            </c:strRef>
          </c:cat>
          <c:val>
            <c:numRef>
              <c:f>'5RES'!$AA$28:$AA$29</c:f>
              <c:numCache>
                <c:formatCode>_-* #,##0.0_-;\-* #,##0.0_-;_-* "-"??_-;_-@_-</c:formatCode>
                <c:ptCount val="2"/>
                <c:pt idx="0">
                  <c:v>5318.3670941462715</c:v>
                </c:pt>
                <c:pt idx="1">
                  <c:v>170871.85296534642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A-4DBA-9ECC-DCC7F27D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'5RES'!$C$52</c:f>
              <c:strCache>
                <c:ptCount val="1"/>
                <c:pt idx="0">
                  <c:v>5.A. Disposición de residuos sólidos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'5RES'!$D$51:$AD$51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'5RES'!$D$52:$AD$52</c:f>
              <c:numCache>
                <c:formatCode>#,##0.0_ ;\-#,##0.0\ </c:formatCode>
                <c:ptCount val="27"/>
                <c:pt idx="0">
                  <c:v>2288.6660200510273</c:v>
                </c:pt>
                <c:pt idx="1">
                  <c:v>2336.7838604427316</c:v>
                </c:pt>
                <c:pt idx="2">
                  <c:v>2386.2256433099233</c:v>
                </c:pt>
                <c:pt idx="3">
                  <c:v>2438.9843833591995</c:v>
                </c:pt>
                <c:pt idx="4">
                  <c:v>2527.0549513352107</c:v>
                </c:pt>
                <c:pt idx="5">
                  <c:v>2616.1881459802635</c:v>
                </c:pt>
                <c:pt idx="6">
                  <c:v>2704.9055261812423</c:v>
                </c:pt>
                <c:pt idx="7">
                  <c:v>2795.7729462800266</c:v>
                </c:pt>
                <c:pt idx="8">
                  <c:v>2889.0546652976141</c:v>
                </c:pt>
                <c:pt idx="9">
                  <c:v>2981.0128421587515</c:v>
                </c:pt>
                <c:pt idx="10">
                  <c:v>3071.6990357164868</c:v>
                </c:pt>
                <c:pt idx="11">
                  <c:v>3162.4318703039339</c:v>
                </c:pt>
                <c:pt idx="12">
                  <c:v>3252.3786823465002</c:v>
                </c:pt>
                <c:pt idx="13">
                  <c:v>3389.8505531961337</c:v>
                </c:pt>
                <c:pt idx="14">
                  <c:v>3541.7171040156018</c:v>
                </c:pt>
                <c:pt idx="15">
                  <c:v>3698.6927338907717</c:v>
                </c:pt>
                <c:pt idx="16">
                  <c:v>3829.5292074511926</c:v>
                </c:pt>
                <c:pt idx="17">
                  <c:v>3483.1741834390277</c:v>
                </c:pt>
                <c:pt idx="18">
                  <c:v>3282.5512890066739</c:v>
                </c:pt>
                <c:pt idx="19">
                  <c:v>3106.0589449776239</c:v>
                </c:pt>
                <c:pt idx="20">
                  <c:v>3142.0725746201565</c:v>
                </c:pt>
                <c:pt idx="21">
                  <c:v>3274.0357197234066</c:v>
                </c:pt>
                <c:pt idx="22">
                  <c:v>3293.8432475843497</c:v>
                </c:pt>
                <c:pt idx="23">
                  <c:v>3832.7610169196578</c:v>
                </c:pt>
                <c:pt idx="24">
                  <c:v>3867.9327244659526</c:v>
                </c:pt>
                <c:pt idx="25">
                  <c:v>4209.2303592449325</c:v>
                </c:pt>
                <c:pt idx="26">
                  <c:v>4305.274116710777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'5RES'!$C$53</c:f>
              <c:strCache>
                <c:ptCount val="1"/>
                <c:pt idx="0">
                  <c:v>5.B. Tratamiento biológico de residuos sólidos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cat>
            <c:numRef>
              <c:f>'5RES'!$D$51:$AD$51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'5RES'!$D$53:$AD$53</c:f>
              <c:numCache>
                <c:formatCode>#,##0.0_ ;\-#,##0.0\ </c:formatCode>
                <c:ptCount val="27"/>
                <c:pt idx="0">
                  <c:v>17.045999999999999</c:v>
                </c:pt>
                <c:pt idx="1">
                  <c:v>17.045999999999999</c:v>
                </c:pt>
                <c:pt idx="2">
                  <c:v>17.045999999999999</c:v>
                </c:pt>
                <c:pt idx="3">
                  <c:v>17.045999999999999</c:v>
                </c:pt>
                <c:pt idx="4">
                  <c:v>17.045999999999999</c:v>
                </c:pt>
                <c:pt idx="5">
                  <c:v>17.045999999999999</c:v>
                </c:pt>
                <c:pt idx="6">
                  <c:v>17.045999999999999</c:v>
                </c:pt>
                <c:pt idx="7">
                  <c:v>19.318800000000003</c:v>
                </c:pt>
                <c:pt idx="8">
                  <c:v>19.318800000000003</c:v>
                </c:pt>
                <c:pt idx="9">
                  <c:v>19.318800000000003</c:v>
                </c:pt>
                <c:pt idx="10">
                  <c:v>20.360500000000002</c:v>
                </c:pt>
                <c:pt idx="11">
                  <c:v>23.12574</c:v>
                </c:pt>
                <c:pt idx="12">
                  <c:v>35.500189000000006</c:v>
                </c:pt>
                <c:pt idx="13">
                  <c:v>35.500189000000006</c:v>
                </c:pt>
                <c:pt idx="14">
                  <c:v>48.046158640000002</c:v>
                </c:pt>
                <c:pt idx="15">
                  <c:v>48.709058640000002</c:v>
                </c:pt>
                <c:pt idx="16">
                  <c:v>54.239538639999992</c:v>
                </c:pt>
                <c:pt idx="17">
                  <c:v>70.508998640000002</c:v>
                </c:pt>
                <c:pt idx="18">
                  <c:v>69.59987864</c:v>
                </c:pt>
                <c:pt idx="19">
                  <c:v>111.95197664312499</c:v>
                </c:pt>
                <c:pt idx="20">
                  <c:v>78.147747215125008</c:v>
                </c:pt>
                <c:pt idx="21">
                  <c:v>55.856835065124997</c:v>
                </c:pt>
                <c:pt idx="22">
                  <c:v>47.479294265124999</c:v>
                </c:pt>
                <c:pt idx="23">
                  <c:v>61.033326465125008</c:v>
                </c:pt>
                <c:pt idx="24">
                  <c:v>59.947306865125</c:v>
                </c:pt>
                <c:pt idx="25">
                  <c:v>59.947306865125</c:v>
                </c:pt>
                <c:pt idx="26">
                  <c:v>59.947306865125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E7-B95F-CB824C1C04D0}"/>
            </c:ext>
          </c:extLst>
        </c:ser>
        <c:ser>
          <c:idx val="2"/>
          <c:order val="2"/>
          <c:tx>
            <c:strRef>
              <c:f>'5RES'!$C$54</c:f>
              <c:strCache>
                <c:ptCount val="1"/>
                <c:pt idx="0">
                  <c:v>5.C. Incineración y quema abierta de residuos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'5RES'!$D$51:$AD$51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'5RES'!$D$54:$AD$54</c:f>
              <c:numCache>
                <c:formatCode>#,##0.0_ ;\-#,##0.0\ </c:formatCode>
                <c:ptCount val="27"/>
                <c:pt idx="0">
                  <c:v>1.7964443250000003E-3</c:v>
                </c:pt>
                <c:pt idx="1">
                  <c:v>1.8784525499999998E-3</c:v>
                </c:pt>
                <c:pt idx="2">
                  <c:v>1.9666500749999996E-3</c:v>
                </c:pt>
                <c:pt idx="3">
                  <c:v>2.2793287499999998E-3</c:v>
                </c:pt>
                <c:pt idx="4">
                  <c:v>2.0921024249999998E-3</c:v>
                </c:pt>
                <c:pt idx="5">
                  <c:v>2.1044810249999995E-3</c:v>
                </c:pt>
                <c:pt idx="6">
                  <c:v>5.1962455720352456E-2</c:v>
                </c:pt>
                <c:pt idx="7">
                  <c:v>5.8227810586972718E-2</c:v>
                </c:pt>
                <c:pt idx="8">
                  <c:v>6.576556044286358E-2</c:v>
                </c:pt>
                <c:pt idx="9">
                  <c:v>7.3821135231271387E-2</c:v>
                </c:pt>
                <c:pt idx="10">
                  <c:v>8.2649915894007067E-2</c:v>
                </c:pt>
                <c:pt idx="11">
                  <c:v>9.2971599470209554E-2</c:v>
                </c:pt>
                <c:pt idx="12">
                  <c:v>0.10460339692924359</c:v>
                </c:pt>
                <c:pt idx="13">
                  <c:v>0.11759786793952037</c:v>
                </c:pt>
                <c:pt idx="14">
                  <c:v>0.13241773403005191</c:v>
                </c:pt>
                <c:pt idx="15">
                  <c:v>0.14919396431658924</c:v>
                </c:pt>
                <c:pt idx="16">
                  <c:v>0.16788189382359198</c:v>
                </c:pt>
                <c:pt idx="17">
                  <c:v>0.18940917110139843</c:v>
                </c:pt>
                <c:pt idx="18">
                  <c:v>0.21303942944095428</c:v>
                </c:pt>
                <c:pt idx="19">
                  <c:v>0.23981094139243408</c:v>
                </c:pt>
                <c:pt idx="20">
                  <c:v>0.27020865672556699</c:v>
                </c:pt>
                <c:pt idx="21">
                  <c:v>0.30441031549873854</c:v>
                </c:pt>
                <c:pt idx="22">
                  <c:v>0.33883536753340937</c:v>
                </c:pt>
                <c:pt idx="23">
                  <c:v>0.34250761359300003</c:v>
                </c:pt>
                <c:pt idx="24">
                  <c:v>0.40737662706500005</c:v>
                </c:pt>
                <c:pt idx="25">
                  <c:v>0.47901047425949994</c:v>
                </c:pt>
                <c:pt idx="26">
                  <c:v>0.533080254689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2-4FE7-B95F-CB824C1C04D0}"/>
            </c:ext>
          </c:extLst>
        </c:ser>
        <c:ser>
          <c:idx val="3"/>
          <c:order val="3"/>
          <c:tx>
            <c:strRef>
              <c:f>'5RES'!$C$55</c:f>
              <c:strCache>
                <c:ptCount val="1"/>
                <c:pt idx="0">
                  <c:v>5.D. Tratamiento y descarga de aguas residuales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'5RES'!$D$51:$AD$51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'5RES'!$D$55:$AD$55</c:f>
              <c:numCache>
                <c:formatCode>#,##0.0_ ;\-#,##0.0\ </c:formatCode>
                <c:ptCount val="27"/>
                <c:pt idx="0">
                  <c:v>663.5874732040138</c:v>
                </c:pt>
                <c:pt idx="1">
                  <c:v>677.90571323766835</c:v>
                </c:pt>
                <c:pt idx="2">
                  <c:v>706.68457472207342</c:v>
                </c:pt>
                <c:pt idx="3">
                  <c:v>707.78043485345756</c:v>
                </c:pt>
                <c:pt idx="4">
                  <c:v>713.00622669217614</c:v>
                </c:pt>
                <c:pt idx="5">
                  <c:v>758.06182202185653</c:v>
                </c:pt>
                <c:pt idx="6">
                  <c:v>778.14797334980892</c:v>
                </c:pt>
                <c:pt idx="7">
                  <c:v>765.74508572891637</c:v>
                </c:pt>
                <c:pt idx="8">
                  <c:v>735.24392193616131</c:v>
                </c:pt>
                <c:pt idx="9">
                  <c:v>723.09383496347652</c:v>
                </c:pt>
                <c:pt idx="10">
                  <c:v>730.30662688978236</c:v>
                </c:pt>
                <c:pt idx="11">
                  <c:v>1020.0468784397317</c:v>
                </c:pt>
                <c:pt idx="12">
                  <c:v>1373.3845112250726</c:v>
                </c:pt>
                <c:pt idx="13">
                  <c:v>1421.1273332832798</c:v>
                </c:pt>
                <c:pt idx="14">
                  <c:v>1371.3408729893449</c:v>
                </c:pt>
                <c:pt idx="15">
                  <c:v>1481.0618115990751</c:v>
                </c:pt>
                <c:pt idx="16">
                  <c:v>1145.116600073663</c:v>
                </c:pt>
                <c:pt idx="17">
                  <c:v>1184.3237437679359</c:v>
                </c:pt>
                <c:pt idx="18">
                  <c:v>1188.0250214225725</c:v>
                </c:pt>
                <c:pt idx="19">
                  <c:v>1146.3727768258407</c:v>
                </c:pt>
                <c:pt idx="20">
                  <c:v>1281.6675530216057</c:v>
                </c:pt>
                <c:pt idx="21">
                  <c:v>1323.7789376632059</c:v>
                </c:pt>
                <c:pt idx="22">
                  <c:v>1458.89873314653</c:v>
                </c:pt>
                <c:pt idx="23">
                  <c:v>1424.2302431478956</c:v>
                </c:pt>
                <c:pt idx="24">
                  <c:v>1475.6019883589047</c:v>
                </c:pt>
                <c:pt idx="25">
                  <c:v>1464.847688648794</c:v>
                </c:pt>
                <c:pt idx="26">
                  <c:v>1435.3106068074485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2-4FE7-B95F-CB824C1C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823168"/>
        <c:axId val="184824960"/>
      </c:barChart>
      <c:catAx>
        <c:axId val="1848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4824960"/>
        <c:crosses val="autoZero"/>
        <c:auto val="1"/>
        <c:lblAlgn val="ctr"/>
        <c:lblOffset val="100"/>
        <c:noMultiLvlLbl val="0"/>
      </c:catAx>
      <c:valAx>
        <c:axId val="18482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482316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7263717948717945"/>
          <c:w val="0.9909673291521387"/>
          <c:h val="0.12727564102564101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31541218638"/>
          <c:y val="5.0205620226288265E-2"/>
          <c:w val="0.66383709677419356"/>
          <c:h val="0.7186701388888888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'5RES'!$C$87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'5RES'!$D$86:$AD$86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'5RES'!$D$87:$AD$87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4.7733722114855708E-2</c:v>
                </c:pt>
                <c:pt idx="7">
                  <c:v>5.380245544993479E-2</c:v>
                </c:pt>
                <c:pt idx="8">
                  <c:v>6.0642750747093375E-2</c:v>
                </c:pt>
                <c:pt idx="9">
                  <c:v>6.8352702259029771E-2</c:v>
                </c:pt>
                <c:pt idx="10">
                  <c:v>7.7042875670271391E-2</c:v>
                </c:pt>
                <c:pt idx="11">
                  <c:v>8.6837893680505984E-2</c:v>
                </c:pt>
                <c:pt idx="12">
                  <c:v>9.7878223174587872E-2</c:v>
                </c:pt>
                <c:pt idx="13">
                  <c:v>0.11032218960839478</c:v>
                </c:pt>
                <c:pt idx="14">
                  <c:v>0.12434824749812723</c:v>
                </c:pt>
                <c:pt idx="15">
                  <c:v>0.14015753957333529</c:v>
                </c:pt>
                <c:pt idx="16">
                  <c:v>0.15797678129357529</c:v>
                </c:pt>
                <c:pt idx="17">
                  <c:v>0.17806151209453749</c:v>
                </c:pt>
                <c:pt idx="18">
                  <c:v>0.20069975998860676</c:v>
                </c:pt>
                <c:pt idx="19">
                  <c:v>0.22621617207259473</c:v>
                </c:pt>
                <c:pt idx="20">
                  <c:v>0.25497667017679998</c:v>
                </c:pt>
                <c:pt idx="21">
                  <c:v>0.28739369842040002</c:v>
                </c:pt>
                <c:pt idx="22">
                  <c:v>0.3198107266639994</c:v>
                </c:pt>
                <c:pt idx="23">
                  <c:v>0.32260800000000001</c:v>
                </c:pt>
                <c:pt idx="24">
                  <c:v>0.38480156000000004</c:v>
                </c:pt>
                <c:pt idx="25">
                  <c:v>0.45285239999999999</c:v>
                </c:pt>
                <c:pt idx="26">
                  <c:v>0.50380272800000003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B02-B314-86CA5161376F}"/>
            </c:ext>
          </c:extLst>
        </c:ser>
        <c:ser>
          <c:idx val="2"/>
          <c:order val="1"/>
          <c:tx>
            <c:strRef>
              <c:f>'5RES'!$C$88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'5RES'!$D$86:$AD$86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'5RES'!$D$88:$AD$88</c:f>
              <c:numCache>
                <c:formatCode>#,##0.0_ ;\-#,##0.0\ </c:formatCode>
                <c:ptCount val="27"/>
                <c:pt idx="0">
                  <c:v>2787.5579669612334</c:v>
                </c:pt>
                <c:pt idx="1">
                  <c:v>2846.7883296485193</c:v>
                </c:pt>
                <c:pt idx="2">
                  <c:v>2904.3320210159791</c:v>
                </c:pt>
                <c:pt idx="3">
                  <c:v>2951.5319022450458</c:v>
                </c:pt>
                <c:pt idx="4">
                  <c:v>3040.9904513221868</c:v>
                </c:pt>
                <c:pt idx="5">
                  <c:v>3172.685622617053</c:v>
                </c:pt>
                <c:pt idx="6">
                  <c:v>3275.2628543228916</c:v>
                </c:pt>
                <c:pt idx="7">
                  <c:v>3354.7301851481925</c:v>
                </c:pt>
                <c:pt idx="8">
                  <c:v>3414.8514413657213</c:v>
                </c:pt>
                <c:pt idx="9">
                  <c:v>3495.150823015616</c:v>
                </c:pt>
                <c:pt idx="10">
                  <c:v>3585.2068548434431</c:v>
                </c:pt>
                <c:pt idx="11">
                  <c:v>3961.3497224635162</c:v>
                </c:pt>
                <c:pt idx="12">
                  <c:v>4401.7664684957481</c:v>
                </c:pt>
                <c:pt idx="13">
                  <c:v>4577.5054104220108</c:v>
                </c:pt>
                <c:pt idx="14">
                  <c:v>4680.5921341986095</c:v>
                </c:pt>
                <c:pt idx="15">
                  <c:v>4941.0509394566861</c:v>
                </c:pt>
                <c:pt idx="16">
                  <c:v>4729.9916524375803</c:v>
                </c:pt>
                <c:pt idx="17">
                  <c:v>4434.4403546832691</c:v>
                </c:pt>
                <c:pt idx="18">
                  <c:v>4230.457640719902</c:v>
                </c:pt>
                <c:pt idx="19">
                  <c:v>4027.8333838558497</c:v>
                </c:pt>
                <c:pt idx="20">
                  <c:v>4174.3299178504576</c:v>
                </c:pt>
                <c:pt idx="21">
                  <c:v>4329.53699704463</c:v>
                </c:pt>
                <c:pt idx="22">
                  <c:v>4472.8083120895917</c:v>
                </c:pt>
                <c:pt idx="23">
                  <c:v>4976.8860158399102</c:v>
                </c:pt>
                <c:pt idx="24">
                  <c:v>5055.3759954634916</c:v>
                </c:pt>
                <c:pt idx="25">
                  <c:v>5378.2987793999782</c:v>
                </c:pt>
                <c:pt idx="26">
                  <c:v>5437.0740204526892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F-4B02-B314-86CA5161376F}"/>
            </c:ext>
          </c:extLst>
        </c:ser>
        <c:ser>
          <c:idx val="3"/>
          <c:order val="2"/>
          <c:tx>
            <c:strRef>
              <c:f>'5RES'!$C$89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'5RES'!$D$86:$AD$86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'5RES'!$D$89:$AD$89</c:f>
              <c:numCache>
                <c:formatCode>#,##0.0_ ;\-#,##0.0\ </c:formatCode>
                <c:ptCount val="27"/>
                <c:pt idx="0">
                  <c:v>181.74332273813278</c:v>
                </c:pt>
                <c:pt idx="1">
                  <c:v>184.949122484431</c:v>
                </c:pt>
                <c:pt idx="2">
                  <c:v>205.62616366609276</c:v>
                </c:pt>
                <c:pt idx="3">
                  <c:v>212.28119529636169</c:v>
                </c:pt>
                <c:pt idx="4">
                  <c:v>216.11881880762505</c:v>
                </c:pt>
                <c:pt idx="5">
                  <c:v>218.61244986609202</c:v>
                </c:pt>
                <c:pt idx="6">
                  <c:v>224.84087394176495</c:v>
                </c:pt>
                <c:pt idx="7">
                  <c:v>226.11107221588776</c:v>
                </c:pt>
                <c:pt idx="8">
                  <c:v>228.77106867775029</c:v>
                </c:pt>
                <c:pt idx="9">
                  <c:v>228.28012253958519</c:v>
                </c:pt>
                <c:pt idx="10">
                  <c:v>237.16491480305027</c:v>
                </c:pt>
                <c:pt idx="11">
                  <c:v>244.26089998593906</c:v>
                </c:pt>
                <c:pt idx="12">
                  <c:v>259.50363924958003</c:v>
                </c:pt>
                <c:pt idx="13">
                  <c:v>268.97994073573335</c:v>
                </c:pt>
                <c:pt idx="14">
                  <c:v>280.52007093286943</c:v>
                </c:pt>
                <c:pt idx="15">
                  <c:v>287.42170109790391</c:v>
                </c:pt>
                <c:pt idx="16">
                  <c:v>298.90359883980551</c:v>
                </c:pt>
                <c:pt idx="17">
                  <c:v>303.57791882270072</c:v>
                </c:pt>
                <c:pt idx="18">
                  <c:v>309.73088801879697</c:v>
                </c:pt>
                <c:pt idx="19">
                  <c:v>336.56390936005999</c:v>
                </c:pt>
                <c:pt idx="20">
                  <c:v>327.57318899297826</c:v>
                </c:pt>
                <c:pt idx="21">
                  <c:v>324.15151202418446</c:v>
                </c:pt>
                <c:pt idx="22">
                  <c:v>327.43198754728263</c:v>
                </c:pt>
                <c:pt idx="23">
                  <c:v>341.15847030636155</c:v>
                </c:pt>
                <c:pt idx="24">
                  <c:v>348.12859929355545</c:v>
                </c:pt>
                <c:pt idx="25">
                  <c:v>355.75273343313273</c:v>
                </c:pt>
                <c:pt idx="26">
                  <c:v>363.48728745734968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F-4B02-B314-86CA5161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868864"/>
        <c:axId val="184870400"/>
      </c:barChart>
      <c:catAx>
        <c:axId val="1848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4870400"/>
        <c:crosses val="autoZero"/>
        <c:auto val="1"/>
        <c:lblAlgn val="ctr"/>
        <c:lblOffset val="100"/>
        <c:noMultiLvlLbl val="0"/>
      </c:catAx>
      <c:valAx>
        <c:axId val="184870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4868864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7498611111111113"/>
          <c:w val="1"/>
          <c:h val="0.11432222222222223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D61D-49BC-AE83-E0BCBFF5483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D61D-49BC-AE83-E0BCBFF548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D61D-49BC-AE83-E0BCBFF54831}"/>
              </c:ext>
            </c:extLst>
          </c:dPt>
          <c:dLbls>
            <c:dLbl>
              <c:idx val="0"/>
              <c:layout>
                <c:manualLayout>
                  <c:x val="0.18704848100924604"/>
                  <c:y val="-7.392277777777778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1D-49BC-AE83-E0BCBFF54831}"/>
                </c:ext>
              </c:extLst>
            </c:dLbl>
            <c:dLbl>
              <c:idx val="1"/>
              <c:layout>
                <c:manualLayout>
                  <c:x val="5.3288507156912961E-2"/>
                  <c:y val="2.26011111111111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1D-49BC-AE83-E0BCBFF54831}"/>
                </c:ext>
              </c:extLst>
            </c:dLbl>
            <c:dLbl>
              <c:idx val="2"/>
              <c:layout>
                <c:manualLayout>
                  <c:x val="-0.10802086422082646"/>
                  <c:y val="-7.707833333333333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1D-49BC-AE83-E0BCBFF54831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1D-49BC-AE83-E0BCBFF54831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1D-49BC-AE83-E0BCBFF54831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1D-49BC-AE83-E0BCBFF54831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1D-49BC-AE83-E0BCBFF5483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'5RES'!$C$95:$C$97</c:f>
              <c:strCache>
                <c:ptCount val="3"/>
                <c:pt idx="0">
                  <c:v>CO2</c:v>
                </c:pt>
                <c:pt idx="1">
                  <c:v>CH4</c:v>
                </c:pt>
                <c:pt idx="2">
                  <c:v>N2O</c:v>
                </c:pt>
              </c:strCache>
            </c:strRef>
          </c:cat>
          <c:val>
            <c:numRef>
              <c:f>'5RES'!$J$95:$J$97</c:f>
              <c:numCache>
                <c:formatCode>#,##0.0_ ;\-#,##0.0\ </c:formatCode>
                <c:ptCount val="3"/>
                <c:pt idx="0">
                  <c:v>0.50380272800000003</c:v>
                </c:pt>
                <c:pt idx="1">
                  <c:v>5437.0740204526892</c:v>
                </c:pt>
                <c:pt idx="2">
                  <c:v>363.48728745734968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1D-49BC-AE83-E0BCBFF5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36321527777777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CL!$C$114</c:f>
              <c:strCache>
                <c:ptCount val="1"/>
                <c:pt idx="0">
                  <c:v>1. Energía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CL!$D$114:$AD$114</c:f>
              <c:numCache>
                <c:formatCode>_-* #,##0.0_-;\-* #,##0.0_-;_-* "-"??_-;_-@_-</c:formatCode>
                <c:ptCount val="27"/>
                <c:pt idx="0">
                  <c:v>2952.2102745902421</c:v>
                </c:pt>
                <c:pt idx="1">
                  <c:v>2631.7097170650127</c:v>
                </c:pt>
                <c:pt idx="2">
                  <c:v>2507.9505299612115</c:v>
                </c:pt>
                <c:pt idx="3">
                  <c:v>2416.3742990958017</c:v>
                </c:pt>
                <c:pt idx="4">
                  <c:v>2437.8315848352536</c:v>
                </c:pt>
                <c:pt idx="5">
                  <c:v>2243.723777768299</c:v>
                </c:pt>
                <c:pt idx="6">
                  <c:v>2226.5909691051525</c:v>
                </c:pt>
                <c:pt idx="7">
                  <c:v>2231.9861838990123</c:v>
                </c:pt>
                <c:pt idx="8">
                  <c:v>2191.9596874675585</c:v>
                </c:pt>
                <c:pt idx="9">
                  <c:v>2343.0024948118662</c:v>
                </c:pt>
                <c:pt idx="10">
                  <c:v>2558.5853107673379</c:v>
                </c:pt>
                <c:pt idx="11">
                  <c:v>2627.1555735075931</c:v>
                </c:pt>
                <c:pt idx="12">
                  <c:v>2577.2531883571328</c:v>
                </c:pt>
                <c:pt idx="13">
                  <c:v>2460.3289949983709</c:v>
                </c:pt>
                <c:pt idx="14">
                  <c:v>2500.9393533539674</c:v>
                </c:pt>
                <c:pt idx="15">
                  <c:v>2536.610454440317</c:v>
                </c:pt>
                <c:pt idx="16">
                  <c:v>2450.5059346770086</c:v>
                </c:pt>
                <c:pt idx="17">
                  <c:v>2221.9627197069367</c:v>
                </c:pt>
                <c:pt idx="18">
                  <c:v>2124.9043176756322</c:v>
                </c:pt>
                <c:pt idx="19">
                  <c:v>2331.0658715038267</c:v>
                </c:pt>
                <c:pt idx="20">
                  <c:v>1912.7822734544395</c:v>
                </c:pt>
                <c:pt idx="21">
                  <c:v>1847.5562483038082</c:v>
                </c:pt>
                <c:pt idx="22">
                  <c:v>1898.3839239623724</c:v>
                </c:pt>
                <c:pt idx="23">
                  <c:v>1930.8969741844851</c:v>
                </c:pt>
                <c:pt idx="24">
                  <c:v>1918.0023917105409</c:v>
                </c:pt>
                <c:pt idx="25">
                  <c:v>1820.105716232873</c:v>
                </c:pt>
                <c:pt idx="26">
                  <c:v>1888.2527805931318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3E6-94BD-7E5E943767B3}"/>
            </c:ext>
          </c:extLst>
        </c:ser>
        <c:ser>
          <c:idx val="1"/>
          <c:order val="1"/>
          <c:tx>
            <c:strRef>
              <c:f>CL!$C$115</c:f>
              <c:strCache>
                <c:ptCount val="1"/>
                <c:pt idx="0">
                  <c:v>2. IPPU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CL!$D$113:$AD$113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CL!$D$115:$AD$115</c:f>
              <c:numCache>
                <c:formatCode>_-* #,##0.0_-;\-* #,##0.0_-;_-* "-"??_-;_-@_-</c:formatCode>
                <c:ptCount val="27"/>
                <c:pt idx="0">
                  <c:v>54.325600349417748</c:v>
                </c:pt>
                <c:pt idx="1">
                  <c:v>44.986278053244597</c:v>
                </c:pt>
                <c:pt idx="2">
                  <c:v>52.938475981697195</c:v>
                </c:pt>
                <c:pt idx="3">
                  <c:v>50.908541073211289</c:v>
                </c:pt>
                <c:pt idx="4">
                  <c:v>54.752040565723817</c:v>
                </c:pt>
                <c:pt idx="5">
                  <c:v>53.377299521630583</c:v>
                </c:pt>
                <c:pt idx="6">
                  <c:v>54.501574068219625</c:v>
                </c:pt>
                <c:pt idx="7">
                  <c:v>97.94310080698844</c:v>
                </c:pt>
                <c:pt idx="8">
                  <c:v>102.24741133527462</c:v>
                </c:pt>
                <c:pt idx="9">
                  <c:v>137.30534955074856</c:v>
                </c:pt>
                <c:pt idx="10">
                  <c:v>171.02329720465909</c:v>
                </c:pt>
                <c:pt idx="11">
                  <c:v>164.64171281197991</c:v>
                </c:pt>
                <c:pt idx="12">
                  <c:v>173.21525427620605</c:v>
                </c:pt>
                <c:pt idx="13">
                  <c:v>159.42215810316119</c:v>
                </c:pt>
                <c:pt idx="14">
                  <c:v>159.17608671737395</c:v>
                </c:pt>
                <c:pt idx="15">
                  <c:v>177.98161719343577</c:v>
                </c:pt>
                <c:pt idx="16">
                  <c:v>186.10886249853678</c:v>
                </c:pt>
                <c:pt idx="17">
                  <c:v>110.37238024849248</c:v>
                </c:pt>
                <c:pt idx="18">
                  <c:v>67.768106816225895</c:v>
                </c:pt>
                <c:pt idx="19">
                  <c:v>59.760210096666924</c:v>
                </c:pt>
                <c:pt idx="20">
                  <c:v>57.117679690733894</c:v>
                </c:pt>
                <c:pt idx="21">
                  <c:v>37.612777500517907</c:v>
                </c:pt>
                <c:pt idx="22">
                  <c:v>29.575608697721524</c:v>
                </c:pt>
                <c:pt idx="23">
                  <c:v>21.045273398968249</c:v>
                </c:pt>
                <c:pt idx="24">
                  <c:v>15.698746976274936</c:v>
                </c:pt>
                <c:pt idx="25">
                  <c:v>15.009100973466927</c:v>
                </c:pt>
                <c:pt idx="26">
                  <c:v>22.819192471129732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3E6-94BD-7E5E943767B3}"/>
            </c:ext>
          </c:extLst>
        </c:ser>
        <c:ser>
          <c:idx val="2"/>
          <c:order val="2"/>
          <c:tx>
            <c:strRef>
              <c:f>CL!$C$116</c:f>
              <c:strCache>
                <c:ptCount val="1"/>
                <c:pt idx="0">
                  <c:v>3. Agricultura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CL!$D$113:$AD$113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CL!$D$116:$AD$116</c:f>
              <c:numCache>
                <c:formatCode>_-* #,##0.0_-;\-* #,##0.0_-;_-* "-"??_-;_-@_-</c:formatCode>
                <c:ptCount val="27"/>
                <c:pt idx="0">
                  <c:v>7100.4284954324166</c:v>
                </c:pt>
                <c:pt idx="1">
                  <c:v>7177.9859190372354</c:v>
                </c:pt>
                <c:pt idx="2">
                  <c:v>7375.6217286290748</c:v>
                </c:pt>
                <c:pt idx="3">
                  <c:v>7608.7236863177768</c:v>
                </c:pt>
                <c:pt idx="4">
                  <c:v>7869.1996263097781</c:v>
                </c:pt>
                <c:pt idx="5">
                  <c:v>8013.9019755455438</c:v>
                </c:pt>
                <c:pt idx="6">
                  <c:v>8072.3309217108763</c:v>
                </c:pt>
                <c:pt idx="7">
                  <c:v>8463.2045197443877</c:v>
                </c:pt>
                <c:pt idx="8">
                  <c:v>8412.1620739514419</c:v>
                </c:pt>
                <c:pt idx="9">
                  <c:v>8333.3495484864561</c:v>
                </c:pt>
                <c:pt idx="10">
                  <c:v>8308.8360772095657</c:v>
                </c:pt>
                <c:pt idx="11">
                  <c:v>8084.39897206766</c:v>
                </c:pt>
                <c:pt idx="12">
                  <c:v>8063.0431129603739</c:v>
                </c:pt>
                <c:pt idx="13">
                  <c:v>7963.026812921923</c:v>
                </c:pt>
                <c:pt idx="14">
                  <c:v>8053.3794344159587</c:v>
                </c:pt>
                <c:pt idx="15">
                  <c:v>8093.7987857297285</c:v>
                </c:pt>
                <c:pt idx="16">
                  <c:v>8155.1097315733368</c:v>
                </c:pt>
                <c:pt idx="17">
                  <c:v>8148.0473479098337</c:v>
                </c:pt>
                <c:pt idx="18">
                  <c:v>7839.9232853375797</c:v>
                </c:pt>
                <c:pt idx="19">
                  <c:v>7497.7494108282517</c:v>
                </c:pt>
                <c:pt idx="20">
                  <c:v>7246.4755096960207</c:v>
                </c:pt>
                <c:pt idx="21">
                  <c:v>7006.3770721793599</c:v>
                </c:pt>
                <c:pt idx="22">
                  <c:v>7283.7543795318734</c:v>
                </c:pt>
                <c:pt idx="23">
                  <c:v>7298.7208016885261</c:v>
                </c:pt>
                <c:pt idx="24">
                  <c:v>6973.8137767641847</c:v>
                </c:pt>
                <c:pt idx="25">
                  <c:v>6770.5168114292273</c:v>
                </c:pt>
                <c:pt idx="26">
                  <c:v>6589.5413412568641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3E6-94BD-7E5E943767B3}"/>
            </c:ext>
          </c:extLst>
        </c:ser>
        <c:ser>
          <c:idx val="3"/>
          <c:order val="3"/>
          <c:tx>
            <c:strRef>
              <c:f>CL!$C$117</c:f>
              <c:strCache>
                <c:ptCount val="1"/>
                <c:pt idx="0">
                  <c:v>4. UTCUTS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CL!$D$113:$AD$113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CL!$D$117:$AD$117</c:f>
              <c:numCache>
                <c:formatCode>_-* #,##0.0_-;\-* #,##0.0_-;_-* "-"??_-;_-@_-</c:formatCode>
                <c:ptCount val="27"/>
                <c:pt idx="0">
                  <c:v>130.3919036493202</c:v>
                </c:pt>
                <c:pt idx="1">
                  <c:v>200.93837869969735</c:v>
                </c:pt>
                <c:pt idx="2">
                  <c:v>86.778174880089793</c:v>
                </c:pt>
                <c:pt idx="3">
                  <c:v>194.45470754491828</c:v>
                </c:pt>
                <c:pt idx="4">
                  <c:v>293.70366289775518</c:v>
                </c:pt>
                <c:pt idx="5">
                  <c:v>97.640032383018863</c:v>
                </c:pt>
                <c:pt idx="6">
                  <c:v>240.47216085545585</c:v>
                </c:pt>
                <c:pt idx="7">
                  <c:v>190.17583248177795</c:v>
                </c:pt>
                <c:pt idx="8">
                  <c:v>871.67134708436527</c:v>
                </c:pt>
                <c:pt idx="9">
                  <c:v>430.6193953346388</c:v>
                </c:pt>
                <c:pt idx="10">
                  <c:v>57.884379195546508</c:v>
                </c:pt>
                <c:pt idx="11">
                  <c:v>40.938156011219021</c:v>
                </c:pt>
                <c:pt idx="12">
                  <c:v>597.26766962016586</c:v>
                </c:pt>
                <c:pt idx="13">
                  <c:v>66.525218477958575</c:v>
                </c:pt>
                <c:pt idx="14">
                  <c:v>121.73959570118002</c:v>
                </c:pt>
                <c:pt idx="15">
                  <c:v>137.45498098884445</c:v>
                </c:pt>
                <c:pt idx="16">
                  <c:v>67.024741745879027</c:v>
                </c:pt>
                <c:pt idx="17">
                  <c:v>305.49018611200336</c:v>
                </c:pt>
                <c:pt idx="18">
                  <c:v>277.05118052046976</c:v>
                </c:pt>
                <c:pt idx="19">
                  <c:v>265.76530311220085</c:v>
                </c:pt>
                <c:pt idx="20">
                  <c:v>172.10948862202798</c:v>
                </c:pt>
                <c:pt idx="21">
                  <c:v>87.579923946156455</c:v>
                </c:pt>
                <c:pt idx="22">
                  <c:v>353.09783229367764</c:v>
                </c:pt>
                <c:pt idx="23">
                  <c:v>38.27114202011979</c:v>
                </c:pt>
                <c:pt idx="24">
                  <c:v>412.40764246485043</c:v>
                </c:pt>
                <c:pt idx="25">
                  <c:v>700.80346120403362</c:v>
                </c:pt>
                <c:pt idx="26">
                  <c:v>126.57714709314199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3E6-94BD-7E5E943767B3}"/>
            </c:ext>
          </c:extLst>
        </c:ser>
        <c:ser>
          <c:idx val="4"/>
          <c:order val="4"/>
          <c:tx>
            <c:strRef>
              <c:f>CL!$C$118</c:f>
              <c:strCache>
                <c:ptCount val="1"/>
                <c:pt idx="0">
                  <c:v>5. Residuos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CL!$D$118:$AD$118</c:f>
              <c:numCache>
                <c:formatCode>_-* #,##0.0_-;\-* #,##0.0_-;_-* "-"??_-;_-@_-</c:formatCode>
                <c:ptCount val="27"/>
                <c:pt idx="0">
                  <c:v>2787.5579669612334</c:v>
                </c:pt>
                <c:pt idx="1">
                  <c:v>2846.7883296485193</c:v>
                </c:pt>
                <c:pt idx="2">
                  <c:v>2904.3320210159791</c:v>
                </c:pt>
                <c:pt idx="3">
                  <c:v>2951.5319022450458</c:v>
                </c:pt>
                <c:pt idx="4">
                  <c:v>3040.9904513221868</c:v>
                </c:pt>
                <c:pt idx="5">
                  <c:v>3172.685622617053</c:v>
                </c:pt>
                <c:pt idx="6">
                  <c:v>3275.2628543228916</c:v>
                </c:pt>
                <c:pt idx="7">
                  <c:v>3354.7301851481925</c:v>
                </c:pt>
                <c:pt idx="8">
                  <c:v>3414.8514413657213</c:v>
                </c:pt>
                <c:pt idx="9">
                  <c:v>3495.150823015616</c:v>
                </c:pt>
                <c:pt idx="10">
                  <c:v>3585.2068548434431</c:v>
                </c:pt>
                <c:pt idx="11">
                  <c:v>3961.3497224635162</c:v>
                </c:pt>
                <c:pt idx="12">
                  <c:v>4401.7664684957481</c:v>
                </c:pt>
                <c:pt idx="13">
                  <c:v>4577.5054104220108</c:v>
                </c:pt>
                <c:pt idx="14">
                  <c:v>4680.5921341986095</c:v>
                </c:pt>
                <c:pt idx="15">
                  <c:v>4941.0509394566861</c:v>
                </c:pt>
                <c:pt idx="16">
                  <c:v>4729.9916524375803</c:v>
                </c:pt>
                <c:pt idx="17">
                  <c:v>4434.4403546832691</c:v>
                </c:pt>
                <c:pt idx="18">
                  <c:v>4230.457640719902</c:v>
                </c:pt>
                <c:pt idx="19">
                  <c:v>4027.8333838558497</c:v>
                </c:pt>
                <c:pt idx="20">
                  <c:v>4174.3299178504576</c:v>
                </c:pt>
                <c:pt idx="21">
                  <c:v>4329.53699704463</c:v>
                </c:pt>
                <c:pt idx="22">
                  <c:v>4472.8083120895917</c:v>
                </c:pt>
                <c:pt idx="23">
                  <c:v>4976.8860158399102</c:v>
                </c:pt>
                <c:pt idx="24">
                  <c:v>5055.3759954634916</c:v>
                </c:pt>
                <c:pt idx="25">
                  <c:v>5378.2987793999782</c:v>
                </c:pt>
                <c:pt idx="26">
                  <c:v>5437.0740204526892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A-4EA3-BA0D-EB37F27A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0475520"/>
        <c:axId val="170477056"/>
      </c:barChart>
      <c:catAx>
        <c:axId val="1704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0477056"/>
        <c:crosses val="autoZero"/>
        <c:auto val="1"/>
        <c:lblAlgn val="ctr"/>
        <c:lblOffset val="100"/>
        <c:noMultiLvlLbl val="0"/>
      </c:catAx>
      <c:valAx>
        <c:axId val="17047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047552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6590820906690158E-3"/>
          <c:y val="0.85610653482124877"/>
          <c:w val="0.99734084564914272"/>
          <c:h val="0.1438934651787511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'5RES'!$C$120</c:f>
              <c:strCache>
                <c:ptCount val="1"/>
                <c:pt idx="0">
                  <c:v>5.A.1. Sitios de disposición de residuos gestionados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'5RES'!$D$119:$AD$119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'5RES'!$D$120:$AD$120</c:f>
              <c:numCache>
                <c:formatCode>#,##0.0_ ;\-#,##0.0\ </c:formatCode>
                <c:ptCount val="27"/>
                <c:pt idx="0">
                  <c:v>0.45944261752688459</c:v>
                </c:pt>
                <c:pt idx="1">
                  <c:v>0.47267750160835686</c:v>
                </c:pt>
                <c:pt idx="2">
                  <c:v>0.48663614186156956</c:v>
                </c:pt>
                <c:pt idx="3">
                  <c:v>735.49838262415938</c:v>
                </c:pt>
                <c:pt idx="4">
                  <c:v>770.43029518196158</c:v>
                </c:pt>
                <c:pt idx="5">
                  <c:v>805.26966605897155</c:v>
                </c:pt>
                <c:pt idx="6">
                  <c:v>887.96266808524535</c:v>
                </c:pt>
                <c:pt idx="7">
                  <c:v>987.16095571726203</c:v>
                </c:pt>
                <c:pt idx="8">
                  <c:v>1025.0749906993335</c:v>
                </c:pt>
                <c:pt idx="9">
                  <c:v>1062.5228857729971</c:v>
                </c:pt>
                <c:pt idx="10">
                  <c:v>1106.5838277012415</c:v>
                </c:pt>
                <c:pt idx="11">
                  <c:v>1181.6658987856308</c:v>
                </c:pt>
                <c:pt idx="12">
                  <c:v>2070.9710672677284</c:v>
                </c:pt>
                <c:pt idx="13">
                  <c:v>2311.3572422771808</c:v>
                </c:pt>
                <c:pt idx="14">
                  <c:v>2430.4004378200607</c:v>
                </c:pt>
                <c:pt idx="15">
                  <c:v>2610.7852275658329</c:v>
                </c:pt>
                <c:pt idx="16">
                  <c:v>2861.4895584780811</c:v>
                </c:pt>
                <c:pt idx="17">
                  <c:v>2590.9088945996091</c:v>
                </c:pt>
                <c:pt idx="18">
                  <c:v>2403.6626836988285</c:v>
                </c:pt>
                <c:pt idx="19">
                  <c:v>2196.7613939213329</c:v>
                </c:pt>
                <c:pt idx="20">
                  <c:v>2279.6185918917913</c:v>
                </c:pt>
                <c:pt idx="21">
                  <c:v>2455.1809364486958</c:v>
                </c:pt>
                <c:pt idx="22">
                  <c:v>2478.5105066468518</c:v>
                </c:pt>
                <c:pt idx="23">
                  <c:v>2719.7021940716795</c:v>
                </c:pt>
                <c:pt idx="24">
                  <c:v>2796.8807102637807</c:v>
                </c:pt>
                <c:pt idx="25">
                  <c:v>3088.9890554212284</c:v>
                </c:pt>
                <c:pt idx="26">
                  <c:v>3194.3777684835768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'5RES'!$C$121</c:f>
              <c:strCache>
                <c:ptCount val="1"/>
                <c:pt idx="0">
                  <c:v>5.A.2. Sitios de disposición de residuos no gestionados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'5RES'!$D$119:$AD$119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'5RES'!$D$121:$AD$121</c:f>
              <c:numCache>
                <c:formatCode>#,##0.0_ ;\-#,##0.0\ </c:formatCode>
                <c:ptCount val="27"/>
                <c:pt idx="0">
                  <c:v>507.35678688125449</c:v>
                </c:pt>
                <c:pt idx="1">
                  <c:v>496.28975503212536</c:v>
                </c:pt>
                <c:pt idx="2">
                  <c:v>430.27905621519318</c:v>
                </c:pt>
                <c:pt idx="3">
                  <c:v>429.32224153714714</c:v>
                </c:pt>
                <c:pt idx="4">
                  <c:v>374.49925036591691</c:v>
                </c:pt>
                <c:pt idx="5">
                  <c:v>372.66497805930186</c:v>
                </c:pt>
                <c:pt idx="6">
                  <c:v>345.41289759053899</c:v>
                </c:pt>
                <c:pt idx="7">
                  <c:v>348.63797278739457</c:v>
                </c:pt>
                <c:pt idx="8">
                  <c:v>355.35963282805301</c:v>
                </c:pt>
                <c:pt idx="9">
                  <c:v>364.25303906875763</c:v>
                </c:pt>
                <c:pt idx="10">
                  <c:v>347.41985795730625</c:v>
                </c:pt>
                <c:pt idx="11">
                  <c:v>343.94095592929779</c:v>
                </c:pt>
                <c:pt idx="12">
                  <c:v>244.70853762433461</c:v>
                </c:pt>
                <c:pt idx="13">
                  <c:v>239.57863805575528</c:v>
                </c:pt>
                <c:pt idx="14">
                  <c:v>241.05422716300203</c:v>
                </c:pt>
                <c:pt idx="15">
                  <c:v>240.15040230813347</c:v>
                </c:pt>
                <c:pt idx="16">
                  <c:v>239.4312595752333</c:v>
                </c:pt>
                <c:pt idx="17">
                  <c:v>214.11791543264448</c:v>
                </c:pt>
                <c:pt idx="18">
                  <c:v>221.54070227538591</c:v>
                </c:pt>
                <c:pt idx="19">
                  <c:v>231.59531531051525</c:v>
                </c:pt>
                <c:pt idx="20">
                  <c:v>229.04369889977269</c:v>
                </c:pt>
                <c:pt idx="21">
                  <c:v>159.86279991591198</c:v>
                </c:pt>
                <c:pt idx="22">
                  <c:v>147.45311500713009</c:v>
                </c:pt>
                <c:pt idx="23">
                  <c:v>275.03032013453736</c:v>
                </c:pt>
                <c:pt idx="24">
                  <c:v>186.73849215708776</c:v>
                </c:pt>
                <c:pt idx="25">
                  <c:v>194.28223790246005</c:v>
                </c:pt>
                <c:pt idx="26">
                  <c:v>189.12847356702875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E7-B95F-CB824C1C04D0}"/>
            </c:ext>
          </c:extLst>
        </c:ser>
        <c:ser>
          <c:idx val="2"/>
          <c:order val="2"/>
          <c:tx>
            <c:strRef>
              <c:f>'5RES'!$C$122</c:f>
              <c:strCache>
                <c:ptCount val="1"/>
                <c:pt idx="0">
                  <c:v>5.A.3. Sitios de disposición de residuos no categorizados</c:v>
                </c:pt>
              </c:strCache>
            </c:strRef>
          </c:tx>
          <c:invertIfNegative val="0"/>
          <c:cat>
            <c:numRef>
              <c:f>'5RES'!$D$119:$AD$119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'5RES'!$D$122:$AD$122</c:f>
              <c:numCache>
                <c:formatCode>#,##0.0_ ;\-#,##0.0\ </c:formatCode>
                <c:ptCount val="27"/>
                <c:pt idx="0">
                  <c:v>1780.8497905522461</c:v>
                </c:pt>
                <c:pt idx="1">
                  <c:v>1840.021427908998</c:v>
                </c:pt>
                <c:pt idx="2">
                  <c:v>1955.4599509528684</c:v>
                </c:pt>
                <c:pt idx="3">
                  <c:v>1274.1637591978929</c:v>
                </c:pt>
                <c:pt idx="4">
                  <c:v>1382.1254057873325</c:v>
                </c:pt>
                <c:pt idx="5">
                  <c:v>1438.2535018619903</c:v>
                </c:pt>
                <c:pt idx="6">
                  <c:v>1471.5299605054579</c:v>
                </c:pt>
                <c:pt idx="7">
                  <c:v>1459.9740177753702</c:v>
                </c:pt>
                <c:pt idx="8">
                  <c:v>1508.6200417702275</c:v>
                </c:pt>
                <c:pt idx="9">
                  <c:v>1554.2369173169971</c:v>
                </c:pt>
                <c:pt idx="10">
                  <c:v>1617.6953500579393</c:v>
                </c:pt>
                <c:pt idx="11">
                  <c:v>1636.8250155890053</c:v>
                </c:pt>
                <c:pt idx="12">
                  <c:v>936.69907745443732</c:v>
                </c:pt>
                <c:pt idx="13">
                  <c:v>838.91467286319744</c:v>
                </c:pt>
                <c:pt idx="14">
                  <c:v>870.26243903253896</c:v>
                </c:pt>
                <c:pt idx="15">
                  <c:v>847.75710401680567</c:v>
                </c:pt>
                <c:pt idx="16">
                  <c:v>728.60838939787845</c:v>
                </c:pt>
                <c:pt idx="17">
                  <c:v>678.1473734067738</c:v>
                </c:pt>
                <c:pt idx="18">
                  <c:v>657.34790303245973</c:v>
                </c:pt>
                <c:pt idx="19">
                  <c:v>677.70223574577585</c:v>
                </c:pt>
                <c:pt idx="20">
                  <c:v>633.4102838285927</c:v>
                </c:pt>
                <c:pt idx="21">
                  <c:v>658.99198335879885</c:v>
                </c:pt>
                <c:pt idx="22">
                  <c:v>667.87962593036775</c:v>
                </c:pt>
                <c:pt idx="23">
                  <c:v>838.02850271344073</c:v>
                </c:pt>
                <c:pt idx="24">
                  <c:v>884.31352204508403</c:v>
                </c:pt>
                <c:pt idx="25">
                  <c:v>925.95906592124402</c:v>
                </c:pt>
                <c:pt idx="26">
                  <c:v>921.76787466017163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F-42DB-82A2-0A4BE06E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099008"/>
        <c:axId val="185100544"/>
      </c:barChart>
      <c:catAx>
        <c:axId val="18509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5100544"/>
        <c:crosses val="autoZero"/>
        <c:auto val="1"/>
        <c:lblAlgn val="ctr"/>
        <c:lblOffset val="100"/>
        <c:noMultiLvlLbl val="0"/>
      </c:catAx>
      <c:valAx>
        <c:axId val="18510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509900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7263717948717945"/>
          <c:w val="1"/>
          <c:h val="0.1273628205128205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14653248557833"/>
          <c:y val="0.27414222222222223"/>
          <c:w val="0.63970693502884335"/>
          <c:h val="0.4220111111111111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178-4DE6-A034-E3C46081686C}"/>
              </c:ext>
            </c:extLst>
          </c:dPt>
          <c:dLbls>
            <c:dLbl>
              <c:idx val="0"/>
              <c:layout>
                <c:manualLayout>
                  <c:x val="-0.1109949892627058"/>
                  <c:y val="1.058333333333333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-5.3900374752621161E-2"/>
                  <c:y val="-5.73261111111111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-4.2780748663101602E-2"/>
                  <c:y val="-3.59388888888888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-8.7303407933177257E-2"/>
                  <c:y val="-7.05555555555555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3.3406313886096359E-3"/>
                  <c:y val="-0.1308761111111111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22364266292430487"/>
                  <c:y val="-8.76799999999999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'5RES'!$C$128:$C$130</c:f>
              <c:strCache>
                <c:ptCount val="3"/>
                <c:pt idx="0">
                  <c:v>5.A.1. Sitios de disposición de residuos gestionados</c:v>
                </c:pt>
                <c:pt idx="1">
                  <c:v>5.A.2. Sitios de disposición de residuos no gestionados</c:v>
                </c:pt>
                <c:pt idx="2">
                  <c:v>5.A.3. Sitios de disposición de residuos no categorizados</c:v>
                </c:pt>
              </c:strCache>
            </c:strRef>
          </c:cat>
          <c:val>
            <c:numRef>
              <c:f>'5RES'!$J$128:$J$130</c:f>
              <c:numCache>
                <c:formatCode>#,##0.0_ ;\-#,##0.0\ </c:formatCode>
                <c:ptCount val="3"/>
                <c:pt idx="0">
                  <c:v>3194.3777684835768</c:v>
                </c:pt>
                <c:pt idx="1">
                  <c:v>189.12847356702875</c:v>
                </c:pt>
                <c:pt idx="2">
                  <c:v>921.76787466017163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65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'5RES'!$C$153</c:f>
              <c:strCache>
                <c:ptCount val="1"/>
                <c:pt idx="0">
                  <c:v>5.D.1. Tratamiento y descarga de aguas residuales domésticas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'5RES'!$D$152:$AD$152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'5RES'!$D$153:$AD$153</c:f>
              <c:numCache>
                <c:formatCode>#,##0.0_ ;\-#,##0.0\ </c:formatCode>
                <c:ptCount val="27"/>
                <c:pt idx="0">
                  <c:v>596.15427932707576</c:v>
                </c:pt>
                <c:pt idx="1">
                  <c:v>601.46448383026814</c:v>
                </c:pt>
                <c:pt idx="2">
                  <c:v>615.07934819913066</c:v>
                </c:pt>
                <c:pt idx="3">
                  <c:v>611.28997276070311</c:v>
                </c:pt>
                <c:pt idx="4">
                  <c:v>603.35669075241447</c:v>
                </c:pt>
                <c:pt idx="5">
                  <c:v>618.53610554532736</c:v>
                </c:pt>
                <c:pt idx="6">
                  <c:v>632.21215008514537</c:v>
                </c:pt>
                <c:pt idx="7">
                  <c:v>608.51392010630684</c:v>
                </c:pt>
                <c:pt idx="8">
                  <c:v>586.54073979380109</c:v>
                </c:pt>
                <c:pt idx="9">
                  <c:v>588.05801707423097</c:v>
                </c:pt>
                <c:pt idx="10">
                  <c:v>585.35914608143912</c:v>
                </c:pt>
                <c:pt idx="11">
                  <c:v>758.84208641222813</c:v>
                </c:pt>
                <c:pt idx="12">
                  <c:v>1119.9735054245521</c:v>
                </c:pt>
                <c:pt idx="13">
                  <c:v>1146.3116537144515</c:v>
                </c:pt>
                <c:pt idx="14">
                  <c:v>1019.8298188100624</c:v>
                </c:pt>
                <c:pt idx="15">
                  <c:v>1050.9916513202777</c:v>
                </c:pt>
                <c:pt idx="16">
                  <c:v>1128.2353012578028</c:v>
                </c:pt>
                <c:pt idx="17">
                  <c:v>1142.9647447465611</c:v>
                </c:pt>
                <c:pt idx="18">
                  <c:v>1153.6394950406093</c:v>
                </c:pt>
                <c:pt idx="19">
                  <c:v>1125.8435931922813</c:v>
                </c:pt>
                <c:pt idx="20">
                  <c:v>1265.1104124358706</c:v>
                </c:pt>
                <c:pt idx="21">
                  <c:v>1308.2107163724386</c:v>
                </c:pt>
                <c:pt idx="22">
                  <c:v>1451.4628446777178</c:v>
                </c:pt>
                <c:pt idx="23">
                  <c:v>1416.8354230897166</c:v>
                </c:pt>
                <c:pt idx="24">
                  <c:v>1441.5677916865948</c:v>
                </c:pt>
                <c:pt idx="25">
                  <c:v>1432.9549917789325</c:v>
                </c:pt>
                <c:pt idx="26">
                  <c:v>1419.4822850501278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'5RES'!$C$154</c:f>
              <c:strCache>
                <c:ptCount val="1"/>
                <c:pt idx="0">
                  <c:v>5.D.2. Tratamiento y descarga de aguas residuales industriales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'5RES'!$D$152:$AD$152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'5RES'!$D$154:$AD$154</c:f>
              <c:numCache>
                <c:formatCode>#,##0.0_ ;\-#,##0.0\ </c:formatCode>
                <c:ptCount val="27"/>
                <c:pt idx="0">
                  <c:v>67.433193876938063</c:v>
                </c:pt>
                <c:pt idx="1">
                  <c:v>76.441229407400215</c:v>
                </c:pt>
                <c:pt idx="2">
                  <c:v>91.6052265229428</c:v>
                </c:pt>
                <c:pt idx="3">
                  <c:v>96.49046209275447</c:v>
                </c:pt>
                <c:pt idx="4">
                  <c:v>109.64953593976165</c:v>
                </c:pt>
                <c:pt idx="5">
                  <c:v>139.5257164765292</c:v>
                </c:pt>
                <c:pt idx="6">
                  <c:v>145.93582326466353</c:v>
                </c:pt>
                <c:pt idx="7">
                  <c:v>157.23116562260955</c:v>
                </c:pt>
                <c:pt idx="8">
                  <c:v>148.70318214236022</c:v>
                </c:pt>
                <c:pt idx="9">
                  <c:v>135.03581788924558</c:v>
                </c:pt>
                <c:pt idx="10">
                  <c:v>144.94748080834319</c:v>
                </c:pt>
                <c:pt idx="11">
                  <c:v>261.20479202750357</c:v>
                </c:pt>
                <c:pt idx="12">
                  <c:v>253.41100580052057</c:v>
                </c:pt>
                <c:pt idx="13">
                  <c:v>274.81567956882839</c:v>
                </c:pt>
                <c:pt idx="14">
                  <c:v>351.5110541792825</c:v>
                </c:pt>
                <c:pt idx="15">
                  <c:v>430.0701602787974</c:v>
                </c:pt>
                <c:pt idx="16">
                  <c:v>16.881298815860141</c:v>
                </c:pt>
                <c:pt idx="17">
                  <c:v>41.358999021374792</c:v>
                </c:pt>
                <c:pt idx="18">
                  <c:v>34.385526381963309</c:v>
                </c:pt>
                <c:pt idx="19">
                  <c:v>20.529183633559402</c:v>
                </c:pt>
                <c:pt idx="20">
                  <c:v>16.557140585735187</c:v>
                </c:pt>
                <c:pt idx="21">
                  <c:v>15.568221290767234</c:v>
                </c:pt>
                <c:pt idx="22">
                  <c:v>7.4358884688121103</c:v>
                </c:pt>
                <c:pt idx="23">
                  <c:v>7.3948200581789179</c:v>
                </c:pt>
                <c:pt idx="24">
                  <c:v>34.034196672309882</c:v>
                </c:pt>
                <c:pt idx="25">
                  <c:v>31.892696869861602</c:v>
                </c:pt>
                <c:pt idx="26">
                  <c:v>15.82832175732063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8-4F77-B525-CC8DA379B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9742464"/>
        <c:axId val="189781120"/>
      </c:barChart>
      <c:catAx>
        <c:axId val="18974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9781120"/>
        <c:crosses val="autoZero"/>
        <c:auto val="1"/>
        <c:lblAlgn val="ctr"/>
        <c:lblOffset val="100"/>
        <c:noMultiLvlLbl val="0"/>
      </c:catAx>
      <c:valAx>
        <c:axId val="18978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97424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7263717948717945"/>
          <c:w val="1"/>
          <c:h val="0.12736282863971735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A-F178-4DE6-A034-E3C46081686C}"/>
              </c:ext>
            </c:extLst>
          </c:dPt>
          <c:dLbls>
            <c:dLbl>
              <c:idx val="0"/>
              <c:layout>
                <c:manualLayout>
                  <c:x val="-4.0414808417615191E-3"/>
                  <c:y val="5.997222222222222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8.5561497326203204E-2"/>
                  <c:y val="-9.390764367421423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1.06951871657754E-2"/>
                  <c:y val="-1.554638924569700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-8.7303407933177257E-2"/>
                  <c:y val="-7.05555555555555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3.3406313886096359E-3"/>
                  <c:y val="-0.1308761111111111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22364266292430487"/>
                  <c:y val="-8.76799999999999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'5RES'!$C$160:$C$161</c:f>
              <c:strCache>
                <c:ptCount val="2"/>
                <c:pt idx="0">
                  <c:v>5.D.1. Tratamiento y descarga de aguas residuales domésticas</c:v>
                </c:pt>
                <c:pt idx="1">
                  <c:v>5.D.2. Tratamiento y descarga de aguas residuales industriales</c:v>
                </c:pt>
              </c:strCache>
            </c:strRef>
          </c:cat>
          <c:val>
            <c:numRef>
              <c:f>'5RES'!$J$160:$J$161</c:f>
              <c:numCache>
                <c:formatCode>#,##0.0_ ;\-#,##0.0\ </c:formatCode>
                <c:ptCount val="2"/>
                <c:pt idx="0">
                  <c:v>1419.4822850501278</c:v>
                </c:pt>
                <c:pt idx="1">
                  <c:v>15.82832175732063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D3B-48BE-B6A9-0F02627453A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8D3B-48BE-B6A9-0F02627453A5}"/>
              </c:ext>
            </c:extLst>
          </c:dPt>
          <c:dLbls>
            <c:dLbl>
              <c:idx val="0"/>
              <c:layout>
                <c:manualLayout>
                  <c:x val="-4.0439164605781388E-3"/>
                  <c:y val="4.703703703703692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3B-48BE-B6A9-0F02627453A5}"/>
                </c:ext>
              </c:extLst>
            </c:dLbl>
            <c:dLbl>
              <c:idx val="1"/>
              <c:layout>
                <c:manualLayout>
                  <c:x val="-1.6035744868689961E-2"/>
                  <c:y val="4.748278622457821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B-48BE-B6A9-0F02627453A5}"/>
                </c:ext>
              </c:extLst>
            </c:dLbl>
            <c:dLbl>
              <c:idx val="2"/>
              <c:layout>
                <c:manualLayout>
                  <c:x val="0"/>
                  <c:y val="0.1455208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B-48BE-B6A9-0F02627453A5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3B-48BE-B6A9-0F02627453A5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3B-48BE-B6A9-0F02627453A5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3B-48BE-B6A9-0F02627453A5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B-48BE-B6A9-0F02627453A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'5RES'!$J$61:$J$64</c:f>
              <c:numCache>
                <c:formatCode>#,##0.0_ ;\-#,##0.0\ </c:formatCode>
                <c:ptCount val="4"/>
                <c:pt idx="0">
                  <c:v>4305.274116710777</c:v>
                </c:pt>
                <c:pt idx="1">
                  <c:v>59.947306865125</c:v>
                </c:pt>
                <c:pt idx="2">
                  <c:v>0.533080254689</c:v>
                </c:pt>
                <c:pt idx="3">
                  <c:v>1435.3106068074485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B-48BE-B6A9-0F026274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7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613-4844-8D0F-9FF7A7BBBA9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1613-4844-8D0F-9FF7A7BBB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1613-4844-8D0F-9FF7A7BBBA9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1613-4844-8D0F-9FF7A7BBBA94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8-1613-4844-8D0F-9FF7A7BBBA94}"/>
              </c:ext>
            </c:extLst>
          </c:dPt>
          <c:dLbls>
            <c:dLbl>
              <c:idx val="0"/>
              <c:layout>
                <c:manualLayout>
                  <c:x val="0"/>
                  <c:y val="-8.010267718762513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3-4844-8D0F-9FF7A7BBBA94}"/>
                </c:ext>
              </c:extLst>
            </c:dLbl>
            <c:dLbl>
              <c:idx val="1"/>
              <c:layout>
                <c:manualLayout>
                  <c:x val="0"/>
                  <c:y val="0.13853527143924826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3-4844-8D0F-9FF7A7BBBA94}"/>
                </c:ext>
              </c:extLst>
            </c:dLbl>
            <c:dLbl>
              <c:idx val="2"/>
              <c:layout>
                <c:manualLayout>
                  <c:x val="-0.29487408963419887"/>
                  <c:y val="3.467492820078948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3-4844-8D0F-9FF7A7BBBA94}"/>
                </c:ext>
              </c:extLst>
            </c:dLbl>
            <c:dLbl>
              <c:idx val="3"/>
              <c:layout>
                <c:manualLayout>
                  <c:x val="0"/>
                  <c:y val="-5.986593993159922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13-4844-8D0F-9FF7A7BBBA94}"/>
                </c:ext>
              </c:extLst>
            </c:dLbl>
            <c:dLbl>
              <c:idx val="4"/>
              <c:layout>
                <c:manualLayout>
                  <c:x val="6.5937851518560187E-2"/>
                  <c:y val="-2.011998628557051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13-4844-8D0F-9FF7A7BBBA9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CL!$C$124:$C$127</c:f>
              <c:strCache>
                <c:ptCount val="4"/>
                <c:pt idx="0">
                  <c:v>1. Energía</c:v>
                </c:pt>
                <c:pt idx="1">
                  <c:v>2. IPPU</c:v>
                </c:pt>
                <c:pt idx="2">
                  <c:v>3. Agricultura</c:v>
                </c:pt>
                <c:pt idx="3">
                  <c:v>4. UTCUTS</c:v>
                </c:pt>
              </c:strCache>
            </c:strRef>
          </c:cat>
          <c:val>
            <c:numRef>
              <c:f>CL!$J$124:$J$128</c:f>
              <c:numCache>
                <c:formatCode>_-* #,##0.0_-;\-* #,##0.0_-;_-* "-"??_-;_-@_-</c:formatCode>
                <c:ptCount val="5"/>
                <c:pt idx="0">
                  <c:v>1888.2527805931318</c:v>
                </c:pt>
                <c:pt idx="1">
                  <c:v>22.819192471129732</c:v>
                </c:pt>
                <c:pt idx="2">
                  <c:v>6589.5413412568641</c:v>
                </c:pt>
                <c:pt idx="3">
                  <c:v>126.57714709314199</c:v>
                </c:pt>
                <c:pt idx="4">
                  <c:v>5437.0740204526892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13-4844-8D0F-9FF7A7B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36321527777777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CL!$C$152</c:f>
              <c:strCache>
                <c:ptCount val="1"/>
                <c:pt idx="0">
                  <c:v>1. Energía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CL!$D$152:$AD$152</c:f>
              <c:numCache>
                <c:formatCode>_-* #,##0.0_-;\-* #,##0.0_-;_-* "-"??_-;_-@_-</c:formatCode>
                <c:ptCount val="27"/>
                <c:pt idx="0">
                  <c:v>321.93503732730017</c:v>
                </c:pt>
                <c:pt idx="1">
                  <c:v>330.75757975319095</c:v>
                </c:pt>
                <c:pt idx="2">
                  <c:v>354.83168503693508</c:v>
                </c:pt>
                <c:pt idx="3">
                  <c:v>360.03686785402078</c:v>
                </c:pt>
                <c:pt idx="4">
                  <c:v>390.37575715138632</c:v>
                </c:pt>
                <c:pt idx="5">
                  <c:v>431.93757201786514</c:v>
                </c:pt>
                <c:pt idx="6">
                  <c:v>488.05162158906495</c:v>
                </c:pt>
                <c:pt idx="7">
                  <c:v>528.48133090372073</c:v>
                </c:pt>
                <c:pt idx="8">
                  <c:v>556.03148496260098</c:v>
                </c:pt>
                <c:pt idx="9">
                  <c:v>586.16539474665672</c:v>
                </c:pt>
                <c:pt idx="10">
                  <c:v>586.33064375076356</c:v>
                </c:pt>
                <c:pt idx="11">
                  <c:v>562.0574416142249</c:v>
                </c:pt>
                <c:pt idx="12">
                  <c:v>582.59888690954404</c:v>
                </c:pt>
                <c:pt idx="13">
                  <c:v>573.32033208076268</c:v>
                </c:pt>
                <c:pt idx="14">
                  <c:v>604.42874018862585</c:v>
                </c:pt>
                <c:pt idx="15">
                  <c:v>646.38356213050065</c:v>
                </c:pt>
                <c:pt idx="16">
                  <c:v>665.94360771648712</c:v>
                </c:pt>
                <c:pt idx="17">
                  <c:v>741.05032717333961</c:v>
                </c:pt>
                <c:pt idx="18">
                  <c:v>783.10928050306768</c:v>
                </c:pt>
                <c:pt idx="19">
                  <c:v>789.59644601854041</c:v>
                </c:pt>
                <c:pt idx="20">
                  <c:v>732.63979854733054</c:v>
                </c:pt>
                <c:pt idx="21">
                  <c:v>789.64363128019579</c:v>
                </c:pt>
                <c:pt idx="22">
                  <c:v>973.22794697701795</c:v>
                </c:pt>
                <c:pt idx="23">
                  <c:v>1044.4067018433016</c:v>
                </c:pt>
                <c:pt idx="24">
                  <c:v>1068.61580857685</c:v>
                </c:pt>
                <c:pt idx="25">
                  <c:v>1056.2770163713446</c:v>
                </c:pt>
                <c:pt idx="26">
                  <c:v>1126.3291371155822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3E6-94BD-7E5E943767B3}"/>
            </c:ext>
          </c:extLst>
        </c:ser>
        <c:ser>
          <c:idx val="1"/>
          <c:order val="1"/>
          <c:tx>
            <c:strRef>
              <c:f>CL!$C$153</c:f>
              <c:strCache>
                <c:ptCount val="1"/>
                <c:pt idx="0">
                  <c:v>2. IPPU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CL!$D$153:$AD$153</c:f>
              <c:numCache>
                <c:formatCode>_-* #,##0.0_-;\-* #,##0.0_-;_-* "-"??_-;_-@_-</c:formatCode>
                <c:ptCount val="27"/>
                <c:pt idx="0">
                  <c:v>295.737435</c:v>
                </c:pt>
                <c:pt idx="1">
                  <c:v>295.737435</c:v>
                </c:pt>
                <c:pt idx="2">
                  <c:v>295.737435</c:v>
                </c:pt>
                <c:pt idx="3">
                  <c:v>295.737435</c:v>
                </c:pt>
                <c:pt idx="4">
                  <c:v>295.737435</c:v>
                </c:pt>
                <c:pt idx="5">
                  <c:v>295.737435</c:v>
                </c:pt>
                <c:pt idx="6">
                  <c:v>295.737435</c:v>
                </c:pt>
                <c:pt idx="7">
                  <c:v>295.737435</c:v>
                </c:pt>
                <c:pt idx="8">
                  <c:v>295.737435</c:v>
                </c:pt>
                <c:pt idx="9">
                  <c:v>295.737435</c:v>
                </c:pt>
                <c:pt idx="10">
                  <c:v>513.31569074999993</c:v>
                </c:pt>
                <c:pt idx="11">
                  <c:v>562.95733162500005</c:v>
                </c:pt>
                <c:pt idx="12">
                  <c:v>540.98826502500003</c:v>
                </c:pt>
                <c:pt idx="13">
                  <c:v>698.78531070000008</c:v>
                </c:pt>
                <c:pt idx="14">
                  <c:v>811.37677702500002</c:v>
                </c:pt>
                <c:pt idx="15">
                  <c:v>856.79359740000007</c:v>
                </c:pt>
                <c:pt idx="16">
                  <c:v>873.48163837499999</c:v>
                </c:pt>
                <c:pt idx="17">
                  <c:v>374.46592346912865</c:v>
                </c:pt>
                <c:pt idx="18">
                  <c:v>401.86134757214836</c:v>
                </c:pt>
                <c:pt idx="19">
                  <c:v>412.95906340041415</c:v>
                </c:pt>
                <c:pt idx="20">
                  <c:v>504.00615933393073</c:v>
                </c:pt>
                <c:pt idx="21">
                  <c:v>486.43915792978083</c:v>
                </c:pt>
                <c:pt idx="22">
                  <c:v>594.71057484215169</c:v>
                </c:pt>
                <c:pt idx="23">
                  <c:v>541.30512670391067</c:v>
                </c:pt>
                <c:pt idx="24">
                  <c:v>528.17734316515441</c:v>
                </c:pt>
                <c:pt idx="25">
                  <c:v>538.69328779229909</c:v>
                </c:pt>
                <c:pt idx="26">
                  <c:v>452.22479651133784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3E6-94BD-7E5E943767B3}"/>
            </c:ext>
          </c:extLst>
        </c:ser>
        <c:ser>
          <c:idx val="4"/>
          <c:order val="2"/>
          <c:tx>
            <c:strRef>
              <c:f>CL!$C$154</c:f>
              <c:strCache>
                <c:ptCount val="1"/>
                <c:pt idx="0">
                  <c:v>3. Agricultura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CL!$D$154:$AD$154</c:f>
              <c:numCache>
                <c:formatCode>_-* #,##0.0_-;\-* #,##0.0_-;_-* "-"??_-;_-@_-</c:formatCode>
                <c:ptCount val="27"/>
                <c:pt idx="0">
                  <c:v>4770.533616711039</c:v>
                </c:pt>
                <c:pt idx="1">
                  <c:v>4763.4766194366066</c:v>
                </c:pt>
                <c:pt idx="2">
                  <c:v>4941.5727421638467</c:v>
                </c:pt>
                <c:pt idx="3">
                  <c:v>5130.6076010518036</c:v>
                </c:pt>
                <c:pt idx="4">
                  <c:v>5249.4194617932981</c:v>
                </c:pt>
                <c:pt idx="5">
                  <c:v>5387.4988528480653</c:v>
                </c:pt>
                <c:pt idx="6">
                  <c:v>5394.9443530180361</c:v>
                </c:pt>
                <c:pt idx="7">
                  <c:v>5497.2452029483957</c:v>
                </c:pt>
                <c:pt idx="8">
                  <c:v>5477.231894082357</c:v>
                </c:pt>
                <c:pt idx="9">
                  <c:v>5537.3021624185158</c:v>
                </c:pt>
                <c:pt idx="10">
                  <c:v>5333.3550663099086</c:v>
                </c:pt>
                <c:pt idx="11">
                  <c:v>5444.7630906654158</c:v>
                </c:pt>
                <c:pt idx="12">
                  <c:v>5514.1719973929821</c:v>
                </c:pt>
                <c:pt idx="13">
                  <c:v>5309.2568363133378</c:v>
                </c:pt>
                <c:pt idx="14">
                  <c:v>5611.0849564477057</c:v>
                </c:pt>
                <c:pt idx="15">
                  <c:v>5436.3119954127851</c:v>
                </c:pt>
                <c:pt idx="16">
                  <c:v>5523.4967333311934</c:v>
                </c:pt>
                <c:pt idx="17">
                  <c:v>5669.6244032748564</c:v>
                </c:pt>
                <c:pt idx="18">
                  <c:v>5712.0533460809302</c:v>
                </c:pt>
                <c:pt idx="19">
                  <c:v>5651.1243031985523</c:v>
                </c:pt>
                <c:pt idx="20">
                  <c:v>5527.4678592226337</c:v>
                </c:pt>
                <c:pt idx="21">
                  <c:v>5087.2974047275657</c:v>
                </c:pt>
                <c:pt idx="22">
                  <c:v>4910.2376115966108</c:v>
                </c:pt>
                <c:pt idx="23">
                  <c:v>5040.3086403476846</c:v>
                </c:pt>
                <c:pt idx="24">
                  <c:v>4963.5659257537363</c:v>
                </c:pt>
                <c:pt idx="25">
                  <c:v>4912.0317350467103</c:v>
                </c:pt>
                <c:pt idx="26">
                  <c:v>4766.7089950658274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2-4424-8458-5C3C5985027C}"/>
            </c:ext>
          </c:extLst>
        </c:ser>
        <c:ser>
          <c:idx val="2"/>
          <c:order val="3"/>
          <c:tx>
            <c:strRef>
              <c:f>CL!$C$155</c:f>
              <c:strCache>
                <c:ptCount val="1"/>
                <c:pt idx="0">
                  <c:v>4. UTCUTS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CL!$D$155:$AD$155</c:f>
              <c:numCache>
                <c:formatCode>_-* #,##0.0_-;\-* #,##0.0_-;_-* "-"??_-;_-@_-</c:formatCode>
                <c:ptCount val="27"/>
                <c:pt idx="0">
                  <c:v>86.370644809438318</c:v>
                </c:pt>
                <c:pt idx="1">
                  <c:v>133.26026931231499</c:v>
                </c:pt>
                <c:pt idx="2">
                  <c:v>57.715948737801014</c:v>
                </c:pt>
                <c:pt idx="3">
                  <c:v>129.12383764450743</c:v>
                </c:pt>
                <c:pt idx="4">
                  <c:v>194.99926202260133</c:v>
                </c:pt>
                <c:pt idx="5">
                  <c:v>64.798046637411304</c:v>
                </c:pt>
                <c:pt idx="6">
                  <c:v>159.11065903651675</c:v>
                </c:pt>
                <c:pt idx="7">
                  <c:v>126.03320542465941</c:v>
                </c:pt>
                <c:pt idx="8">
                  <c:v>575.73565855625168</c:v>
                </c:pt>
                <c:pt idx="9">
                  <c:v>285.28324288786234</c:v>
                </c:pt>
                <c:pt idx="10">
                  <c:v>38.460157226040728</c:v>
                </c:pt>
                <c:pt idx="11">
                  <c:v>27.13089477140419</c:v>
                </c:pt>
                <c:pt idx="12">
                  <c:v>394.66655751227438</c:v>
                </c:pt>
                <c:pt idx="13">
                  <c:v>44.734048815080143</c:v>
                </c:pt>
                <c:pt idx="14">
                  <c:v>81.110588396398569</c:v>
                </c:pt>
                <c:pt idx="15">
                  <c:v>92.074815275221454</c:v>
                </c:pt>
                <c:pt idx="16">
                  <c:v>44.650155802142223</c:v>
                </c:pt>
                <c:pt idx="17">
                  <c:v>201.41599491744719</c:v>
                </c:pt>
                <c:pt idx="18">
                  <c:v>183.27095022426013</c:v>
                </c:pt>
                <c:pt idx="19">
                  <c:v>176.08315779843659</c:v>
                </c:pt>
                <c:pt idx="20">
                  <c:v>114.48851756151032</c:v>
                </c:pt>
                <c:pt idx="21">
                  <c:v>58.566451147248401</c:v>
                </c:pt>
                <c:pt idx="22">
                  <c:v>233.75851666246828</c:v>
                </c:pt>
                <c:pt idx="23">
                  <c:v>25.618463103064268</c:v>
                </c:pt>
                <c:pt idx="24">
                  <c:v>273.00568712458733</c:v>
                </c:pt>
                <c:pt idx="25">
                  <c:v>463.67010856515384</c:v>
                </c:pt>
                <c:pt idx="26">
                  <c:v>84.045222067521308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3E6-94BD-7E5E943767B3}"/>
            </c:ext>
          </c:extLst>
        </c:ser>
        <c:ser>
          <c:idx val="3"/>
          <c:order val="4"/>
          <c:tx>
            <c:strRef>
              <c:f>CL!$C$156</c:f>
              <c:strCache>
                <c:ptCount val="1"/>
                <c:pt idx="0">
                  <c:v>5. Residuos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CL!$D$156:$AD$156</c:f>
              <c:numCache>
                <c:formatCode>_-* #,##0.0_-;\-* #,##0.0_-;_-* "-"??_-;_-@_-</c:formatCode>
                <c:ptCount val="27"/>
                <c:pt idx="0">
                  <c:v>181.74332273813278</c:v>
                </c:pt>
                <c:pt idx="1">
                  <c:v>184.949122484431</c:v>
                </c:pt>
                <c:pt idx="2">
                  <c:v>205.62616366609276</c:v>
                </c:pt>
                <c:pt idx="3">
                  <c:v>212.28119529636169</c:v>
                </c:pt>
                <c:pt idx="4">
                  <c:v>216.11881880762505</c:v>
                </c:pt>
                <c:pt idx="5">
                  <c:v>218.61244986609202</c:v>
                </c:pt>
                <c:pt idx="6">
                  <c:v>224.84087394176495</c:v>
                </c:pt>
                <c:pt idx="7">
                  <c:v>226.11107221588776</c:v>
                </c:pt>
                <c:pt idx="8">
                  <c:v>228.77106867775029</c:v>
                </c:pt>
                <c:pt idx="9">
                  <c:v>228.28012253958519</c:v>
                </c:pt>
                <c:pt idx="10">
                  <c:v>237.16491480305027</c:v>
                </c:pt>
                <c:pt idx="11">
                  <c:v>244.26089998593906</c:v>
                </c:pt>
                <c:pt idx="12">
                  <c:v>259.50363924958003</c:v>
                </c:pt>
                <c:pt idx="13">
                  <c:v>268.97994073573335</c:v>
                </c:pt>
                <c:pt idx="14">
                  <c:v>280.52007093286943</c:v>
                </c:pt>
                <c:pt idx="15">
                  <c:v>287.42170109790391</c:v>
                </c:pt>
                <c:pt idx="16">
                  <c:v>298.90359883980551</c:v>
                </c:pt>
                <c:pt idx="17">
                  <c:v>303.57791882270072</c:v>
                </c:pt>
                <c:pt idx="18">
                  <c:v>309.73088801879697</c:v>
                </c:pt>
                <c:pt idx="19">
                  <c:v>336.56390936005999</c:v>
                </c:pt>
                <c:pt idx="20">
                  <c:v>327.57318899297826</c:v>
                </c:pt>
                <c:pt idx="21">
                  <c:v>324.15151202418446</c:v>
                </c:pt>
                <c:pt idx="22">
                  <c:v>327.43198754728263</c:v>
                </c:pt>
                <c:pt idx="23">
                  <c:v>341.15847030636155</c:v>
                </c:pt>
                <c:pt idx="24">
                  <c:v>348.12859929355545</c:v>
                </c:pt>
                <c:pt idx="25">
                  <c:v>355.75273343313273</c:v>
                </c:pt>
                <c:pt idx="26">
                  <c:v>363.48728745734968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3E6-94BD-7E5E9437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0564992"/>
        <c:axId val="170587264"/>
      </c:barChart>
      <c:catAx>
        <c:axId val="1705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0587264"/>
        <c:crosses val="autoZero"/>
        <c:auto val="1"/>
        <c:lblAlgn val="ctr"/>
        <c:lblOffset val="100"/>
        <c:noMultiLvlLbl val="0"/>
      </c:catAx>
      <c:valAx>
        <c:axId val="17058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056499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6590820906690158E-3"/>
          <c:y val="0.88347396450252091"/>
          <c:w val="0.99522659061505325"/>
          <c:h val="0.1165260354974790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613-4844-8D0F-9FF7A7BBBA9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1613-4844-8D0F-9FF7A7BBB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1613-4844-8D0F-9FF7A7BBBA9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1613-4844-8D0F-9FF7A7BBBA94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8-1613-4844-8D0F-9FF7A7BBBA94}"/>
              </c:ext>
            </c:extLst>
          </c:dPt>
          <c:dLbls>
            <c:dLbl>
              <c:idx val="0"/>
              <c:layout>
                <c:manualLayout>
                  <c:x val="4.992088914855785E-2"/>
                  <c:y val="-0.1114287570123964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3-4844-8D0F-9FF7A7BBBA94}"/>
                </c:ext>
              </c:extLst>
            </c:dLbl>
            <c:dLbl>
              <c:idx val="1"/>
              <c:layout>
                <c:manualLayout>
                  <c:x val="0"/>
                  <c:y val="-5.98634248906061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3-4844-8D0F-9FF7A7BBBA94}"/>
                </c:ext>
              </c:extLst>
            </c:dLbl>
            <c:dLbl>
              <c:idx val="2"/>
              <c:layout>
                <c:manualLayout>
                  <c:x val="-0.11480276322299464"/>
                  <c:y val="6.078040582484198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3-4844-8D0F-9FF7A7BBBA94}"/>
                </c:ext>
              </c:extLst>
            </c:dLbl>
            <c:dLbl>
              <c:idx val="3"/>
              <c:layout>
                <c:manualLayout>
                  <c:x val="0"/>
                  <c:y val="3.047702430949807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13-4844-8D0F-9FF7A7BBBA94}"/>
                </c:ext>
              </c:extLst>
            </c:dLbl>
            <c:dLbl>
              <c:idx val="4"/>
              <c:layout>
                <c:manualLayout>
                  <c:x val="6.5937901559829662E-2"/>
                  <c:y val="-0.15910970054309906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13-4844-8D0F-9FF7A7BBBA9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CL!$C$162:$C$165</c:f>
              <c:strCache>
                <c:ptCount val="4"/>
                <c:pt idx="0">
                  <c:v>1. Energía</c:v>
                </c:pt>
                <c:pt idx="1">
                  <c:v>2. IPPU</c:v>
                </c:pt>
                <c:pt idx="2">
                  <c:v>3. Agricultura</c:v>
                </c:pt>
                <c:pt idx="3">
                  <c:v>4. UTCUTS</c:v>
                </c:pt>
              </c:strCache>
            </c:strRef>
          </c:cat>
          <c:val>
            <c:numRef>
              <c:f>CL!$J$162:$J$166</c:f>
              <c:numCache>
                <c:formatCode>_-* #,##0.0_-;\-* #,##0.0_-;_-* "-"??_-;_-@_-</c:formatCode>
                <c:ptCount val="5"/>
                <c:pt idx="0">
                  <c:v>1126.3291371155822</c:v>
                </c:pt>
                <c:pt idx="1">
                  <c:v>452.22479651133784</c:v>
                </c:pt>
                <c:pt idx="2">
                  <c:v>4766.7089950658274</c:v>
                </c:pt>
                <c:pt idx="3">
                  <c:v>84.045222067521308</c:v>
                </c:pt>
                <c:pt idx="4">
                  <c:v>363.48728745734968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13-4844-8D0F-9FF7A7B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9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4310598290598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CL!$C$294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CL!$D$293:$AD$293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CL!$D$294:$AD$294</c:f>
              <c:numCache>
                <c:formatCode>#,##0.0_ ;\-#,##0.0\ </c:formatCode>
                <c:ptCount val="27"/>
                <c:pt idx="0">
                  <c:v>33490.132044075668</c:v>
                </c:pt>
                <c:pt idx="1">
                  <c:v>32360.885010203943</c:v>
                </c:pt>
                <c:pt idx="2">
                  <c:v>33890.986258575118</c:v>
                </c:pt>
                <c:pt idx="3">
                  <c:v>36359.515142096156</c:v>
                </c:pt>
                <c:pt idx="4">
                  <c:v>38724.828177931915</c:v>
                </c:pt>
                <c:pt idx="5">
                  <c:v>41558.185205476075</c:v>
                </c:pt>
                <c:pt idx="6">
                  <c:v>47608.084556261834</c:v>
                </c:pt>
                <c:pt idx="7">
                  <c:v>54408.843600583656</c:v>
                </c:pt>
                <c:pt idx="8">
                  <c:v>55349.858179518393</c:v>
                </c:pt>
                <c:pt idx="9">
                  <c:v>58181.134445196556</c:v>
                </c:pt>
                <c:pt idx="10">
                  <c:v>55116.890716772781</c:v>
                </c:pt>
                <c:pt idx="11">
                  <c:v>52826.096222961511</c:v>
                </c:pt>
                <c:pt idx="12">
                  <c:v>53780.667558318622</c:v>
                </c:pt>
                <c:pt idx="13">
                  <c:v>54598.973349678388</c:v>
                </c:pt>
                <c:pt idx="14">
                  <c:v>59539.08885500703</c:v>
                </c:pt>
                <c:pt idx="15">
                  <c:v>60964.240442462207</c:v>
                </c:pt>
                <c:pt idx="16">
                  <c:v>62161.384707056357</c:v>
                </c:pt>
                <c:pt idx="17">
                  <c:v>71025.135655471124</c:v>
                </c:pt>
                <c:pt idx="18">
                  <c:v>71969.708842597582</c:v>
                </c:pt>
                <c:pt idx="19">
                  <c:v>68853.758562394127</c:v>
                </c:pt>
                <c:pt idx="20">
                  <c:v>70137.101400286032</c:v>
                </c:pt>
                <c:pt idx="21">
                  <c:v>78389.532705144302</c:v>
                </c:pt>
                <c:pt idx="22">
                  <c:v>82186.188562180178</c:v>
                </c:pt>
                <c:pt idx="23">
                  <c:v>81007.679009379208</c:v>
                </c:pt>
                <c:pt idx="24">
                  <c:v>78032.240232579585</c:v>
                </c:pt>
                <c:pt idx="25">
                  <c:v>84565.542154792696</c:v>
                </c:pt>
                <c:pt idx="26">
                  <c:v>87889.339144091646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5-4FAE-A726-53CDD86B3752}"/>
            </c:ext>
          </c:extLst>
        </c:ser>
        <c:ser>
          <c:idx val="2"/>
          <c:order val="1"/>
          <c:tx>
            <c:strRef>
              <c:f>CL!$C$295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CL!$D$293:$AD$293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CL!$D$295:$AD$295</c:f>
              <c:numCache>
                <c:formatCode>#,##0.0_ ;\-#,##0.0\ </c:formatCode>
                <c:ptCount val="27"/>
                <c:pt idx="0">
                  <c:v>12894.52233733331</c:v>
                </c:pt>
                <c:pt idx="1">
                  <c:v>12701.470243804011</c:v>
                </c:pt>
                <c:pt idx="2">
                  <c:v>12840.842755587964</c:v>
                </c:pt>
                <c:pt idx="3">
                  <c:v>13027.538428731836</c:v>
                </c:pt>
                <c:pt idx="4">
                  <c:v>13402.773703032943</c:v>
                </c:pt>
                <c:pt idx="5">
                  <c:v>13483.688675452526</c:v>
                </c:pt>
                <c:pt idx="6">
                  <c:v>13628.68631920714</c:v>
                </c:pt>
                <c:pt idx="7">
                  <c:v>14147.86398959858</c:v>
                </c:pt>
                <c:pt idx="8">
                  <c:v>14121.220614119997</c:v>
                </c:pt>
                <c:pt idx="9">
                  <c:v>14308.808215864687</c:v>
                </c:pt>
                <c:pt idx="10">
                  <c:v>14623.651540025006</c:v>
                </c:pt>
                <c:pt idx="11">
                  <c:v>14837.545980850749</c:v>
                </c:pt>
                <c:pt idx="12">
                  <c:v>15215.278024089461</c:v>
                </c:pt>
                <c:pt idx="13">
                  <c:v>15160.283376445466</c:v>
                </c:pt>
                <c:pt idx="14">
                  <c:v>15394.08700868591</c:v>
                </c:pt>
                <c:pt idx="15">
                  <c:v>15749.441796820167</c:v>
                </c:pt>
                <c:pt idx="16">
                  <c:v>15521.716181186463</c:v>
                </c:pt>
                <c:pt idx="17">
                  <c:v>14914.822802548531</c:v>
                </c:pt>
                <c:pt idx="18">
                  <c:v>14263.05335054934</c:v>
                </c:pt>
                <c:pt idx="19">
                  <c:v>13916.408876284595</c:v>
                </c:pt>
                <c:pt idx="20">
                  <c:v>13390.705380691652</c:v>
                </c:pt>
                <c:pt idx="21">
                  <c:v>13221.083095028316</c:v>
                </c:pt>
                <c:pt idx="22">
                  <c:v>13684.52222428156</c:v>
                </c:pt>
                <c:pt idx="23">
                  <c:v>14227.549065111889</c:v>
                </c:pt>
                <c:pt idx="24">
                  <c:v>13962.890910914492</c:v>
                </c:pt>
                <c:pt idx="25">
                  <c:v>13983.930408035545</c:v>
                </c:pt>
                <c:pt idx="26">
                  <c:v>13937.687334773815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5-4FAE-A726-53CDD86B3752}"/>
            </c:ext>
          </c:extLst>
        </c:ser>
        <c:ser>
          <c:idx val="4"/>
          <c:order val="2"/>
          <c:tx>
            <c:strRef>
              <c:f>CL!$C$296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CL!$D$293:$AD$293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CL!$D$296:$AD$296</c:f>
              <c:numCache>
                <c:formatCode>#,##0.0_ ;\-#,##0.0\ </c:formatCode>
                <c:ptCount val="27"/>
                <c:pt idx="0">
                  <c:v>5569.9494117764716</c:v>
                </c:pt>
                <c:pt idx="1">
                  <c:v>5574.9207566742289</c:v>
                </c:pt>
                <c:pt idx="2">
                  <c:v>5797.7680258668752</c:v>
                </c:pt>
                <c:pt idx="3">
                  <c:v>5998.6630992021865</c:v>
                </c:pt>
                <c:pt idx="4">
                  <c:v>6151.651472752309</c:v>
                </c:pt>
                <c:pt idx="5">
                  <c:v>6333.7863097320223</c:v>
                </c:pt>
                <c:pt idx="6">
                  <c:v>6403.5742835488654</c:v>
                </c:pt>
                <c:pt idx="7">
                  <c:v>6547.5750410680039</c:v>
                </c:pt>
                <c:pt idx="8">
                  <c:v>6557.7718827227081</c:v>
                </c:pt>
                <c:pt idx="9">
                  <c:v>6647.4851147047575</c:v>
                </c:pt>
                <c:pt idx="10">
                  <c:v>6670.166315613722</c:v>
                </c:pt>
                <c:pt idx="11">
                  <c:v>6814.0387638905804</c:v>
                </c:pt>
                <c:pt idx="12">
                  <c:v>6897.2627885771071</c:v>
                </c:pt>
                <c:pt idx="13">
                  <c:v>6850.3424198298335</c:v>
                </c:pt>
                <c:pt idx="14">
                  <c:v>7307.4105445942005</c:v>
                </c:pt>
                <c:pt idx="15">
                  <c:v>7226.9108560411896</c:v>
                </c:pt>
                <c:pt idx="16">
                  <c:v>7361.8255782624865</c:v>
                </c:pt>
                <c:pt idx="17">
                  <c:v>7088.7185727400256</c:v>
                </c:pt>
                <c:pt idx="18">
                  <c:v>7206.7548621749429</c:v>
                </c:pt>
                <c:pt idx="19">
                  <c:v>7190.2437219775675</c:v>
                </c:pt>
                <c:pt idx="20">
                  <c:v>7091.6870060968731</c:v>
                </c:pt>
                <c:pt idx="21">
                  <c:v>6687.5317059617273</c:v>
                </c:pt>
                <c:pt idx="22">
                  <c:v>6805.6081209630629</c:v>
                </c:pt>
                <c:pt idx="23">
                  <c:v>6967.1789392012588</c:v>
                </c:pt>
                <c:pt idx="24">
                  <c:v>6908.4876767892965</c:v>
                </c:pt>
                <c:pt idx="25">
                  <c:v>6862.7547726434868</c:v>
                </c:pt>
                <c:pt idx="26">
                  <c:v>6708.750216150097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5-4FAE-A726-53CDD86B3752}"/>
            </c:ext>
          </c:extLst>
        </c:ser>
        <c:ser>
          <c:idx val="6"/>
          <c:order val="3"/>
          <c:tx>
            <c:strRef>
              <c:f>CL!$C$297</c:f>
              <c:strCache>
                <c:ptCount val="1"/>
                <c:pt idx="0">
                  <c:v>Gases fluorados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CL!$D$293:$AD$293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CL!$D$297:$AD$297</c:f>
              <c:numCache>
                <c:formatCode>#,##0.0_ ;\-#,##0.0\ </c:formatCode>
                <c:ptCount val="27"/>
                <c:pt idx="0">
                  <c:v>61.328415926639998</c:v>
                </c:pt>
                <c:pt idx="1">
                  <c:v>43.749966896160004</c:v>
                </c:pt>
                <c:pt idx="2">
                  <c:v>49.370166896160001</c:v>
                </c:pt>
                <c:pt idx="3">
                  <c:v>46.590830594159996</c:v>
                </c:pt>
                <c:pt idx="4">
                  <c:v>69.84391221012001</c:v>
                </c:pt>
                <c:pt idx="5">
                  <c:v>76.477482722399998</c:v>
                </c:pt>
                <c:pt idx="6">
                  <c:v>74.752479565439984</c:v>
                </c:pt>
                <c:pt idx="7">
                  <c:v>99.003165678359991</c:v>
                </c:pt>
                <c:pt idx="8">
                  <c:v>122.35864270764</c:v>
                </c:pt>
                <c:pt idx="9">
                  <c:v>141.46129892718801</c:v>
                </c:pt>
                <c:pt idx="10">
                  <c:v>175.94647570871945</c:v>
                </c:pt>
                <c:pt idx="11">
                  <c:v>253.99237294186219</c:v>
                </c:pt>
                <c:pt idx="12">
                  <c:v>286.2205875261003</c:v>
                </c:pt>
                <c:pt idx="13">
                  <c:v>346.42489105717641</c:v>
                </c:pt>
                <c:pt idx="14">
                  <c:v>368.41269198607017</c:v>
                </c:pt>
                <c:pt idx="15">
                  <c:v>393.13644528128054</c:v>
                </c:pt>
                <c:pt idx="16">
                  <c:v>509.99698250118348</c:v>
                </c:pt>
                <c:pt idx="17">
                  <c:v>627.28586621533634</c:v>
                </c:pt>
                <c:pt idx="18">
                  <c:v>822.41018508858338</c:v>
                </c:pt>
                <c:pt idx="19">
                  <c:v>926.16779627470044</c:v>
                </c:pt>
                <c:pt idx="20">
                  <c:v>1242.6685426920376</c:v>
                </c:pt>
                <c:pt idx="21">
                  <c:v>1562.8958481440595</c:v>
                </c:pt>
                <c:pt idx="22">
                  <c:v>1815.8747352885148</c:v>
                </c:pt>
                <c:pt idx="23">
                  <c:v>2100.3210352119677</c:v>
                </c:pt>
                <c:pt idx="24">
                  <c:v>2567.5643636442192</c:v>
                </c:pt>
                <c:pt idx="25">
                  <c:v>2829.5239005977246</c:v>
                </c:pt>
                <c:pt idx="26">
                  <c:v>3141.3717173850914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5-4FAE-A726-53CDD86B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0881792"/>
        <c:axId val="170883328"/>
      </c:barChart>
      <c:catAx>
        <c:axId val="17088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70883328"/>
        <c:crosses val="autoZero"/>
        <c:auto val="1"/>
        <c:lblAlgn val="ctr"/>
        <c:lblOffset val="100"/>
        <c:noMultiLvlLbl val="0"/>
      </c:catAx>
      <c:valAx>
        <c:axId val="170883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</a:t>
                </a:r>
                <a:r>
                  <a:rPr lang="en-US" baseline="-25000"/>
                  <a:t>2</a:t>
                </a:r>
                <a:r>
                  <a:rPr lang="en-US"/>
                  <a:t> 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088179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90179145299145302"/>
          <c:w val="1"/>
          <c:h val="9.8208547008547004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0D75-42F3-AB5D-1004EC2E4BA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0D75-42F3-AB5D-1004EC2E4BA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0D75-42F3-AB5D-1004EC2E4BA2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0D75-42F3-AB5D-1004EC2E4BA2}"/>
              </c:ext>
            </c:extLst>
          </c:dPt>
          <c:dLbls>
            <c:dLbl>
              <c:idx val="0"/>
              <c:layout>
                <c:manualLayout>
                  <c:x val="3.9230639730639782E-2"/>
                  <c:y val="4.731888888888888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75-42F3-AB5D-1004EC2E4BA2}"/>
                </c:ext>
              </c:extLst>
            </c:dLbl>
            <c:dLbl>
              <c:idx val="1"/>
              <c:layout>
                <c:manualLayout>
                  <c:x val="0"/>
                  <c:y val="-5.98634248906061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5-42F3-AB5D-1004EC2E4BA2}"/>
                </c:ext>
              </c:extLst>
            </c:dLbl>
            <c:dLbl>
              <c:idx val="2"/>
              <c:layout>
                <c:manualLayout>
                  <c:x val="-0.24289141414141413"/>
                  <c:y val="-9.218055555555554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75-42F3-AB5D-1004EC2E4BA2}"/>
                </c:ext>
              </c:extLst>
            </c:dLbl>
            <c:dLbl>
              <c:idx val="3"/>
              <c:layout>
                <c:manualLayout>
                  <c:x val="0"/>
                  <c:y val="-5.281055555555555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75-42F3-AB5D-1004EC2E4BA2}"/>
                </c:ext>
              </c:extLst>
            </c:dLbl>
            <c:dLbl>
              <c:idx val="4"/>
              <c:layout>
                <c:manualLayout>
                  <c:x val="6.5937851518560187E-2"/>
                  <c:y val="-2.011998628557051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75-42F3-AB5D-1004EC2E4BA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CL!$C$303:$C$306</c:f>
              <c:strCache>
                <c:ptCount val="4"/>
                <c:pt idx="0">
                  <c:v>CO2</c:v>
                </c:pt>
                <c:pt idx="1">
                  <c:v>CH4</c:v>
                </c:pt>
                <c:pt idx="2">
                  <c:v>N2O</c:v>
                </c:pt>
                <c:pt idx="3">
                  <c:v>Gases fluorados</c:v>
                </c:pt>
              </c:strCache>
            </c:strRef>
          </c:cat>
          <c:val>
            <c:numRef>
              <c:f>CL!$J$303:$J$306</c:f>
              <c:numCache>
                <c:formatCode>#,##0.0_ ;\-#,##0.0\ </c:formatCode>
                <c:ptCount val="4"/>
                <c:pt idx="0">
                  <c:v>87889.339144091646</c:v>
                </c:pt>
                <c:pt idx="1">
                  <c:v>13937.687334773815</c:v>
                </c:pt>
                <c:pt idx="2">
                  <c:v>6708.750216150097</c:v>
                </c:pt>
                <c:pt idx="3">
                  <c:v>3141.3717173850914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2F3-AB5D-1004EC2E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2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20378632478632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CL!$C$329</c:f>
              <c:strCache>
                <c:ptCount val="1"/>
                <c:pt idx="0">
                  <c:v>1. Energía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CL!$D$328:$AD$328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CL!$D$329:$AD$329</c:f>
              <c:numCache>
                <c:formatCode>_-* #,##0.0_-;\-* #,##0.0_-;_-* "-"??_-;_-@_-</c:formatCode>
                <c:ptCount val="27"/>
                <c:pt idx="0">
                  <c:v>30405.604626178592</c:v>
                </c:pt>
                <c:pt idx="1">
                  <c:v>28899.077633631994</c:v>
                </c:pt>
                <c:pt idx="2">
                  <c:v>29889.254532232124</c:v>
                </c:pt>
                <c:pt idx="3">
                  <c:v>32198.766966483556</c:v>
                </c:pt>
                <c:pt idx="4">
                  <c:v>34632.066709986</c:v>
                </c:pt>
                <c:pt idx="5">
                  <c:v>37622.225612442002</c:v>
                </c:pt>
                <c:pt idx="6">
                  <c:v>43406.394060268001</c:v>
                </c:pt>
                <c:pt idx="7">
                  <c:v>50024.562152026796</c:v>
                </c:pt>
                <c:pt idx="8">
                  <c:v>50508.821286576</c:v>
                </c:pt>
                <c:pt idx="9">
                  <c:v>53051.002392405993</c:v>
                </c:pt>
                <c:pt idx="10">
                  <c:v>49366.981357898003</c:v>
                </c:pt>
                <c:pt idx="11">
                  <c:v>47222.808927518003</c:v>
                </c:pt>
                <c:pt idx="12">
                  <c:v>47987.275492813991</c:v>
                </c:pt>
                <c:pt idx="13">
                  <c:v>48772.4141278928</c:v>
                </c:pt>
                <c:pt idx="14">
                  <c:v>53370.02891899566</c:v>
                </c:pt>
                <c:pt idx="15">
                  <c:v>54779.295805870752</c:v>
                </c:pt>
                <c:pt idx="16">
                  <c:v>55691.695804714029</c:v>
                </c:pt>
                <c:pt idx="17">
                  <c:v>65389.285549053486</c:v>
                </c:pt>
                <c:pt idx="18">
                  <c:v>66756.933551627691</c:v>
                </c:pt>
                <c:pt idx="19">
                  <c:v>64397.067811625209</c:v>
                </c:pt>
                <c:pt idx="20">
                  <c:v>65978.095219936222</c:v>
                </c:pt>
                <c:pt idx="21">
                  <c:v>73651.077905406288</c:v>
                </c:pt>
                <c:pt idx="22">
                  <c:v>77451.440441660045</c:v>
                </c:pt>
                <c:pt idx="23">
                  <c:v>77018.348398117203</c:v>
                </c:pt>
                <c:pt idx="24">
                  <c:v>74430.394617969272</c:v>
                </c:pt>
                <c:pt idx="25">
                  <c:v>80837.031776085467</c:v>
                </c:pt>
                <c:pt idx="26">
                  <c:v>84120.987616838611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3E6-94BD-7E5E943767B3}"/>
            </c:ext>
          </c:extLst>
        </c:ser>
        <c:ser>
          <c:idx val="1"/>
          <c:order val="1"/>
          <c:tx>
            <c:strRef>
              <c:f>CL!$C$330</c:f>
              <c:strCache>
                <c:ptCount val="1"/>
                <c:pt idx="0">
                  <c:v>2. IPPU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CL!$D$328:$AD$328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CL!$D$330:$AD$330</c:f>
              <c:numCache>
                <c:formatCode>_-* #,##0.0_-;\-* #,##0.0_-;_-* "-"??_-;_-@_-</c:formatCode>
                <c:ptCount val="27"/>
                <c:pt idx="0">
                  <c:v>2884.0576990191184</c:v>
                </c:pt>
                <c:pt idx="1">
                  <c:v>3236.2763182058557</c:v>
                </c:pt>
                <c:pt idx="2">
                  <c:v>3756.9506695397804</c:v>
                </c:pt>
                <c:pt idx="3">
                  <c:v>3912.8176879855682</c:v>
                </c:pt>
                <c:pt idx="4">
                  <c:v>3853.6901619255832</c:v>
                </c:pt>
                <c:pt idx="5">
                  <c:v>3672.1547090231838</c:v>
                </c:pt>
                <c:pt idx="6">
                  <c:v>3859.682720443242</c:v>
                </c:pt>
                <c:pt idx="7">
                  <c:v>4126.9970753596235</c:v>
                </c:pt>
                <c:pt idx="8">
                  <c:v>4545.3940145249835</c:v>
                </c:pt>
                <c:pt idx="9">
                  <c:v>4800.893222701643</c:v>
                </c:pt>
                <c:pt idx="10">
                  <c:v>5383.3370945991073</c:v>
                </c:pt>
                <c:pt idx="11">
                  <c:v>5262.2672407498249</c:v>
                </c:pt>
                <c:pt idx="12">
                  <c:v>5404.5121526147941</c:v>
                </c:pt>
                <c:pt idx="13">
                  <c:v>5405.6031247959772</c:v>
                </c:pt>
                <c:pt idx="14">
                  <c:v>5728.5075249638739</c:v>
                </c:pt>
                <c:pt idx="15">
                  <c:v>5808.2635083851719</c:v>
                </c:pt>
                <c:pt idx="16">
                  <c:v>6073.5542337690213</c:v>
                </c:pt>
                <c:pt idx="17">
                  <c:v>5240.6504247035627</c:v>
                </c:pt>
                <c:pt idx="18">
                  <c:v>4781.1191678805881</c:v>
                </c:pt>
                <c:pt idx="19">
                  <c:v>4064.2957407301988</c:v>
                </c:pt>
                <c:pt idx="20">
                  <c:v>3688.6426231996397</c:v>
                </c:pt>
                <c:pt idx="21">
                  <c:v>4249.001068012959</c:v>
                </c:pt>
                <c:pt idx="22">
                  <c:v>4248.9240005841248</c:v>
                </c:pt>
                <c:pt idx="23">
                  <c:v>3479.6874254373356</c:v>
                </c:pt>
                <c:pt idx="24">
                  <c:v>3119.7335011016489</c:v>
                </c:pt>
                <c:pt idx="25">
                  <c:v>3199.9689907208963</c:v>
                </c:pt>
                <c:pt idx="26">
                  <c:v>3322.4959546583759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3E6-94BD-7E5E943767B3}"/>
            </c:ext>
          </c:extLst>
        </c:ser>
        <c:ser>
          <c:idx val="2"/>
          <c:order val="2"/>
          <c:tx>
            <c:strRef>
              <c:f>CL!$C$331</c:f>
              <c:strCache>
                <c:ptCount val="1"/>
                <c:pt idx="0">
                  <c:v>3. Agricultura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CL!$D$328:$AD$328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CL!$D$331:$AD$331</c:f>
              <c:numCache>
                <c:formatCode>_-* #,##0.0_-;\-* #,##0.0_-;_-* "-"??_-;_-@_-</c:formatCode>
                <c:ptCount val="27"/>
                <c:pt idx="0">
                  <c:v>200.46971887795601</c:v>
                </c:pt>
                <c:pt idx="1">
                  <c:v>225.53105836609328</c:v>
                </c:pt>
                <c:pt idx="2">
                  <c:v>244.78105680321343</c:v>
                </c:pt>
                <c:pt idx="3">
                  <c:v>247.93048762703464</c:v>
                </c:pt>
                <c:pt idx="4">
                  <c:v>239.07130602033072</c:v>
                </c:pt>
                <c:pt idx="5">
                  <c:v>263.80488401088809</c:v>
                </c:pt>
                <c:pt idx="6">
                  <c:v>341.96004182847474</c:v>
                </c:pt>
                <c:pt idx="7">
                  <c:v>257.23057074178939</c:v>
                </c:pt>
                <c:pt idx="8">
                  <c:v>295.58223566666663</c:v>
                </c:pt>
                <c:pt idx="9">
                  <c:v>329.17047738666668</c:v>
                </c:pt>
                <c:pt idx="10">
                  <c:v>366.49522140000005</c:v>
                </c:pt>
                <c:pt idx="11">
                  <c:v>340.93321680000014</c:v>
                </c:pt>
                <c:pt idx="12">
                  <c:v>388.78203466666673</c:v>
                </c:pt>
                <c:pt idx="13">
                  <c:v>420.84577479999996</c:v>
                </c:pt>
                <c:pt idx="14">
                  <c:v>440.42806280000002</c:v>
                </c:pt>
                <c:pt idx="15">
                  <c:v>376.54097066670874</c:v>
                </c:pt>
                <c:pt idx="16">
                  <c:v>395.97669179201677</c:v>
                </c:pt>
                <c:pt idx="17">
                  <c:v>395.02162020197903</c:v>
                </c:pt>
                <c:pt idx="18">
                  <c:v>431.45542332931444</c:v>
                </c:pt>
                <c:pt idx="19">
                  <c:v>392.16879386663732</c:v>
                </c:pt>
                <c:pt idx="20">
                  <c:v>470.10858048</c:v>
                </c:pt>
                <c:pt idx="21">
                  <c:v>489.16633802663097</c:v>
                </c:pt>
                <c:pt idx="22">
                  <c:v>485.50430920933343</c:v>
                </c:pt>
                <c:pt idx="23">
                  <c:v>509.32057782466666</c:v>
                </c:pt>
                <c:pt idx="24">
                  <c:v>481.72731194866668</c:v>
                </c:pt>
                <c:pt idx="25">
                  <c:v>528.08853558633325</c:v>
                </c:pt>
                <c:pt idx="26">
                  <c:v>445.3517698666667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3E6-94BD-7E5E943767B3}"/>
            </c:ext>
          </c:extLst>
        </c:ser>
        <c:ser>
          <c:idx val="3"/>
          <c:order val="3"/>
          <c:tx>
            <c:strRef>
              <c:f>CL!$C$332</c:f>
              <c:strCache>
                <c:ptCount val="1"/>
                <c:pt idx="0">
                  <c:v>5. Residuos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CL!$D$328:$AD$328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CL!$D$332:$AD$332</c:f>
              <c:numCache>
                <c:formatCode>_-* #,##0.0_-;\-* #,##0.0_-;_-* "-"??_-;_-@_-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4.7733722114855708E-2</c:v>
                </c:pt>
                <c:pt idx="7">
                  <c:v>5.380245544993479E-2</c:v>
                </c:pt>
                <c:pt idx="8">
                  <c:v>6.0642750747093375E-2</c:v>
                </c:pt>
                <c:pt idx="9">
                  <c:v>6.8352702259029771E-2</c:v>
                </c:pt>
                <c:pt idx="10">
                  <c:v>7.7042875670271391E-2</c:v>
                </c:pt>
                <c:pt idx="11">
                  <c:v>8.6837893680505984E-2</c:v>
                </c:pt>
                <c:pt idx="12">
                  <c:v>9.7878223174587872E-2</c:v>
                </c:pt>
                <c:pt idx="13">
                  <c:v>0.11032218960839478</c:v>
                </c:pt>
                <c:pt idx="14">
                  <c:v>0.12434824749812723</c:v>
                </c:pt>
                <c:pt idx="15">
                  <c:v>0.14015753957333529</c:v>
                </c:pt>
                <c:pt idx="16">
                  <c:v>0.15797678129357529</c:v>
                </c:pt>
                <c:pt idx="17">
                  <c:v>0.17806151209453749</c:v>
                </c:pt>
                <c:pt idx="18">
                  <c:v>0.20069975998860676</c:v>
                </c:pt>
                <c:pt idx="19">
                  <c:v>0.22621617207259473</c:v>
                </c:pt>
                <c:pt idx="20">
                  <c:v>0.25497667017679998</c:v>
                </c:pt>
                <c:pt idx="21">
                  <c:v>0.28739369842040002</c:v>
                </c:pt>
                <c:pt idx="22">
                  <c:v>0.3198107266639994</c:v>
                </c:pt>
                <c:pt idx="23">
                  <c:v>0.32260800000000001</c:v>
                </c:pt>
                <c:pt idx="24">
                  <c:v>0.38480156000000004</c:v>
                </c:pt>
                <c:pt idx="25">
                  <c:v>0.45285239999999999</c:v>
                </c:pt>
                <c:pt idx="26">
                  <c:v>0.50380272800000003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3E6-94BD-7E5E9437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019264"/>
        <c:axId val="171025152"/>
      </c:barChart>
      <c:catAx>
        <c:axId val="1710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71025152"/>
        <c:crosses val="autoZero"/>
        <c:auto val="1"/>
        <c:lblAlgn val="ctr"/>
        <c:lblOffset val="100"/>
        <c:noMultiLvlLbl val="0"/>
      </c:catAx>
      <c:valAx>
        <c:axId val="171025152"/>
        <c:scaling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10192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6590820906690158E-3"/>
          <c:y val="0.88347395833333298"/>
          <c:w val="0.99734073868967132"/>
          <c:h val="0.11090711786715746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613-4844-8D0F-9FF7A7BBBA9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1613-4844-8D0F-9FF7A7BBBA9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1613-4844-8D0F-9FF7A7BBB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1613-4844-8D0F-9FF7A7BBBA94}"/>
              </c:ext>
            </c:extLst>
          </c:dPt>
          <c:dLbls>
            <c:dLbl>
              <c:idx val="0"/>
              <c:layout>
                <c:manualLayout>
                  <c:x val="1.0737695492180312E-2"/>
                  <c:y val="8.051444444444444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3-4844-8D0F-9FF7A7BBBA94}"/>
                </c:ext>
              </c:extLst>
            </c:dLbl>
            <c:dLbl>
              <c:idx val="1"/>
              <c:layout>
                <c:manualLayout>
                  <c:x val="-0.27920206721142921"/>
                  <c:y val="-0.1095461111111111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3-4844-8D0F-9FF7A7BBBA94}"/>
                </c:ext>
              </c:extLst>
            </c:dLbl>
            <c:dLbl>
              <c:idx val="2"/>
              <c:layout>
                <c:manualLayout>
                  <c:x val="0.22483291844796796"/>
                  <c:y val="1.365277777777777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3-4844-8D0F-9FF7A7BBBA94}"/>
                </c:ext>
              </c:extLst>
            </c:dLbl>
            <c:dLbl>
              <c:idx val="3"/>
              <c:layout>
                <c:manualLayout>
                  <c:x val="9.6646869419340878E-2"/>
                  <c:y val="-0.10925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13-4844-8D0F-9FF7A7BBBA94}"/>
                </c:ext>
              </c:extLst>
            </c:dLbl>
            <c:dLbl>
              <c:idx val="4"/>
              <c:layout>
                <c:manualLayout>
                  <c:x val="6.5937851518560187E-2"/>
                  <c:y val="-2.011998628557051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13-4844-8D0F-9FF7A7BBBA9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CL!$C$338:$C$341</c:f>
              <c:strCache>
                <c:ptCount val="4"/>
                <c:pt idx="0">
                  <c:v>1. Energía</c:v>
                </c:pt>
                <c:pt idx="1">
                  <c:v>2. IPPU</c:v>
                </c:pt>
                <c:pt idx="2">
                  <c:v>3. Agricultura</c:v>
                </c:pt>
                <c:pt idx="3">
                  <c:v>5. Residuos</c:v>
                </c:pt>
              </c:strCache>
            </c:strRef>
          </c:cat>
          <c:val>
            <c:numRef>
              <c:f>CL!$J$338:$J$341</c:f>
              <c:numCache>
                <c:formatCode>_-* #,##0.0_-;\-* #,##0.0_-;_-* "-"??_-;_-@_-</c:formatCode>
                <c:ptCount val="4"/>
                <c:pt idx="0">
                  <c:v>84120.987616838611</c:v>
                </c:pt>
                <c:pt idx="1">
                  <c:v>3322.4959546583759</c:v>
                </c:pt>
                <c:pt idx="2">
                  <c:v>445.3517698666667</c:v>
                </c:pt>
                <c:pt idx="3">
                  <c:v>0.50380272800000003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13-4844-8D0F-9FF7A7B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36321527777777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CL!$C$364</c:f>
              <c:strCache>
                <c:ptCount val="1"/>
                <c:pt idx="0">
                  <c:v>1. Energía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CL!$D$363:$AD$363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CL!$D$364:$AD$364</c:f>
              <c:numCache>
                <c:formatCode>_-* #,##0.0_-;\-* #,##0.0_-;_-* "-"??_-;_-@_-</c:formatCode>
                <c:ptCount val="27"/>
                <c:pt idx="0">
                  <c:v>2952.2102745902421</c:v>
                </c:pt>
                <c:pt idx="1">
                  <c:v>2631.7097170650127</c:v>
                </c:pt>
                <c:pt idx="2">
                  <c:v>2507.9505299612115</c:v>
                </c:pt>
                <c:pt idx="3">
                  <c:v>2416.3742990958017</c:v>
                </c:pt>
                <c:pt idx="4">
                  <c:v>2437.8315848352536</c:v>
                </c:pt>
                <c:pt idx="5">
                  <c:v>2243.723777768299</c:v>
                </c:pt>
                <c:pt idx="6">
                  <c:v>2226.5909691051525</c:v>
                </c:pt>
                <c:pt idx="7">
                  <c:v>2231.9861838990123</c:v>
                </c:pt>
                <c:pt idx="8">
                  <c:v>2191.9596874675585</c:v>
                </c:pt>
                <c:pt idx="9">
                  <c:v>2343.0024948118662</c:v>
                </c:pt>
                <c:pt idx="10">
                  <c:v>2558.5853107673379</c:v>
                </c:pt>
                <c:pt idx="11">
                  <c:v>2627.1555735075931</c:v>
                </c:pt>
                <c:pt idx="12">
                  <c:v>2577.2531883571328</c:v>
                </c:pt>
                <c:pt idx="13">
                  <c:v>2460.3289949983709</c:v>
                </c:pt>
                <c:pt idx="14">
                  <c:v>2500.9393533539674</c:v>
                </c:pt>
                <c:pt idx="15">
                  <c:v>2536.610454440317</c:v>
                </c:pt>
                <c:pt idx="16">
                  <c:v>2450.5059346770086</c:v>
                </c:pt>
                <c:pt idx="17">
                  <c:v>2221.9627197069367</c:v>
                </c:pt>
                <c:pt idx="18">
                  <c:v>2124.9043176756322</c:v>
                </c:pt>
                <c:pt idx="19">
                  <c:v>2331.0658715038267</c:v>
                </c:pt>
                <c:pt idx="20">
                  <c:v>1912.7822734544395</c:v>
                </c:pt>
                <c:pt idx="21">
                  <c:v>1847.5562483038082</c:v>
                </c:pt>
                <c:pt idx="22">
                  <c:v>1898.3839239623724</c:v>
                </c:pt>
                <c:pt idx="23">
                  <c:v>1930.8969741844851</c:v>
                </c:pt>
                <c:pt idx="24">
                  <c:v>1918.0023917105409</c:v>
                </c:pt>
                <c:pt idx="25">
                  <c:v>1820.105716232873</c:v>
                </c:pt>
                <c:pt idx="26">
                  <c:v>1888.2527805931318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3E6-94BD-7E5E943767B3}"/>
            </c:ext>
          </c:extLst>
        </c:ser>
        <c:ser>
          <c:idx val="1"/>
          <c:order val="1"/>
          <c:tx>
            <c:strRef>
              <c:f>CL!$C$365</c:f>
              <c:strCache>
                <c:ptCount val="1"/>
                <c:pt idx="0">
                  <c:v>2. IPPU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CL!$D$363:$AD$363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CL!$D$365:$AD$365</c:f>
              <c:numCache>
                <c:formatCode>_-* #,##0.0_-;\-* #,##0.0_-;_-* "-"??_-;_-@_-</c:formatCode>
                <c:ptCount val="27"/>
                <c:pt idx="0">
                  <c:v>54.325600349417748</c:v>
                </c:pt>
                <c:pt idx="1">
                  <c:v>44.986278053244597</c:v>
                </c:pt>
                <c:pt idx="2">
                  <c:v>52.938475981697195</c:v>
                </c:pt>
                <c:pt idx="3">
                  <c:v>50.908541073211289</c:v>
                </c:pt>
                <c:pt idx="4">
                  <c:v>54.752040565723817</c:v>
                </c:pt>
                <c:pt idx="5">
                  <c:v>53.377299521630583</c:v>
                </c:pt>
                <c:pt idx="6">
                  <c:v>54.501574068219625</c:v>
                </c:pt>
                <c:pt idx="7">
                  <c:v>97.94310080698844</c:v>
                </c:pt>
                <c:pt idx="8">
                  <c:v>102.24741133527462</c:v>
                </c:pt>
                <c:pt idx="9">
                  <c:v>137.30534955074856</c:v>
                </c:pt>
                <c:pt idx="10">
                  <c:v>171.02329720465909</c:v>
                </c:pt>
                <c:pt idx="11">
                  <c:v>164.64171281197991</c:v>
                </c:pt>
                <c:pt idx="12">
                  <c:v>173.21525427620605</c:v>
                </c:pt>
                <c:pt idx="13">
                  <c:v>159.42215810316119</c:v>
                </c:pt>
                <c:pt idx="14">
                  <c:v>159.17608671737395</c:v>
                </c:pt>
                <c:pt idx="15">
                  <c:v>177.98161719343577</c:v>
                </c:pt>
                <c:pt idx="16">
                  <c:v>186.10886249853678</c:v>
                </c:pt>
                <c:pt idx="17">
                  <c:v>110.37238024849248</c:v>
                </c:pt>
                <c:pt idx="18">
                  <c:v>67.768106816225895</c:v>
                </c:pt>
                <c:pt idx="19">
                  <c:v>59.760210096666924</c:v>
                </c:pt>
                <c:pt idx="20">
                  <c:v>57.117679690733894</c:v>
                </c:pt>
                <c:pt idx="21">
                  <c:v>37.612777500517907</c:v>
                </c:pt>
                <c:pt idx="22">
                  <c:v>29.575608697721524</c:v>
                </c:pt>
                <c:pt idx="23">
                  <c:v>21.045273398968249</c:v>
                </c:pt>
                <c:pt idx="24">
                  <c:v>15.698746976274936</c:v>
                </c:pt>
                <c:pt idx="25">
                  <c:v>15.009100973466927</c:v>
                </c:pt>
                <c:pt idx="26">
                  <c:v>22.819192471129732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3E6-94BD-7E5E943767B3}"/>
            </c:ext>
          </c:extLst>
        </c:ser>
        <c:ser>
          <c:idx val="2"/>
          <c:order val="2"/>
          <c:tx>
            <c:strRef>
              <c:f>CL!$C$366</c:f>
              <c:strCache>
                <c:ptCount val="1"/>
                <c:pt idx="0">
                  <c:v>3. Agricultura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CL!$D$363:$AD$363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CL!$D$366:$AD$366</c:f>
              <c:numCache>
                <c:formatCode>_-* #,##0.0_-;\-* #,##0.0_-;_-* "-"??_-;_-@_-</c:formatCode>
                <c:ptCount val="27"/>
                <c:pt idx="0">
                  <c:v>7100.4284954324166</c:v>
                </c:pt>
                <c:pt idx="1">
                  <c:v>7177.9859190372354</c:v>
                </c:pt>
                <c:pt idx="2">
                  <c:v>7375.6217286290748</c:v>
                </c:pt>
                <c:pt idx="3">
                  <c:v>7608.7236863177768</c:v>
                </c:pt>
                <c:pt idx="4">
                  <c:v>7869.1996263097781</c:v>
                </c:pt>
                <c:pt idx="5">
                  <c:v>8013.9019755455438</c:v>
                </c:pt>
                <c:pt idx="6">
                  <c:v>8072.3309217108763</c:v>
                </c:pt>
                <c:pt idx="7">
                  <c:v>8463.2045197443877</c:v>
                </c:pt>
                <c:pt idx="8">
                  <c:v>8412.1620739514419</c:v>
                </c:pt>
                <c:pt idx="9">
                  <c:v>8333.3495484864561</c:v>
                </c:pt>
                <c:pt idx="10">
                  <c:v>8308.8360772095657</c:v>
                </c:pt>
                <c:pt idx="11">
                  <c:v>8084.39897206766</c:v>
                </c:pt>
                <c:pt idx="12">
                  <c:v>8063.0431129603739</c:v>
                </c:pt>
                <c:pt idx="13">
                  <c:v>7963.026812921923</c:v>
                </c:pt>
                <c:pt idx="14">
                  <c:v>8053.3794344159587</c:v>
                </c:pt>
                <c:pt idx="15">
                  <c:v>8093.7987857297285</c:v>
                </c:pt>
                <c:pt idx="16">
                  <c:v>8155.1097315733368</c:v>
                </c:pt>
                <c:pt idx="17">
                  <c:v>8148.0473479098337</c:v>
                </c:pt>
                <c:pt idx="18">
                  <c:v>7839.9232853375797</c:v>
                </c:pt>
                <c:pt idx="19">
                  <c:v>7497.7494108282517</c:v>
                </c:pt>
                <c:pt idx="20">
                  <c:v>7246.4755096960207</c:v>
                </c:pt>
                <c:pt idx="21">
                  <c:v>7006.3770721793599</c:v>
                </c:pt>
                <c:pt idx="22">
                  <c:v>7283.7543795318734</c:v>
                </c:pt>
                <c:pt idx="23">
                  <c:v>7298.7208016885261</c:v>
                </c:pt>
                <c:pt idx="24">
                  <c:v>6973.8137767641847</c:v>
                </c:pt>
                <c:pt idx="25">
                  <c:v>6770.5168114292273</c:v>
                </c:pt>
                <c:pt idx="26">
                  <c:v>6589.5413412568641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3E6-94BD-7E5E943767B3}"/>
            </c:ext>
          </c:extLst>
        </c:ser>
        <c:ser>
          <c:idx val="3"/>
          <c:order val="3"/>
          <c:tx>
            <c:strRef>
              <c:f>CL!$C$367</c:f>
              <c:strCache>
                <c:ptCount val="1"/>
                <c:pt idx="0">
                  <c:v>5. Residuos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CL!$D$363:$AD$363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CL!$D$367:$AD$367</c:f>
              <c:numCache>
                <c:formatCode>_-* #,##0.0_-;\-* #,##0.0_-;_-* "-"??_-;_-@_-</c:formatCode>
                <c:ptCount val="27"/>
                <c:pt idx="0">
                  <c:v>2787.5579669612334</c:v>
                </c:pt>
                <c:pt idx="1">
                  <c:v>2846.7883296485193</c:v>
                </c:pt>
                <c:pt idx="2">
                  <c:v>2904.3320210159791</c:v>
                </c:pt>
                <c:pt idx="3">
                  <c:v>2951.5319022450458</c:v>
                </c:pt>
                <c:pt idx="4">
                  <c:v>3040.9904513221868</c:v>
                </c:pt>
                <c:pt idx="5">
                  <c:v>3172.685622617053</c:v>
                </c:pt>
                <c:pt idx="6">
                  <c:v>3275.2628543228916</c:v>
                </c:pt>
                <c:pt idx="7">
                  <c:v>3354.7301851481925</c:v>
                </c:pt>
                <c:pt idx="8">
                  <c:v>3414.8514413657213</c:v>
                </c:pt>
                <c:pt idx="9">
                  <c:v>3495.150823015616</c:v>
                </c:pt>
                <c:pt idx="10">
                  <c:v>3585.2068548434431</c:v>
                </c:pt>
                <c:pt idx="11">
                  <c:v>3961.3497224635162</c:v>
                </c:pt>
                <c:pt idx="12">
                  <c:v>4401.7664684957481</c:v>
                </c:pt>
                <c:pt idx="13">
                  <c:v>4577.5054104220108</c:v>
                </c:pt>
                <c:pt idx="14">
                  <c:v>4680.5921341986095</c:v>
                </c:pt>
                <c:pt idx="15">
                  <c:v>4941.0509394566861</c:v>
                </c:pt>
                <c:pt idx="16">
                  <c:v>4729.9916524375803</c:v>
                </c:pt>
                <c:pt idx="17">
                  <c:v>4434.4403546832691</c:v>
                </c:pt>
                <c:pt idx="18">
                  <c:v>4230.457640719902</c:v>
                </c:pt>
                <c:pt idx="19">
                  <c:v>4027.8333838558497</c:v>
                </c:pt>
                <c:pt idx="20">
                  <c:v>4174.3299178504576</c:v>
                </c:pt>
                <c:pt idx="21">
                  <c:v>4329.53699704463</c:v>
                </c:pt>
                <c:pt idx="22">
                  <c:v>4472.8083120895917</c:v>
                </c:pt>
                <c:pt idx="23">
                  <c:v>4976.8860158399102</c:v>
                </c:pt>
                <c:pt idx="24">
                  <c:v>5055.3759954634916</c:v>
                </c:pt>
                <c:pt idx="25">
                  <c:v>5378.2987793999782</c:v>
                </c:pt>
                <c:pt idx="26">
                  <c:v>5437.0740204526892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3E6-94BD-7E5E9437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199872"/>
        <c:axId val="171205760"/>
      </c:barChart>
      <c:catAx>
        <c:axId val="17119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1205760"/>
        <c:crosses val="autoZero"/>
        <c:auto val="1"/>
        <c:lblAlgn val="ctr"/>
        <c:lblOffset val="100"/>
        <c:noMultiLvlLbl val="0"/>
      </c:catAx>
      <c:valAx>
        <c:axId val="17120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</a:t>
                </a:r>
                <a:r>
                  <a:rPr lang="en-US" baseline="-25000"/>
                  <a:t>2 </a:t>
                </a:r>
                <a:r>
                  <a:rPr lang="en-US"/>
                  <a:t>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119987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6590820906690158E-3"/>
          <c:y val="0.88347395833333298"/>
          <c:w val="0.99734073868967132"/>
          <c:h val="0.11090711786715746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613-4844-8D0F-9FF7A7BBBA9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1613-4844-8D0F-9FF7A7BBB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1613-4844-8D0F-9FF7A7BBBA9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1613-4844-8D0F-9FF7A7BBBA94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8-1613-4844-8D0F-9FF7A7BBBA94}"/>
              </c:ext>
            </c:extLst>
          </c:dPt>
          <c:dLbls>
            <c:dLbl>
              <c:idx val="0"/>
              <c:layout>
                <c:manualLayout>
                  <c:x val="4.9920875420875421E-2"/>
                  <c:y val="6.14299999999999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3-4844-8D0F-9FF7A7BBBA94}"/>
                </c:ext>
              </c:extLst>
            </c:dLbl>
            <c:dLbl>
              <c:idx val="1"/>
              <c:layout>
                <c:manualLayout>
                  <c:x val="6.6060161561308506E-2"/>
                  <c:y val="0.1349242779491311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3-4844-8D0F-9FF7A7BBBA94}"/>
                </c:ext>
              </c:extLst>
            </c:dLbl>
            <c:dLbl>
              <c:idx val="2"/>
              <c:layout>
                <c:manualLayout>
                  <c:x val="0"/>
                  <c:y val="-1.374092689338150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3-4844-8D0F-9FF7A7BBBA94}"/>
                </c:ext>
              </c:extLst>
            </c:dLbl>
            <c:dLbl>
              <c:idx val="3"/>
              <c:layout>
                <c:manualLayout>
                  <c:x val="0"/>
                  <c:y val="-5.986593993159922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13-4844-8D0F-9FF7A7BBBA94}"/>
                </c:ext>
              </c:extLst>
            </c:dLbl>
            <c:dLbl>
              <c:idx val="4"/>
              <c:layout>
                <c:manualLayout>
                  <c:x val="-1.0945265913942631E-2"/>
                  <c:y val="-0.1313117826509254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13-4844-8D0F-9FF7A7BBBA9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CL!$C$14:$C$17</c:f>
              <c:strCache>
                <c:ptCount val="4"/>
                <c:pt idx="0">
                  <c:v>1. Energía</c:v>
                </c:pt>
                <c:pt idx="1">
                  <c:v>2. IPPU</c:v>
                </c:pt>
                <c:pt idx="2">
                  <c:v>3. Agricultura</c:v>
                </c:pt>
                <c:pt idx="3">
                  <c:v>4. UTCUTS</c:v>
                </c:pt>
              </c:strCache>
            </c:strRef>
          </c:cat>
          <c:val>
            <c:numRef>
              <c:f>CL!$J$14:$J$18</c:f>
              <c:numCache>
                <c:formatCode>_-* #,##0.0_-;\-* #,##0.0_-;_-* "-"??_-;_-@_-</c:formatCode>
                <c:ptCount val="5"/>
                <c:pt idx="0">
                  <c:v>87135.569534547321</c:v>
                </c:pt>
                <c:pt idx="1">
                  <c:v>6938.9116610259352</c:v>
                </c:pt>
                <c:pt idx="2">
                  <c:v>11801.602106189355</c:v>
                </c:pt>
                <c:pt idx="3">
                  <c:v>-65492.330703480853</c:v>
                </c:pt>
                <c:pt idx="4">
                  <c:v>5801.0651106380392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13-4844-8D0F-9FF7A7B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2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613-4844-8D0F-9FF7A7BBBA9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1613-4844-8D0F-9FF7A7BBBA9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1613-4844-8D0F-9FF7A7BBB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1613-4844-8D0F-9FF7A7BBBA94}"/>
              </c:ext>
            </c:extLst>
          </c:dPt>
          <c:dLbls>
            <c:dLbl>
              <c:idx val="0"/>
              <c:layout>
                <c:manualLayout>
                  <c:x val="0"/>
                  <c:y val="-8.010267718762513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3-4844-8D0F-9FF7A7BBBA94}"/>
                </c:ext>
              </c:extLst>
            </c:dLbl>
            <c:dLbl>
              <c:idx val="1"/>
              <c:layout>
                <c:manualLayout>
                  <c:x val="0"/>
                  <c:y val="-8.01872222222221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3-4844-8D0F-9FF7A7BBBA94}"/>
                </c:ext>
              </c:extLst>
            </c:dLbl>
            <c:dLbl>
              <c:idx val="2"/>
              <c:layout>
                <c:manualLayout>
                  <c:x val="-6.2373737373737376E-3"/>
                  <c:y val="0.1193416666666666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3-4844-8D0F-9FF7A7BBBA94}"/>
                </c:ext>
              </c:extLst>
            </c:dLbl>
            <c:dLbl>
              <c:idx val="3"/>
              <c:layout>
                <c:manualLayout>
                  <c:x val="0"/>
                  <c:y val="-0.25742166666666666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13-4844-8D0F-9FF7A7BBBA94}"/>
                </c:ext>
              </c:extLst>
            </c:dLbl>
            <c:dLbl>
              <c:idx val="4"/>
              <c:layout>
                <c:manualLayout>
                  <c:x val="6.5937851518560187E-2"/>
                  <c:y val="-2.011998628557051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13-4844-8D0F-9FF7A7BBBA9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CL!$C$373:$C$376</c:f>
              <c:strCache>
                <c:ptCount val="4"/>
                <c:pt idx="0">
                  <c:v>1. Energía</c:v>
                </c:pt>
                <c:pt idx="1">
                  <c:v>2. IPPU</c:v>
                </c:pt>
                <c:pt idx="2">
                  <c:v>3. Agricultura</c:v>
                </c:pt>
                <c:pt idx="3">
                  <c:v>5. Residuos</c:v>
                </c:pt>
              </c:strCache>
            </c:strRef>
          </c:cat>
          <c:val>
            <c:numRef>
              <c:f>CL!$J$373:$J$376</c:f>
              <c:numCache>
                <c:formatCode>#,##0.0_ ;\-#,##0.0\ </c:formatCode>
                <c:ptCount val="4"/>
                <c:pt idx="0" formatCode="_-* #,##0.0_-;\-* #,##0.0_-;_-* &quot;-&quot;??_-;_-@_-">
                  <c:v>1888.2527805931318</c:v>
                </c:pt>
                <c:pt idx="1">
                  <c:v>22.819192471129732</c:v>
                </c:pt>
                <c:pt idx="2">
                  <c:v>6589.5413412568641</c:v>
                </c:pt>
                <c:pt idx="3">
                  <c:v>5437.0740204526892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13-4844-8D0F-9FF7A7B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35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36321527777777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CL!$C$400</c:f>
              <c:strCache>
                <c:ptCount val="1"/>
                <c:pt idx="0">
                  <c:v>1. Energía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CL!$D$399:$AD$399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CL!$D$400:$AD$400</c:f>
              <c:numCache>
                <c:formatCode>_-* #,##0.0_-;\-* #,##0.0_-;_-* "-"??_-;_-@_-</c:formatCode>
                <c:ptCount val="27"/>
                <c:pt idx="0">
                  <c:v>321.93503732730017</c:v>
                </c:pt>
                <c:pt idx="1">
                  <c:v>330.75757975319095</c:v>
                </c:pt>
                <c:pt idx="2">
                  <c:v>354.83168503693508</c:v>
                </c:pt>
                <c:pt idx="3">
                  <c:v>360.03686785402078</c:v>
                </c:pt>
                <c:pt idx="4">
                  <c:v>390.37575715138632</c:v>
                </c:pt>
                <c:pt idx="5">
                  <c:v>431.93757201786514</c:v>
                </c:pt>
                <c:pt idx="6">
                  <c:v>488.05162158906495</c:v>
                </c:pt>
                <c:pt idx="7">
                  <c:v>528.48133090372073</c:v>
                </c:pt>
                <c:pt idx="8">
                  <c:v>556.03148496260098</c:v>
                </c:pt>
                <c:pt idx="9">
                  <c:v>586.16539474665672</c:v>
                </c:pt>
                <c:pt idx="10">
                  <c:v>586.33064375076356</c:v>
                </c:pt>
                <c:pt idx="11">
                  <c:v>562.0574416142249</c:v>
                </c:pt>
                <c:pt idx="12">
                  <c:v>582.59888690954404</c:v>
                </c:pt>
                <c:pt idx="13">
                  <c:v>573.32033208076268</c:v>
                </c:pt>
                <c:pt idx="14">
                  <c:v>604.42874018862585</c:v>
                </c:pt>
                <c:pt idx="15">
                  <c:v>646.38356213050065</c:v>
                </c:pt>
                <c:pt idx="16">
                  <c:v>665.94360771648712</c:v>
                </c:pt>
                <c:pt idx="17">
                  <c:v>741.05032717333961</c:v>
                </c:pt>
                <c:pt idx="18">
                  <c:v>783.10928050306768</c:v>
                </c:pt>
                <c:pt idx="19">
                  <c:v>789.59644601854041</c:v>
                </c:pt>
                <c:pt idx="20">
                  <c:v>732.63979854733054</c:v>
                </c:pt>
                <c:pt idx="21">
                  <c:v>789.64363128019579</c:v>
                </c:pt>
                <c:pt idx="22">
                  <c:v>973.22794697701795</c:v>
                </c:pt>
                <c:pt idx="23">
                  <c:v>1044.4067018433016</c:v>
                </c:pt>
                <c:pt idx="24">
                  <c:v>1068.61580857685</c:v>
                </c:pt>
                <c:pt idx="25">
                  <c:v>1056.2770163713446</c:v>
                </c:pt>
                <c:pt idx="26">
                  <c:v>1126.3291371155822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3E6-94BD-7E5E943767B3}"/>
            </c:ext>
          </c:extLst>
        </c:ser>
        <c:ser>
          <c:idx val="1"/>
          <c:order val="1"/>
          <c:tx>
            <c:strRef>
              <c:f>CL!$C$401</c:f>
              <c:strCache>
                <c:ptCount val="1"/>
                <c:pt idx="0">
                  <c:v>2. IPPU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CL!$D$399:$AD$399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CL!$D$401:$AD$401</c:f>
              <c:numCache>
                <c:formatCode>_-* #,##0.0_-;\-* #,##0.0_-;_-* "-"??_-;_-@_-</c:formatCode>
                <c:ptCount val="27"/>
                <c:pt idx="0">
                  <c:v>295.737435</c:v>
                </c:pt>
                <c:pt idx="1">
                  <c:v>295.737435</c:v>
                </c:pt>
                <c:pt idx="2">
                  <c:v>295.737435</c:v>
                </c:pt>
                <c:pt idx="3">
                  <c:v>295.737435</c:v>
                </c:pt>
                <c:pt idx="4">
                  <c:v>295.737435</c:v>
                </c:pt>
                <c:pt idx="5">
                  <c:v>295.737435</c:v>
                </c:pt>
                <c:pt idx="6">
                  <c:v>295.737435</c:v>
                </c:pt>
                <c:pt idx="7">
                  <c:v>295.737435</c:v>
                </c:pt>
                <c:pt idx="8">
                  <c:v>295.737435</c:v>
                </c:pt>
                <c:pt idx="9">
                  <c:v>295.737435</c:v>
                </c:pt>
                <c:pt idx="10">
                  <c:v>513.31569074999993</c:v>
                </c:pt>
                <c:pt idx="11">
                  <c:v>562.95733162500005</c:v>
                </c:pt>
                <c:pt idx="12">
                  <c:v>540.98826502500003</c:v>
                </c:pt>
                <c:pt idx="13">
                  <c:v>698.78531070000008</c:v>
                </c:pt>
                <c:pt idx="14">
                  <c:v>811.37677702500002</c:v>
                </c:pt>
                <c:pt idx="15">
                  <c:v>856.79359740000007</c:v>
                </c:pt>
                <c:pt idx="16">
                  <c:v>873.48163837499999</c:v>
                </c:pt>
                <c:pt idx="17">
                  <c:v>374.46592346912865</c:v>
                </c:pt>
                <c:pt idx="18">
                  <c:v>401.86134757214836</c:v>
                </c:pt>
                <c:pt idx="19">
                  <c:v>412.95906340041415</c:v>
                </c:pt>
                <c:pt idx="20">
                  <c:v>504.00615933393073</c:v>
                </c:pt>
                <c:pt idx="21">
                  <c:v>486.43915792978083</c:v>
                </c:pt>
                <c:pt idx="22">
                  <c:v>594.71057484215169</c:v>
                </c:pt>
                <c:pt idx="23">
                  <c:v>541.30512670391067</c:v>
                </c:pt>
                <c:pt idx="24">
                  <c:v>528.17734316515441</c:v>
                </c:pt>
                <c:pt idx="25">
                  <c:v>538.69328779229909</c:v>
                </c:pt>
                <c:pt idx="26">
                  <c:v>452.22479651133784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3E6-94BD-7E5E943767B3}"/>
            </c:ext>
          </c:extLst>
        </c:ser>
        <c:ser>
          <c:idx val="2"/>
          <c:order val="2"/>
          <c:tx>
            <c:strRef>
              <c:f>CL!$C$402</c:f>
              <c:strCache>
                <c:ptCount val="1"/>
                <c:pt idx="0">
                  <c:v>3. Agricultura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CL!$D$399:$AD$399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CL!$D$402:$AD$402</c:f>
              <c:numCache>
                <c:formatCode>_-* #,##0.0_-;\-* #,##0.0_-;_-* "-"??_-;_-@_-</c:formatCode>
                <c:ptCount val="27"/>
                <c:pt idx="0">
                  <c:v>4770.533616711039</c:v>
                </c:pt>
                <c:pt idx="1">
                  <c:v>4763.4766194366066</c:v>
                </c:pt>
                <c:pt idx="2">
                  <c:v>4941.5727421638467</c:v>
                </c:pt>
                <c:pt idx="3">
                  <c:v>5130.6076010518036</c:v>
                </c:pt>
                <c:pt idx="4">
                  <c:v>5249.4194617932981</c:v>
                </c:pt>
                <c:pt idx="5">
                  <c:v>5387.4988528480653</c:v>
                </c:pt>
                <c:pt idx="6">
                  <c:v>5394.9443530180361</c:v>
                </c:pt>
                <c:pt idx="7">
                  <c:v>5497.2452029483957</c:v>
                </c:pt>
                <c:pt idx="8">
                  <c:v>5477.231894082357</c:v>
                </c:pt>
                <c:pt idx="9">
                  <c:v>5537.3021624185158</c:v>
                </c:pt>
                <c:pt idx="10">
                  <c:v>5333.3550663099086</c:v>
                </c:pt>
                <c:pt idx="11">
                  <c:v>5444.7630906654158</c:v>
                </c:pt>
                <c:pt idx="12">
                  <c:v>5514.1719973929821</c:v>
                </c:pt>
                <c:pt idx="13">
                  <c:v>5309.2568363133378</c:v>
                </c:pt>
                <c:pt idx="14">
                  <c:v>5611.0849564477057</c:v>
                </c:pt>
                <c:pt idx="15">
                  <c:v>5436.3119954127851</c:v>
                </c:pt>
                <c:pt idx="16">
                  <c:v>5523.4967333311934</c:v>
                </c:pt>
                <c:pt idx="17">
                  <c:v>5669.6244032748564</c:v>
                </c:pt>
                <c:pt idx="18">
                  <c:v>5712.0533460809302</c:v>
                </c:pt>
                <c:pt idx="19">
                  <c:v>5651.1243031985523</c:v>
                </c:pt>
                <c:pt idx="20">
                  <c:v>5527.4678592226337</c:v>
                </c:pt>
                <c:pt idx="21">
                  <c:v>5087.2974047275657</c:v>
                </c:pt>
                <c:pt idx="22">
                  <c:v>4910.2376115966108</c:v>
                </c:pt>
                <c:pt idx="23">
                  <c:v>5040.3086403476846</c:v>
                </c:pt>
                <c:pt idx="24">
                  <c:v>4963.5659257537363</c:v>
                </c:pt>
                <c:pt idx="25">
                  <c:v>4912.0317350467103</c:v>
                </c:pt>
                <c:pt idx="26">
                  <c:v>4766.7089950658274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3E6-94BD-7E5E943767B3}"/>
            </c:ext>
          </c:extLst>
        </c:ser>
        <c:ser>
          <c:idx val="3"/>
          <c:order val="3"/>
          <c:tx>
            <c:strRef>
              <c:f>CL!$C$403</c:f>
              <c:strCache>
                <c:ptCount val="1"/>
                <c:pt idx="0">
                  <c:v>5. Residuos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CL!$D$399:$AD$399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CL!$D$403:$AD$403</c:f>
              <c:numCache>
                <c:formatCode>_-* #,##0.0_-;\-* #,##0.0_-;_-* "-"??_-;_-@_-</c:formatCode>
                <c:ptCount val="27"/>
                <c:pt idx="0">
                  <c:v>181.74332273813278</c:v>
                </c:pt>
                <c:pt idx="1">
                  <c:v>184.949122484431</c:v>
                </c:pt>
                <c:pt idx="2">
                  <c:v>205.62616366609276</c:v>
                </c:pt>
                <c:pt idx="3">
                  <c:v>212.28119529636169</c:v>
                </c:pt>
                <c:pt idx="4">
                  <c:v>216.11881880762505</c:v>
                </c:pt>
                <c:pt idx="5">
                  <c:v>218.61244986609202</c:v>
                </c:pt>
                <c:pt idx="6">
                  <c:v>224.84087394176495</c:v>
                </c:pt>
                <c:pt idx="7">
                  <c:v>226.11107221588776</c:v>
                </c:pt>
                <c:pt idx="8">
                  <c:v>228.77106867775029</c:v>
                </c:pt>
                <c:pt idx="9">
                  <c:v>228.28012253958519</c:v>
                </c:pt>
                <c:pt idx="10">
                  <c:v>237.16491480305027</c:v>
                </c:pt>
                <c:pt idx="11">
                  <c:v>244.26089998593906</c:v>
                </c:pt>
                <c:pt idx="12">
                  <c:v>259.50363924958003</c:v>
                </c:pt>
                <c:pt idx="13">
                  <c:v>268.97994073573335</c:v>
                </c:pt>
                <c:pt idx="14">
                  <c:v>280.52007093286943</c:v>
                </c:pt>
                <c:pt idx="15">
                  <c:v>287.42170109790391</c:v>
                </c:pt>
                <c:pt idx="16">
                  <c:v>298.90359883980551</c:v>
                </c:pt>
                <c:pt idx="17">
                  <c:v>303.57791882270072</c:v>
                </c:pt>
                <c:pt idx="18">
                  <c:v>309.73088801879697</c:v>
                </c:pt>
                <c:pt idx="19">
                  <c:v>336.56390936005999</c:v>
                </c:pt>
                <c:pt idx="20">
                  <c:v>327.57318899297826</c:v>
                </c:pt>
                <c:pt idx="21">
                  <c:v>324.15151202418446</c:v>
                </c:pt>
                <c:pt idx="22">
                  <c:v>327.43198754728263</c:v>
                </c:pt>
                <c:pt idx="23">
                  <c:v>341.15847030636155</c:v>
                </c:pt>
                <c:pt idx="24">
                  <c:v>348.12859929355545</c:v>
                </c:pt>
                <c:pt idx="25">
                  <c:v>355.75273343313273</c:v>
                </c:pt>
                <c:pt idx="26">
                  <c:v>363.48728745734968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3E6-94BD-7E5E9437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157376"/>
        <c:axId val="171158912"/>
      </c:barChart>
      <c:catAx>
        <c:axId val="17115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1158912"/>
        <c:crosses val="autoZero"/>
        <c:auto val="1"/>
        <c:lblAlgn val="ctr"/>
        <c:lblOffset val="100"/>
        <c:noMultiLvlLbl val="0"/>
      </c:catAx>
      <c:valAx>
        <c:axId val="17115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11573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6590820906690158E-3"/>
          <c:y val="0.88347395833333298"/>
          <c:w val="0.99734073868967132"/>
          <c:h val="0.11090711786715746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613-4844-8D0F-9FF7A7BBBA9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1613-4844-8D0F-9FF7A7BBBA9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1613-4844-8D0F-9FF7A7BBBA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1613-4844-8D0F-9FF7A7BBBA94}"/>
              </c:ext>
            </c:extLst>
          </c:dPt>
          <c:dLbls>
            <c:dLbl>
              <c:idx val="0"/>
              <c:layout>
                <c:manualLayout>
                  <c:x val="4.992088914855785E-2"/>
                  <c:y val="-0.1114287570123964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3-4844-8D0F-9FF7A7BBBA94}"/>
                </c:ext>
              </c:extLst>
            </c:dLbl>
            <c:dLbl>
              <c:idx val="1"/>
              <c:layout>
                <c:manualLayout>
                  <c:x val="0"/>
                  <c:y val="-5.98634248906061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3-4844-8D0F-9FF7A7BBBA94}"/>
                </c:ext>
              </c:extLst>
            </c:dLbl>
            <c:dLbl>
              <c:idx val="2"/>
              <c:layout>
                <c:manualLayout>
                  <c:x val="-0.11480276322299464"/>
                  <c:y val="6.078040582484198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3-4844-8D0F-9FF7A7BBBA94}"/>
                </c:ext>
              </c:extLst>
            </c:dLbl>
            <c:dLbl>
              <c:idx val="3"/>
              <c:layout>
                <c:manualLayout>
                  <c:x val="-9.2619641442941408E-4"/>
                  <c:y val="-5.986611184150483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13-4844-8D0F-9FF7A7BBBA94}"/>
                </c:ext>
              </c:extLst>
            </c:dLbl>
            <c:dLbl>
              <c:idx val="4"/>
              <c:layout>
                <c:manualLayout>
                  <c:x val="6.5937851518560187E-2"/>
                  <c:y val="-2.011998628557051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13-4844-8D0F-9FF7A7BBBA9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CL!$C$409:$C$412</c:f>
              <c:strCache>
                <c:ptCount val="4"/>
                <c:pt idx="0">
                  <c:v>1. Energía</c:v>
                </c:pt>
                <c:pt idx="1">
                  <c:v>2. IPPU</c:v>
                </c:pt>
                <c:pt idx="2">
                  <c:v>3. Agricultura</c:v>
                </c:pt>
                <c:pt idx="3">
                  <c:v>5. Residuos</c:v>
                </c:pt>
              </c:strCache>
            </c:strRef>
          </c:cat>
          <c:val>
            <c:numRef>
              <c:f>CL!$J$409:$J$412</c:f>
              <c:numCache>
                <c:formatCode>#,##0.0_ ;\-#,##0.0\ </c:formatCode>
                <c:ptCount val="4"/>
                <c:pt idx="0" formatCode="_-* #,##0.0_-;\-* #,##0.0_-;_-* &quot;-&quot;??_-;_-@_-">
                  <c:v>1126.3291371155822</c:v>
                </c:pt>
                <c:pt idx="1">
                  <c:v>452.22479651133784</c:v>
                </c:pt>
                <c:pt idx="2">
                  <c:v>4766.7089950658274</c:v>
                </c:pt>
                <c:pt idx="3">
                  <c:v>363.48728745734968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13-4844-8D0F-9FF7A7B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9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36321527777777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CL!$C$221</c:f>
              <c:strCache>
                <c:ptCount val="1"/>
                <c:pt idx="0">
                  <c:v>1. Energía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CL!$D$221:$AD$221</c:f>
              <c:numCache>
                <c:formatCode>_-* #,##0.0_-;\-* #,##0.0_-;_-* "-"??_-;_-@_-</c:formatCode>
                <c:ptCount val="27"/>
                <c:pt idx="0">
                  <c:v>8.2402230064949631</c:v>
                </c:pt>
                <c:pt idx="1">
                  <c:v>8.7923382115390556</c:v>
                </c:pt>
                <c:pt idx="2">
                  <c:v>9.6446017846946308</c:v>
                </c:pt>
                <c:pt idx="3">
                  <c:v>9.5670914297644938</c:v>
                </c:pt>
                <c:pt idx="4">
                  <c:v>10.000023076160694</c:v>
                </c:pt>
                <c:pt idx="5">
                  <c:v>10.578576239768349</c:v>
                </c:pt>
                <c:pt idx="6">
                  <c:v>11.241537992912754</c:v>
                </c:pt>
                <c:pt idx="7">
                  <c:v>11.767463467889957</c:v>
                </c:pt>
                <c:pt idx="8">
                  <c:v>12.032641818024178</c:v>
                </c:pt>
                <c:pt idx="9">
                  <c:v>12.267149854453759</c:v>
                </c:pt>
                <c:pt idx="10">
                  <c:v>12.618031685619403</c:v>
                </c:pt>
                <c:pt idx="11">
                  <c:v>12.303169747810298</c:v>
                </c:pt>
                <c:pt idx="12">
                  <c:v>12.598646733937644</c:v>
                </c:pt>
                <c:pt idx="13">
                  <c:v>12.09635241936396</c:v>
                </c:pt>
                <c:pt idx="14">
                  <c:v>12.846241752760083</c:v>
                </c:pt>
                <c:pt idx="15">
                  <c:v>13.636386825557148</c:v>
                </c:pt>
                <c:pt idx="16">
                  <c:v>13.928675029874066</c:v>
                </c:pt>
                <c:pt idx="17">
                  <c:v>15.050428583961942</c:v>
                </c:pt>
                <c:pt idx="18">
                  <c:v>15.43541100498539</c:v>
                </c:pt>
                <c:pt idx="19">
                  <c:v>15.20240870865498</c:v>
                </c:pt>
                <c:pt idx="20">
                  <c:v>11.292855710260223</c:v>
                </c:pt>
                <c:pt idx="21">
                  <c:v>12.692530817251981</c:v>
                </c:pt>
                <c:pt idx="22">
                  <c:v>17.145224516055027</c:v>
                </c:pt>
                <c:pt idx="23">
                  <c:v>18.424210584080637</c:v>
                </c:pt>
                <c:pt idx="24">
                  <c:v>19.665316115542961</c:v>
                </c:pt>
                <c:pt idx="25">
                  <c:v>16.7988909115371</c:v>
                </c:pt>
                <c:pt idx="26">
                  <c:v>17.671510965170658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3E6-94BD-7E5E943767B3}"/>
            </c:ext>
          </c:extLst>
        </c:ser>
        <c:ser>
          <c:idx val="1"/>
          <c:order val="1"/>
          <c:tx>
            <c:strRef>
              <c:f>CL!$C$222</c:f>
              <c:strCache>
                <c:ptCount val="1"/>
                <c:pt idx="0">
                  <c:v>2. IPPU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CL!$D$222:$AD$222</c:f>
              <c:numCache>
                <c:formatCode>_-* #,##0.0_-;\-* #,##0.0_-;_-* "-"??_-;_-@_-</c:formatCode>
                <c:ptCount val="27"/>
                <c:pt idx="0">
                  <c:v>8.1965883785862052E-3</c:v>
                </c:pt>
                <c:pt idx="1">
                  <c:v>1.0986411730830625E-2</c:v>
                </c:pt>
                <c:pt idx="2">
                  <c:v>1.1591745969980933E-2</c:v>
                </c:pt>
                <c:pt idx="3">
                  <c:v>1.2185170272849852E-2</c:v>
                </c:pt>
                <c:pt idx="4">
                  <c:v>1.2203419273075826E-2</c:v>
                </c:pt>
                <c:pt idx="5">
                  <c:v>1.1381771931600003E-2</c:v>
                </c:pt>
                <c:pt idx="6">
                  <c:v>1.1403498181599995E-2</c:v>
                </c:pt>
                <c:pt idx="7">
                  <c:v>1.0834638742399996E-2</c:v>
                </c:pt>
                <c:pt idx="8">
                  <c:v>1.2220234198399996E-2</c:v>
                </c:pt>
                <c:pt idx="9">
                  <c:v>1.063088228E-2</c:v>
                </c:pt>
                <c:pt idx="10">
                  <c:v>1.1307576282399999E-2</c:v>
                </c:pt>
                <c:pt idx="11">
                  <c:v>1.1169331666400001E-2</c:v>
                </c:pt>
                <c:pt idx="12">
                  <c:v>1.1109516814368E-2</c:v>
                </c:pt>
                <c:pt idx="13">
                  <c:v>1.1868086111441998E-2</c:v>
                </c:pt>
                <c:pt idx="14">
                  <c:v>1.2753489448295997E-2</c:v>
                </c:pt>
                <c:pt idx="15">
                  <c:v>1.2857131515599999E-2</c:v>
                </c:pt>
                <c:pt idx="16">
                  <c:v>1.3679641607600001E-2</c:v>
                </c:pt>
                <c:pt idx="17">
                  <c:v>1.4610257369447533E-2</c:v>
                </c:pt>
                <c:pt idx="18">
                  <c:v>1.4500785881194403E-2</c:v>
                </c:pt>
                <c:pt idx="19">
                  <c:v>1.1588326094568979E-2</c:v>
                </c:pt>
                <c:pt idx="20">
                  <c:v>1.1613448466445329E-2</c:v>
                </c:pt>
                <c:pt idx="21">
                  <c:v>1.1383791398086649E-2</c:v>
                </c:pt>
                <c:pt idx="22">
                  <c:v>1.1478987663186897E-2</c:v>
                </c:pt>
                <c:pt idx="23">
                  <c:v>1.0350648444881998E-2</c:v>
                </c:pt>
                <c:pt idx="24">
                  <c:v>9.6888033749180039E-3</c:v>
                </c:pt>
                <c:pt idx="25">
                  <c:v>1.0425652786369997E-2</c:v>
                </c:pt>
                <c:pt idx="26">
                  <c:v>1.1005691165963E-2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3E6-94BD-7E5E943767B3}"/>
            </c:ext>
          </c:extLst>
        </c:ser>
        <c:ser>
          <c:idx val="4"/>
          <c:order val="2"/>
          <c:tx>
            <c:strRef>
              <c:f>CL!$C$223</c:f>
              <c:strCache>
                <c:ptCount val="1"/>
                <c:pt idx="0">
                  <c:v>3. Agricultura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CL!$D$223:$AD$223</c:f>
              <c:numCache>
                <c:formatCode>_-* #,##0.0_-;\-* #,##0.0_-;_-* "-"??_-;_-@_-</c:formatCode>
                <c:ptCount val="27"/>
                <c:pt idx="0">
                  <c:v>1.4039588979784288</c:v>
                </c:pt>
                <c:pt idx="1">
                  <c:v>1.3209604251153979</c:v>
                </c:pt>
                <c:pt idx="2">
                  <c:v>1.2616522792556353</c:v>
                </c:pt>
                <c:pt idx="3">
                  <c:v>1.1443579467435725</c:v>
                </c:pt>
                <c:pt idx="4">
                  <c:v>1.0594790589461127</c:v>
                </c:pt>
                <c:pt idx="5">
                  <c:v>1.0412465066952987</c:v>
                </c:pt>
                <c:pt idx="6">
                  <c:v>0.9511541298310231</c:v>
                </c:pt>
                <c:pt idx="7">
                  <c:v>0.98347761745346141</c:v>
                </c:pt>
                <c:pt idx="8">
                  <c:v>0.96187479605122261</c:v>
                </c:pt>
                <c:pt idx="9">
                  <c:v>0.77817881822569102</c:v>
                </c:pt>
                <c:pt idx="10">
                  <c:v>0.80242897212418285</c:v>
                </c:pt>
                <c:pt idx="11">
                  <c:v>0.83370771858170012</c:v>
                </c:pt>
                <c:pt idx="12">
                  <c:v>0.8089402023203256</c:v>
                </c:pt>
                <c:pt idx="13">
                  <c:v>0.79597203021096141</c:v>
                </c:pt>
                <c:pt idx="14">
                  <c:v>0.77064800714044279</c:v>
                </c:pt>
                <c:pt idx="15">
                  <c:v>0.69021492684535368</c:v>
                </c:pt>
                <c:pt idx="16">
                  <c:v>0.61454991896946498</c:v>
                </c:pt>
                <c:pt idx="17">
                  <c:v>0.44145904128342328</c:v>
                </c:pt>
                <c:pt idx="18">
                  <c:v>0.46588611594364471</c:v>
                </c:pt>
                <c:pt idx="19">
                  <c:v>0.44063590766334648</c:v>
                </c:pt>
                <c:pt idx="20">
                  <c:v>0.45558505833197444</c:v>
                </c:pt>
                <c:pt idx="21">
                  <c:v>0.47815918639121352</c:v>
                </c:pt>
                <c:pt idx="22">
                  <c:v>0.41817990559036544</c:v>
                </c:pt>
                <c:pt idx="23">
                  <c:v>0.44265780012160916</c:v>
                </c:pt>
                <c:pt idx="24">
                  <c:v>0.43380397051400499</c:v>
                </c:pt>
                <c:pt idx="25">
                  <c:v>0.47677265839499672</c:v>
                </c:pt>
                <c:pt idx="26">
                  <c:v>0.32867224145485352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E-4D67-988F-77F4E90B5B1C}"/>
            </c:ext>
          </c:extLst>
        </c:ser>
        <c:ser>
          <c:idx val="2"/>
          <c:order val="3"/>
          <c:tx>
            <c:strRef>
              <c:f>CL!$C$224</c:f>
              <c:strCache>
                <c:ptCount val="1"/>
                <c:pt idx="0">
                  <c:v>4. UTCUTS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CL!$D$224:$AD$224</c:f>
              <c:numCache>
                <c:formatCode>_-* #,##0.0_-;\-* #,##0.0_-;_-* "-"??_-;_-@_-</c:formatCode>
                <c:ptCount val="27"/>
                <c:pt idx="0">
                  <c:v>1.6889660787144618</c:v>
                </c:pt>
                <c:pt idx="1">
                  <c:v>2.516734773237697</c:v>
                </c:pt>
                <c:pt idx="2">
                  <c:v>1.1748173867349037</c:v>
                </c:pt>
                <c:pt idx="3">
                  <c:v>2.3666152147624819</c:v>
                </c:pt>
                <c:pt idx="4">
                  <c:v>3.346708168486733</c:v>
                </c:pt>
                <c:pt idx="5">
                  <c:v>1.2471712096216241</c:v>
                </c:pt>
                <c:pt idx="6">
                  <c:v>2.7086818550894995</c:v>
                </c:pt>
                <c:pt idx="7">
                  <c:v>2.1443680483498011</c:v>
                </c:pt>
                <c:pt idx="8">
                  <c:v>9.4083963203401932</c:v>
                </c:pt>
                <c:pt idx="9">
                  <c:v>4.7023157614974131</c:v>
                </c:pt>
                <c:pt idx="10">
                  <c:v>0.72823356078798773</c:v>
                </c:pt>
                <c:pt idx="11">
                  <c:v>0.5340875077400008</c:v>
                </c:pt>
                <c:pt idx="12">
                  <c:v>6.474932035287142</c:v>
                </c:pt>
                <c:pt idx="13">
                  <c:v>0.77792403496716367</c:v>
                </c:pt>
                <c:pt idx="14">
                  <c:v>1.4354713198996687</c:v>
                </c:pt>
                <c:pt idx="15">
                  <c:v>1.5632812335827988</c:v>
                </c:pt>
                <c:pt idx="16">
                  <c:v>0.78926573742628581</c:v>
                </c:pt>
                <c:pt idx="17">
                  <c:v>3.5383136079971833</c:v>
                </c:pt>
                <c:pt idx="18">
                  <c:v>1.9648517320993297</c:v>
                </c:pt>
                <c:pt idx="19">
                  <c:v>2.9565238630441026</c:v>
                </c:pt>
                <c:pt idx="20">
                  <c:v>1.9709281916879862</c:v>
                </c:pt>
                <c:pt idx="21">
                  <c:v>1.0023629881592899</c:v>
                </c:pt>
                <c:pt idx="22">
                  <c:v>3.821046921926416</c:v>
                </c:pt>
                <c:pt idx="23">
                  <c:v>0.44291276854933337</c:v>
                </c:pt>
                <c:pt idx="24">
                  <c:v>6.3491127787574522</c:v>
                </c:pt>
                <c:pt idx="25">
                  <c:v>7.5555279959481156</c:v>
                </c:pt>
                <c:pt idx="26">
                  <c:v>1.4676765880784328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3E6-94BD-7E5E943767B3}"/>
            </c:ext>
          </c:extLst>
        </c:ser>
        <c:ser>
          <c:idx val="3"/>
          <c:order val="4"/>
          <c:tx>
            <c:strRef>
              <c:f>CL!$C$225</c:f>
              <c:strCache>
                <c:ptCount val="1"/>
                <c:pt idx="0">
                  <c:v>5. Residuos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CL!$D$151:$AD$151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CL!$D$225:$AD$225</c:f>
              <c:numCache>
                <c:formatCode>_-* #,##0.0_-;\-* #,##0.0_-;_-* "-"??_-;_-@_-</c:formatCode>
                <c:ptCount val="27"/>
                <c:pt idx="0">
                  <c:v>1.27762245E-10</c:v>
                </c:pt>
                <c:pt idx="1">
                  <c:v>1.3359462999999997E-10</c:v>
                </c:pt>
                <c:pt idx="2">
                  <c:v>1.3986719499999999E-10</c:v>
                </c:pt>
                <c:pt idx="3">
                  <c:v>1.6210475E-10</c:v>
                </c:pt>
                <c:pt idx="4">
                  <c:v>1.4878930499999999E-10</c:v>
                </c:pt>
                <c:pt idx="5">
                  <c:v>1.4966966499999999E-10</c:v>
                </c:pt>
                <c:pt idx="6">
                  <c:v>3.278863385690308E-8</c:v>
                </c:pt>
                <c:pt idx="7">
                  <c:v>3.6933037709028859E-8</c:v>
                </c:pt>
                <c:pt idx="8">
                  <c:v>4.1638190759148905E-8</c:v>
                </c:pt>
                <c:pt idx="9">
                  <c:v>4.6910215537133377E-8</c:v>
                </c:pt>
                <c:pt idx="10">
                  <c:v>5.2834662972929646E-8</c:v>
                </c:pt>
                <c:pt idx="11">
                  <c:v>5.9538673500904533E-8</c:v>
                </c:pt>
                <c:pt idx="12">
                  <c:v>6.7094860012872321E-8</c:v>
                </c:pt>
                <c:pt idx="13">
                  <c:v>7.5603457854650165E-8</c:v>
                </c:pt>
                <c:pt idx="14">
                  <c:v>8.5206141286931164E-8</c:v>
                </c:pt>
                <c:pt idx="15">
                  <c:v>9.6034818674491013E-8</c:v>
                </c:pt>
                <c:pt idx="16">
                  <c:v>1.0822449362095357E-7</c:v>
                </c:pt>
                <c:pt idx="17">
                  <c:v>1.2199688803660937E-7</c:v>
                </c:pt>
                <c:pt idx="18">
                  <c:v>1.3747518124675107E-7</c:v>
                </c:pt>
                <c:pt idx="19">
                  <c:v>1.5493108291671436E-7</c:v>
                </c:pt>
                <c:pt idx="20">
                  <c:v>1.7462210708419998E-7</c:v>
                </c:pt>
                <c:pt idx="21">
                  <c:v>1.9681227391829985E-7</c:v>
                </c:pt>
                <c:pt idx="22">
                  <c:v>2.1901832837229976E-7</c:v>
                </c:pt>
                <c:pt idx="23">
                  <c:v>2.2098439882179994E-7</c:v>
                </c:pt>
                <c:pt idx="24">
                  <c:v>2.6350402587900006E-7</c:v>
                </c:pt>
                <c:pt idx="25">
                  <c:v>3.1007470139470007E-7</c:v>
                </c:pt>
                <c:pt idx="26">
                  <c:v>3.4497368704939989E-7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3E6-94BD-7E5E9437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789696"/>
        <c:axId val="171803776"/>
      </c:barChart>
      <c:catAx>
        <c:axId val="17178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1803776"/>
        <c:crosses val="autoZero"/>
        <c:auto val="1"/>
        <c:lblAlgn val="ctr"/>
        <c:lblOffset val="100"/>
        <c:noMultiLvlLbl val="0"/>
      </c:catAx>
      <c:valAx>
        <c:axId val="17180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178969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6590820906690158E-3"/>
          <c:y val="0.88347396450252091"/>
          <c:w val="0.99522659061505325"/>
          <c:h val="0.1165260354974790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1613-4844-8D0F-9FF7A7BBBA9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1613-4844-8D0F-9FF7A7BBBA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1613-4844-8D0F-9FF7A7BBBA9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7-1613-4844-8D0F-9FF7A7BBBA94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8-1613-4844-8D0F-9FF7A7BBBA94}"/>
              </c:ext>
            </c:extLst>
          </c:dPt>
          <c:dLbls>
            <c:dLbl>
              <c:idx val="0"/>
              <c:layout>
                <c:manualLayout>
                  <c:x val="4.992088914855785E-2"/>
                  <c:y val="-0.1114287570123964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13-4844-8D0F-9FF7A7BBBA94}"/>
                </c:ext>
              </c:extLst>
            </c:dLbl>
            <c:dLbl>
              <c:idx val="1"/>
              <c:layout>
                <c:manualLayout>
                  <c:x val="0"/>
                  <c:y val="-5.98634248906061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13-4844-8D0F-9FF7A7BBBA94}"/>
                </c:ext>
              </c:extLst>
            </c:dLbl>
            <c:dLbl>
              <c:idx val="2"/>
              <c:layout>
                <c:manualLayout>
                  <c:x val="-0.11480276322299464"/>
                  <c:y val="6.078040582484198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13-4844-8D0F-9FF7A7BBBA94}"/>
                </c:ext>
              </c:extLst>
            </c:dLbl>
            <c:dLbl>
              <c:idx val="3"/>
              <c:layout>
                <c:manualLayout>
                  <c:x val="1.1001338351791616E-2"/>
                  <c:y val="-5.506033063139216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13-4844-8D0F-9FF7A7BBBA94}"/>
                </c:ext>
              </c:extLst>
            </c:dLbl>
            <c:dLbl>
              <c:idx val="4"/>
              <c:layout>
                <c:manualLayout>
                  <c:x val="6.5937901559829662E-2"/>
                  <c:y val="-0.15910970054309906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13-4844-8D0F-9FF7A7BBBA9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CL!$C$162:$C$165</c:f>
              <c:strCache>
                <c:ptCount val="4"/>
                <c:pt idx="0">
                  <c:v>1. Energía</c:v>
                </c:pt>
                <c:pt idx="1">
                  <c:v>2. IPPU</c:v>
                </c:pt>
                <c:pt idx="2">
                  <c:v>3. Agricultura</c:v>
                </c:pt>
                <c:pt idx="3">
                  <c:v>4. UTCUTS</c:v>
                </c:pt>
              </c:strCache>
            </c:strRef>
          </c:cat>
          <c:val>
            <c:numRef>
              <c:f>CL!$J$231:$J$235</c:f>
              <c:numCache>
                <c:formatCode>_(* #,##0.00_);_(* \(#,##0.00\);_(* "-"??_);_(@_)</c:formatCode>
                <c:ptCount val="5"/>
                <c:pt idx="0" formatCode="_-* #,##0.0_-;\-* #,##0.0_-;_-* &quot;-&quot;??_-;_-@_-">
                  <c:v>17.671510965170658</c:v>
                </c:pt>
                <c:pt idx="1">
                  <c:v>1.1005691165963E-2</c:v>
                </c:pt>
                <c:pt idx="2" formatCode="_-* #,##0.0_-;\-* #,##0.0_-;_-* &quot;-&quot;??_-;_-@_-">
                  <c:v>0.32867224145485352</c:v>
                </c:pt>
                <c:pt idx="3" formatCode="_-* #,##0.0_-;\-* #,##0.0_-;_-* &quot;-&quot;??_-;_-@_-">
                  <c:v>1.4676765880784328</c:v>
                </c:pt>
                <c:pt idx="4" formatCode="_-* #,##0.0_-;\-* #,##0.0_-;_-* &quot;-&quot;??_-;_-@_-">
                  <c:v>3.4497368704939989E-7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13-4844-8D0F-9FF7A7BB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9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331541218638"/>
          <c:y val="5.0205620226288265E-2"/>
          <c:w val="0.66383709677419356"/>
          <c:h val="0.7186701388888888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'1ENER'!$C$122</c:f>
              <c:strCache>
                <c:ptCount val="1"/>
                <c:pt idx="0">
                  <c:v> CO2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'1ENER'!$D$121:$AD$121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'1ENER'!$D$122:$AD$122</c:f>
              <c:numCache>
                <c:formatCode>_-* #,##0.0_-;\-* #,##0.0_-;_-* "-"??_-;_-@_-</c:formatCode>
                <c:ptCount val="27"/>
                <c:pt idx="0">
                  <c:v>30405.604626178592</c:v>
                </c:pt>
                <c:pt idx="1">
                  <c:v>28899.077633631994</c:v>
                </c:pt>
                <c:pt idx="2">
                  <c:v>29889.254532232124</c:v>
                </c:pt>
                <c:pt idx="3">
                  <c:v>32198.766966483556</c:v>
                </c:pt>
                <c:pt idx="4">
                  <c:v>34632.066709986</c:v>
                </c:pt>
                <c:pt idx="5">
                  <c:v>37622.225612442002</c:v>
                </c:pt>
                <c:pt idx="6">
                  <c:v>43406.394060268001</c:v>
                </c:pt>
                <c:pt idx="7">
                  <c:v>50024.562152026796</c:v>
                </c:pt>
                <c:pt idx="8">
                  <c:v>50508.821286576</c:v>
                </c:pt>
                <c:pt idx="9">
                  <c:v>53051.002392405993</c:v>
                </c:pt>
                <c:pt idx="10">
                  <c:v>49366.981357898003</c:v>
                </c:pt>
                <c:pt idx="11">
                  <c:v>47222.808927518003</c:v>
                </c:pt>
                <c:pt idx="12">
                  <c:v>47987.275492813991</c:v>
                </c:pt>
                <c:pt idx="13">
                  <c:v>48772.4141278928</c:v>
                </c:pt>
                <c:pt idx="14">
                  <c:v>53370.02891899566</c:v>
                </c:pt>
                <c:pt idx="15">
                  <c:v>54779.295805870752</c:v>
                </c:pt>
                <c:pt idx="16">
                  <c:v>55691.695804714029</c:v>
                </c:pt>
                <c:pt idx="17">
                  <c:v>65389.285549053486</c:v>
                </c:pt>
                <c:pt idx="18">
                  <c:v>66756.933551627691</c:v>
                </c:pt>
                <c:pt idx="19">
                  <c:v>64397.067811625209</c:v>
                </c:pt>
                <c:pt idx="20">
                  <c:v>65978.095219936222</c:v>
                </c:pt>
                <c:pt idx="21">
                  <c:v>73651.077905406288</c:v>
                </c:pt>
                <c:pt idx="22">
                  <c:v>77451.440441660045</c:v>
                </c:pt>
                <c:pt idx="23">
                  <c:v>77018.348398117203</c:v>
                </c:pt>
                <c:pt idx="24">
                  <c:v>74430.394617969272</c:v>
                </c:pt>
                <c:pt idx="25">
                  <c:v>80837.031776085467</c:v>
                </c:pt>
                <c:pt idx="26">
                  <c:v>84120.987616838611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B02-B314-86CA5161376F}"/>
            </c:ext>
          </c:extLst>
        </c:ser>
        <c:ser>
          <c:idx val="2"/>
          <c:order val="1"/>
          <c:tx>
            <c:strRef>
              <c:f>'1ENER'!$C$123</c:f>
              <c:strCache>
                <c:ptCount val="1"/>
                <c:pt idx="0">
                  <c:v> CH4 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'1ENER'!$D$121:$AD$121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'1ENER'!$D$123:$AD$123</c:f>
              <c:numCache>
                <c:formatCode>_-* #,##0.0_-;\-* #,##0.0_-;_-* "-"??_-;_-@_-</c:formatCode>
                <c:ptCount val="27"/>
                <c:pt idx="0">
                  <c:v>2952.2102745902421</c:v>
                </c:pt>
                <c:pt idx="1">
                  <c:v>2631.7097170650127</c:v>
                </c:pt>
                <c:pt idx="2">
                  <c:v>2507.9505299612115</c:v>
                </c:pt>
                <c:pt idx="3">
                  <c:v>2416.3742990958017</c:v>
                </c:pt>
                <c:pt idx="4">
                  <c:v>2437.8315848352536</c:v>
                </c:pt>
                <c:pt idx="5">
                  <c:v>2243.723777768299</c:v>
                </c:pt>
                <c:pt idx="6">
                  <c:v>2226.5909691051525</c:v>
                </c:pt>
                <c:pt idx="7">
                  <c:v>2231.9861838990123</c:v>
                </c:pt>
                <c:pt idx="8">
                  <c:v>2191.9596874675585</c:v>
                </c:pt>
                <c:pt idx="9">
                  <c:v>2343.0024948118662</c:v>
                </c:pt>
                <c:pt idx="10">
                  <c:v>2558.5853107673379</c:v>
                </c:pt>
                <c:pt idx="11">
                  <c:v>2627.1555735075931</c:v>
                </c:pt>
                <c:pt idx="12">
                  <c:v>2577.2531883571328</c:v>
                </c:pt>
                <c:pt idx="13">
                  <c:v>2460.3289949983709</c:v>
                </c:pt>
                <c:pt idx="14">
                  <c:v>2500.9393533539674</c:v>
                </c:pt>
                <c:pt idx="15">
                  <c:v>2536.610454440317</c:v>
                </c:pt>
                <c:pt idx="16">
                  <c:v>2450.5059346770086</c:v>
                </c:pt>
                <c:pt idx="17">
                  <c:v>2221.9627197069367</c:v>
                </c:pt>
                <c:pt idx="18">
                  <c:v>2124.9043176756322</c:v>
                </c:pt>
                <c:pt idx="19">
                  <c:v>2331.0658715038267</c:v>
                </c:pt>
                <c:pt idx="20">
                  <c:v>1912.7822734544395</c:v>
                </c:pt>
                <c:pt idx="21">
                  <c:v>1847.5562483038082</c:v>
                </c:pt>
                <c:pt idx="22">
                  <c:v>1898.3839239623724</c:v>
                </c:pt>
                <c:pt idx="23">
                  <c:v>1930.8969741844851</c:v>
                </c:pt>
                <c:pt idx="24">
                  <c:v>1918.0023917105409</c:v>
                </c:pt>
                <c:pt idx="25">
                  <c:v>1820.105716232873</c:v>
                </c:pt>
                <c:pt idx="26">
                  <c:v>1888.2527805931318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F-4B02-B314-86CA5161376F}"/>
            </c:ext>
          </c:extLst>
        </c:ser>
        <c:ser>
          <c:idx val="3"/>
          <c:order val="2"/>
          <c:tx>
            <c:strRef>
              <c:f>'1ENER'!$C$124</c:f>
              <c:strCache>
                <c:ptCount val="1"/>
                <c:pt idx="0">
                  <c:v> N2O 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'1ENER'!$D$121:$AD$121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'1ENER'!$D$124:$AD$124</c:f>
              <c:numCache>
                <c:formatCode>_-* #,##0.0_-;\-* #,##0.0_-;_-* "-"??_-;_-@_-</c:formatCode>
                <c:ptCount val="27"/>
                <c:pt idx="0">
                  <c:v>321.93503732730017</c:v>
                </c:pt>
                <c:pt idx="1">
                  <c:v>330.75757975319095</c:v>
                </c:pt>
                <c:pt idx="2">
                  <c:v>354.83168503693508</c:v>
                </c:pt>
                <c:pt idx="3">
                  <c:v>360.03686785402078</c:v>
                </c:pt>
                <c:pt idx="4">
                  <c:v>390.37575715138632</c:v>
                </c:pt>
                <c:pt idx="5">
                  <c:v>431.93757201786514</c:v>
                </c:pt>
                <c:pt idx="6">
                  <c:v>488.05162158906495</c:v>
                </c:pt>
                <c:pt idx="7">
                  <c:v>528.48133090372073</c:v>
                </c:pt>
                <c:pt idx="8">
                  <c:v>556.03148496260098</c:v>
                </c:pt>
                <c:pt idx="9">
                  <c:v>586.16539474665672</c:v>
                </c:pt>
                <c:pt idx="10">
                  <c:v>586.33064375076356</c:v>
                </c:pt>
                <c:pt idx="11">
                  <c:v>562.0574416142249</c:v>
                </c:pt>
                <c:pt idx="12">
                  <c:v>582.59888690954404</c:v>
                </c:pt>
                <c:pt idx="13">
                  <c:v>573.32033208076268</c:v>
                </c:pt>
                <c:pt idx="14">
                  <c:v>604.42874018862585</c:v>
                </c:pt>
                <c:pt idx="15">
                  <c:v>646.38356213050065</c:v>
                </c:pt>
                <c:pt idx="16">
                  <c:v>665.94360771648712</c:v>
                </c:pt>
                <c:pt idx="17">
                  <c:v>741.05032717333961</c:v>
                </c:pt>
                <c:pt idx="18">
                  <c:v>783.10928050306768</c:v>
                </c:pt>
                <c:pt idx="19">
                  <c:v>789.59644601854041</c:v>
                </c:pt>
                <c:pt idx="20">
                  <c:v>732.63979854733054</c:v>
                </c:pt>
                <c:pt idx="21">
                  <c:v>789.64363128019579</c:v>
                </c:pt>
                <c:pt idx="22">
                  <c:v>973.22794697701795</c:v>
                </c:pt>
                <c:pt idx="23">
                  <c:v>1044.4067018433016</c:v>
                </c:pt>
                <c:pt idx="24">
                  <c:v>1068.61580857685</c:v>
                </c:pt>
                <c:pt idx="25">
                  <c:v>1056.2770163713446</c:v>
                </c:pt>
                <c:pt idx="26">
                  <c:v>1126.3291371155822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F-4B02-B314-86CA5161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213376"/>
        <c:axId val="172214912"/>
      </c:barChart>
      <c:catAx>
        <c:axId val="1722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2214912"/>
        <c:crosses val="autoZero"/>
        <c:auto val="1"/>
        <c:lblAlgn val="ctr"/>
        <c:lblOffset val="100"/>
        <c:noMultiLvlLbl val="0"/>
      </c:catAx>
      <c:valAx>
        <c:axId val="172214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221337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7498611111111113"/>
          <c:w val="1"/>
          <c:h val="0.11432222222222223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D61D-49BC-AE83-E0BCBFF5483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D61D-49BC-AE83-E0BCBFF548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D61D-49BC-AE83-E0BCBFF54831}"/>
              </c:ext>
            </c:extLst>
          </c:dPt>
          <c:dLbls>
            <c:dLbl>
              <c:idx val="0"/>
              <c:layout>
                <c:manualLayout>
                  <c:x val="5.1769971219724998E-3"/>
                  <c:y val="7.424407416865469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1D-49BC-AE83-E0BCBFF54831}"/>
                </c:ext>
              </c:extLst>
            </c:dLbl>
            <c:dLbl>
              <c:idx val="1"/>
              <c:layout>
                <c:manualLayout>
                  <c:x val="-8.5789229209625228E-2"/>
                  <c:y val="-6.912084272217539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1D-49BC-AE83-E0BCBFF54831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1D-49BC-AE83-E0BCBFF54831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1D-49BC-AE83-E0BCBFF54831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1D-49BC-AE83-E0BCBFF54831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1D-49BC-AE83-E0BCBFF54831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1D-49BC-AE83-E0BCBFF5483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'1ENER'!$C$130:$C$132</c:f>
              <c:strCache>
                <c:ptCount val="3"/>
                <c:pt idx="0">
                  <c:v> CO2 </c:v>
                </c:pt>
                <c:pt idx="1">
                  <c:v> CH4 </c:v>
                </c:pt>
                <c:pt idx="2">
                  <c:v> N2O </c:v>
                </c:pt>
              </c:strCache>
            </c:strRef>
          </c:cat>
          <c:val>
            <c:numRef>
              <c:f>'1ENER'!$J$130:$J$132</c:f>
              <c:numCache>
                <c:formatCode>_-* #,##0.0_-;\-* #,##0.0_-;_-* "-"??_-;_-@_-</c:formatCode>
                <c:ptCount val="3"/>
                <c:pt idx="0">
                  <c:v>84120.987616838611</c:v>
                </c:pt>
                <c:pt idx="1">
                  <c:v>1888.2527805931318</c:v>
                </c:pt>
                <c:pt idx="2">
                  <c:v>1126.3291371155822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1D-49BC-AE83-E0BCBFF54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0913978494624"/>
          <c:y val="5.0205685364588616E-2"/>
          <c:w val="0.67294103942652328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'1ENER'!$C$83</c:f>
              <c:strCache>
                <c:ptCount val="1"/>
                <c:pt idx="0">
                  <c:v> 1.A.1. Industrias de la energía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'1ENER'!$D$83:$AD$83</c:f>
              <c:numCache>
                <c:formatCode>_-* #,##0.0_-;\-* #,##0.0_-;_-* "-"??_-;_-@_-</c:formatCode>
                <c:ptCount val="27"/>
                <c:pt idx="0">
                  <c:v>5843.4106528060001</c:v>
                </c:pt>
                <c:pt idx="1">
                  <c:v>4671.5050525460001</c:v>
                </c:pt>
                <c:pt idx="2">
                  <c:v>2849.7227675640002</c:v>
                </c:pt>
                <c:pt idx="3">
                  <c:v>4353.4909284880005</c:v>
                </c:pt>
                <c:pt idx="4">
                  <c:v>4591.870406774</c:v>
                </c:pt>
                <c:pt idx="5">
                  <c:v>7894.2971456840005</c:v>
                </c:pt>
                <c:pt idx="6">
                  <c:v>12280.433971901999</c:v>
                </c:pt>
                <c:pt idx="7">
                  <c:v>13910.2093298</c:v>
                </c:pt>
                <c:pt idx="8">
                  <c:v>16424.406346011998</c:v>
                </c:pt>
                <c:pt idx="9">
                  <c:v>18698.265480130005</c:v>
                </c:pt>
                <c:pt idx="10">
                  <c:v>14908.323920953999</c:v>
                </c:pt>
                <c:pt idx="11">
                  <c:v>13078.176708738001</c:v>
                </c:pt>
                <c:pt idx="12">
                  <c:v>14228.562899954</c:v>
                </c:pt>
                <c:pt idx="13">
                  <c:v>15610.567087586</c:v>
                </c:pt>
                <c:pt idx="14">
                  <c:v>19636.529340792</c:v>
                </c:pt>
                <c:pt idx="15">
                  <c:v>18955.204962763997</c:v>
                </c:pt>
                <c:pt idx="16">
                  <c:v>19789.529270629999</c:v>
                </c:pt>
                <c:pt idx="17">
                  <c:v>26632.839667668002</c:v>
                </c:pt>
                <c:pt idx="18">
                  <c:v>27161.776502257999</c:v>
                </c:pt>
                <c:pt idx="19">
                  <c:v>25510.481461041996</c:v>
                </c:pt>
                <c:pt idx="20">
                  <c:v>25809.804466198002</c:v>
                </c:pt>
                <c:pt idx="21">
                  <c:v>31939.967873434001</c:v>
                </c:pt>
                <c:pt idx="22">
                  <c:v>34173.542430148002</c:v>
                </c:pt>
                <c:pt idx="23">
                  <c:v>33097.083289770002</c:v>
                </c:pt>
                <c:pt idx="24">
                  <c:v>30196.871638324006</c:v>
                </c:pt>
                <c:pt idx="25">
                  <c:v>34500.975058925993</c:v>
                </c:pt>
                <c:pt idx="26">
                  <c:v>35711.079659235998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E64-8CEE-1D6E63A8593C}"/>
            </c:ext>
          </c:extLst>
        </c:ser>
        <c:ser>
          <c:idx val="1"/>
          <c:order val="1"/>
          <c:tx>
            <c:strRef>
              <c:f>'1ENER'!$C$84</c:f>
              <c:strCache>
                <c:ptCount val="1"/>
                <c:pt idx="0">
                  <c:v> 1.A.2. Industrias manufactureras y de la construcción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'1ENER'!$D$84:$AD$84</c:f>
              <c:numCache>
                <c:formatCode>_-* #,##0.0_-;\-* #,##0.0_-;_-* "-"??_-;_-@_-</c:formatCode>
                <c:ptCount val="27"/>
                <c:pt idx="0">
                  <c:v>12261.511619094001</c:v>
                </c:pt>
                <c:pt idx="1">
                  <c:v>11151.325351627998</c:v>
                </c:pt>
                <c:pt idx="2">
                  <c:v>12722.001162041999</c:v>
                </c:pt>
                <c:pt idx="3">
                  <c:v>12259.156866868001</c:v>
                </c:pt>
                <c:pt idx="4">
                  <c:v>13321.938064563999</c:v>
                </c:pt>
                <c:pt idx="5">
                  <c:v>11814.001243721999</c:v>
                </c:pt>
                <c:pt idx="6">
                  <c:v>11958.098040476001</c:v>
                </c:pt>
                <c:pt idx="7">
                  <c:v>15468.069256956001</c:v>
                </c:pt>
                <c:pt idx="8">
                  <c:v>13575.216613713998</c:v>
                </c:pt>
                <c:pt idx="9">
                  <c:v>13398.454076551998</c:v>
                </c:pt>
                <c:pt idx="10">
                  <c:v>13012.669653437999</c:v>
                </c:pt>
                <c:pt idx="11">
                  <c:v>13657.792811648</c:v>
                </c:pt>
                <c:pt idx="12">
                  <c:v>12796.749585931999</c:v>
                </c:pt>
                <c:pt idx="13">
                  <c:v>12808.341439951822</c:v>
                </c:pt>
                <c:pt idx="14">
                  <c:v>12172.075261142001</c:v>
                </c:pt>
                <c:pt idx="15">
                  <c:v>12969.239769684002</c:v>
                </c:pt>
                <c:pt idx="16">
                  <c:v>13543.769496274002</c:v>
                </c:pt>
                <c:pt idx="17">
                  <c:v>14543.741198350001</c:v>
                </c:pt>
                <c:pt idx="18">
                  <c:v>14223.311630492004</c:v>
                </c:pt>
                <c:pt idx="19">
                  <c:v>13323.676830373997</c:v>
                </c:pt>
                <c:pt idx="20">
                  <c:v>13948.669784740001</c:v>
                </c:pt>
                <c:pt idx="21">
                  <c:v>13712.869126434001</c:v>
                </c:pt>
                <c:pt idx="22">
                  <c:v>15523.887609991998</c:v>
                </c:pt>
                <c:pt idx="23">
                  <c:v>14569.058712954</c:v>
                </c:pt>
                <c:pt idx="24">
                  <c:v>16552.615835312001</c:v>
                </c:pt>
                <c:pt idx="25">
                  <c:v>16245.977903580002</c:v>
                </c:pt>
                <c:pt idx="26">
                  <c:v>16129.191196288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8-4E64-8CEE-1D6E63A8593C}"/>
            </c:ext>
          </c:extLst>
        </c:ser>
        <c:ser>
          <c:idx val="2"/>
          <c:order val="2"/>
          <c:tx>
            <c:strRef>
              <c:f>'1ENER'!$C$85</c:f>
              <c:strCache>
                <c:ptCount val="1"/>
                <c:pt idx="0">
                  <c:v> 1.A.3. Transporte </c:v>
                </c:pt>
              </c:strCache>
            </c:strRef>
          </c:tx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'1ENER'!$D$85:$AD$85</c:f>
              <c:numCache>
                <c:formatCode>_-* #,##0.0_-;\-* #,##0.0_-;_-* "-"??_-;_-@_-</c:formatCode>
                <c:ptCount val="27"/>
                <c:pt idx="0">
                  <c:v>9229.9349030732956</c:v>
                </c:pt>
                <c:pt idx="1">
                  <c:v>9635.229306651896</c:v>
                </c:pt>
                <c:pt idx="2">
                  <c:v>10453.530300764245</c:v>
                </c:pt>
                <c:pt idx="3">
                  <c:v>11597.275720572228</c:v>
                </c:pt>
                <c:pt idx="4">
                  <c:v>12537.769129505794</c:v>
                </c:pt>
                <c:pt idx="5">
                  <c:v>13874.35929237977</c:v>
                </c:pt>
                <c:pt idx="6">
                  <c:v>15096.987365994106</c:v>
                </c:pt>
                <c:pt idx="7">
                  <c:v>16018.193392072943</c:v>
                </c:pt>
                <c:pt idx="8">
                  <c:v>16886.701280586181</c:v>
                </c:pt>
                <c:pt idx="9">
                  <c:v>17075.557026409584</c:v>
                </c:pt>
                <c:pt idx="10">
                  <c:v>17335.584522227</c:v>
                </c:pt>
                <c:pt idx="11">
                  <c:v>16391.101011392038</c:v>
                </c:pt>
                <c:pt idx="12">
                  <c:v>16929.597769168064</c:v>
                </c:pt>
                <c:pt idx="13">
                  <c:v>16707.437259112146</c:v>
                </c:pt>
                <c:pt idx="14">
                  <c:v>17331.078069727158</c:v>
                </c:pt>
                <c:pt idx="15">
                  <c:v>19087.945701307166</c:v>
                </c:pt>
                <c:pt idx="16">
                  <c:v>18697.1995613703</c:v>
                </c:pt>
                <c:pt idx="17">
                  <c:v>20267.785786907352</c:v>
                </c:pt>
                <c:pt idx="18">
                  <c:v>21220.087942658978</c:v>
                </c:pt>
                <c:pt idx="19">
                  <c:v>21222.197183594864</c:v>
                </c:pt>
                <c:pt idx="20">
                  <c:v>20947.578413002218</c:v>
                </c:pt>
                <c:pt idx="21">
                  <c:v>21852.059414576277</c:v>
                </c:pt>
                <c:pt idx="22">
                  <c:v>22867.893595458583</c:v>
                </c:pt>
                <c:pt idx="23">
                  <c:v>24860.356983488437</c:v>
                </c:pt>
                <c:pt idx="24">
                  <c:v>23552.496128948878</c:v>
                </c:pt>
                <c:pt idx="25">
                  <c:v>25475.958952973713</c:v>
                </c:pt>
                <c:pt idx="26">
                  <c:v>26936.367825673555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8-4E64-8CEE-1D6E63A8593C}"/>
            </c:ext>
          </c:extLst>
        </c:ser>
        <c:ser>
          <c:idx val="3"/>
          <c:order val="3"/>
          <c:tx>
            <c:strRef>
              <c:f>'1ENER'!$C$86</c:f>
              <c:strCache>
                <c:ptCount val="1"/>
                <c:pt idx="0">
                  <c:v> 1.A.4. Otros sectores </c:v>
                </c:pt>
              </c:strCache>
            </c:strRef>
          </c:tx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'1ENER'!$D$86:$AD$86</c:f>
              <c:numCache>
                <c:formatCode>_-* #,##0.0_-;\-* #,##0.0_-;_-* "-"??_-;_-@_-</c:formatCode>
                <c:ptCount val="27"/>
                <c:pt idx="0">
                  <c:v>4090.181800483419</c:v>
                </c:pt>
                <c:pt idx="1">
                  <c:v>4512.4920046343059</c:v>
                </c:pt>
                <c:pt idx="2">
                  <c:v>4999.8386160800264</c:v>
                </c:pt>
                <c:pt idx="3">
                  <c:v>5147.9331518451536</c:v>
                </c:pt>
                <c:pt idx="4">
                  <c:v>5420.2462387588403</c:v>
                </c:pt>
                <c:pt idx="5">
                  <c:v>5359.1853659923981</c:v>
                </c:pt>
                <c:pt idx="6">
                  <c:v>5515.2752657101182</c:v>
                </c:pt>
                <c:pt idx="7">
                  <c:v>6150.1671265977802</c:v>
                </c:pt>
                <c:pt idx="8">
                  <c:v>5168.9306406289743</c:v>
                </c:pt>
                <c:pt idx="9">
                  <c:v>5474.5448498929309</c:v>
                </c:pt>
                <c:pt idx="10">
                  <c:v>5713.7396296571123</c:v>
                </c:pt>
                <c:pt idx="11">
                  <c:v>5681.5303690417695</c:v>
                </c:pt>
                <c:pt idx="12">
                  <c:v>5644.7870563866172</c:v>
                </c:pt>
                <c:pt idx="13">
                  <c:v>5240.9368751919646</c:v>
                </c:pt>
                <c:pt idx="14">
                  <c:v>5878.3062125623592</c:v>
                </c:pt>
                <c:pt idx="15">
                  <c:v>5463.7249261087036</c:v>
                </c:pt>
                <c:pt idx="16">
                  <c:v>5382.5949842520031</c:v>
                </c:pt>
                <c:pt idx="17">
                  <c:v>5766.5298451241833</c:v>
                </c:pt>
                <c:pt idx="18">
                  <c:v>6025.5477812552981</c:v>
                </c:pt>
                <c:pt idx="19">
                  <c:v>6228.7140903361651</c:v>
                </c:pt>
                <c:pt idx="20">
                  <c:v>6707.9546155330045</c:v>
                </c:pt>
                <c:pt idx="21">
                  <c:v>7658.0069424962803</c:v>
                </c:pt>
                <c:pt idx="22">
                  <c:v>6686.2051365696734</c:v>
                </c:pt>
                <c:pt idx="23">
                  <c:v>6403.1983013022827</c:v>
                </c:pt>
                <c:pt idx="24">
                  <c:v>6119.0044109339651</c:v>
                </c:pt>
                <c:pt idx="25">
                  <c:v>6535.3389929806517</c:v>
                </c:pt>
                <c:pt idx="26">
                  <c:v>7357.2994718768923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8-4E64-8CEE-1D6E63A8593C}"/>
            </c:ext>
          </c:extLst>
        </c:ser>
        <c:ser>
          <c:idx val="4"/>
          <c:order val="4"/>
          <c:tx>
            <c:strRef>
              <c:f>'1ENER'!$C$87</c:f>
              <c:strCache>
                <c:ptCount val="1"/>
                <c:pt idx="0">
                  <c:v> 1.B.1. Combustibles sólidos </c:v>
                </c:pt>
              </c:strCache>
            </c:strRef>
          </c:tx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'1ENER'!$D$87:$AD$87</c:f>
              <c:numCache>
                <c:formatCode>_-* #,##0.0_-;\-* #,##0.0_-;_-* "-"??_-;_-@_-</c:formatCode>
                <c:ptCount val="27"/>
                <c:pt idx="0">
                  <c:v>573.16399550000006</c:v>
                </c:pt>
                <c:pt idx="1">
                  <c:v>534.91066375000003</c:v>
                </c:pt>
                <c:pt idx="2">
                  <c:v>410.34077975000002</c:v>
                </c:pt>
                <c:pt idx="3">
                  <c:v>351.57497925000001</c:v>
                </c:pt>
                <c:pt idx="4">
                  <c:v>238.67101800000003</c:v>
                </c:pt>
                <c:pt idx="5">
                  <c:v>194.092501</c:v>
                </c:pt>
                <c:pt idx="6">
                  <c:v>152.69769000000002</c:v>
                </c:pt>
                <c:pt idx="7">
                  <c:v>111.45156875000002</c:v>
                </c:pt>
                <c:pt idx="8">
                  <c:v>100.34940912500001</c:v>
                </c:pt>
                <c:pt idx="9">
                  <c:v>64.774042250000008</c:v>
                </c:pt>
                <c:pt idx="10">
                  <c:v>88.337406250000015</c:v>
                </c:pt>
                <c:pt idx="11">
                  <c:v>59.088991750000005</c:v>
                </c:pt>
                <c:pt idx="12">
                  <c:v>51.62294725000001</c:v>
                </c:pt>
                <c:pt idx="13">
                  <c:v>51.460422000000001</c:v>
                </c:pt>
                <c:pt idx="14">
                  <c:v>50.274304250000007</c:v>
                </c:pt>
                <c:pt idx="15">
                  <c:v>60.346057475000002</c:v>
                </c:pt>
                <c:pt idx="16">
                  <c:v>46.404012400000006</c:v>
                </c:pt>
                <c:pt idx="17">
                  <c:v>65.484682774999996</c:v>
                </c:pt>
                <c:pt idx="18">
                  <c:v>79.923120800000007</c:v>
                </c:pt>
                <c:pt idx="19">
                  <c:v>51.897399350000008</c:v>
                </c:pt>
                <c:pt idx="20">
                  <c:v>47.569606374999999</c:v>
                </c:pt>
                <c:pt idx="21">
                  <c:v>56.510959049999997</c:v>
                </c:pt>
                <c:pt idx="22">
                  <c:v>60.881764350000005</c:v>
                </c:pt>
                <c:pt idx="23">
                  <c:v>109.6117789</c:v>
                </c:pt>
                <c:pt idx="24">
                  <c:v>153.39286357500001</c:v>
                </c:pt>
                <c:pt idx="25">
                  <c:v>119.34325085000002</c:v>
                </c:pt>
                <c:pt idx="26">
                  <c:v>91.933257725000004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8-4E64-8CEE-1D6E63A8593C}"/>
            </c:ext>
          </c:extLst>
        </c:ser>
        <c:ser>
          <c:idx val="5"/>
          <c:order val="5"/>
          <c:tx>
            <c:strRef>
              <c:f>'1ENER'!$C$88</c:f>
              <c:strCache>
                <c:ptCount val="1"/>
                <c:pt idx="0">
                  <c:v> 1.B.2. Petróleo y gas natural </c:v>
                </c:pt>
              </c:strCache>
            </c:strRef>
          </c:tx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'1ENER'!$D$88:$AD$88</c:f>
              <c:numCache>
                <c:formatCode>_-* #,##0.0_-;\-* #,##0.0_-;_-* "-"??_-;_-@_-</c:formatCode>
                <c:ptCount val="27"/>
                <c:pt idx="0">
                  <c:v>1681.5469671394239</c:v>
                </c:pt>
                <c:pt idx="1">
                  <c:v>1356.0825512400002</c:v>
                </c:pt>
                <c:pt idx="2">
                  <c:v>1316.60312103</c:v>
                </c:pt>
                <c:pt idx="3">
                  <c:v>1265.7464864099998</c:v>
                </c:pt>
                <c:pt idx="4">
                  <c:v>1349.7791943699999</c:v>
                </c:pt>
                <c:pt idx="5">
                  <c:v>1161.9514134499998</c:v>
                </c:pt>
                <c:pt idx="6">
                  <c:v>1117.54431688</c:v>
                </c:pt>
                <c:pt idx="7">
                  <c:v>1126.9389926527999</c:v>
                </c:pt>
                <c:pt idx="8">
                  <c:v>1101.20816894</c:v>
                </c:pt>
                <c:pt idx="9">
                  <c:v>1268.5748067299999</c:v>
                </c:pt>
                <c:pt idx="10">
                  <c:v>1453.24217989</c:v>
                </c:pt>
                <c:pt idx="11">
                  <c:v>1544.3320500700002</c:v>
                </c:pt>
                <c:pt idx="12">
                  <c:v>1495.80730939</c:v>
                </c:pt>
                <c:pt idx="13">
                  <c:v>1387.3203711299998</c:v>
                </c:pt>
                <c:pt idx="14">
                  <c:v>1407.1338240647403</c:v>
                </c:pt>
                <c:pt idx="15">
                  <c:v>1425.8284051027008</c:v>
                </c:pt>
                <c:pt idx="16">
                  <c:v>1348.6480221812278</c:v>
                </c:pt>
                <c:pt idx="17">
                  <c:v>1075.9174151092282</c:v>
                </c:pt>
                <c:pt idx="18">
                  <c:v>954.30017234213085</c:v>
                </c:pt>
                <c:pt idx="19">
                  <c:v>1180.7631644505602</c:v>
                </c:pt>
                <c:pt idx="20">
                  <c:v>1161.9404060897873</c:v>
                </c:pt>
                <c:pt idx="21">
                  <c:v>1068.8634689997334</c:v>
                </c:pt>
                <c:pt idx="22">
                  <c:v>1010.6417760811612</c:v>
                </c:pt>
                <c:pt idx="23">
                  <c:v>954.34300773026871</c:v>
                </c:pt>
                <c:pt idx="24">
                  <c:v>842.63194116281579</c:v>
                </c:pt>
                <c:pt idx="25">
                  <c:v>835.82034937932201</c:v>
                </c:pt>
                <c:pt idx="26">
                  <c:v>909.69812374787614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8-4E64-8CEE-1D6E63A8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882368"/>
        <c:axId val="171883904"/>
      </c:barChart>
      <c:catAx>
        <c:axId val="1718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1883904"/>
        <c:crosses val="autoZero"/>
        <c:auto val="1"/>
        <c:lblAlgn val="ctr"/>
        <c:lblOffset val="100"/>
        <c:noMultiLvlLbl val="0"/>
      </c:catAx>
      <c:valAx>
        <c:axId val="17188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1882368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275513888888888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51B-4FBB-B929-95DBFE85004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651B-4FBB-B929-95DBFE8500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651B-4FBB-B929-95DBFE8500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651B-4FBB-B929-95DBFE8500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651B-4FBB-B929-95DBFE850045}"/>
              </c:ext>
            </c:extLst>
          </c:dPt>
          <c:dLbls>
            <c:dLbl>
              <c:idx val="0"/>
              <c:layout>
                <c:manualLayout>
                  <c:x val="-1.4752499999999936E-2"/>
                  <c:y val="-8.81944444444444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1B-4FBB-B929-95DBFE850045}"/>
                </c:ext>
              </c:extLst>
            </c:dLbl>
            <c:dLbl>
              <c:idx val="1"/>
              <c:layout>
                <c:manualLayout>
                  <c:x val="-1.6035277777777777E-2"/>
                  <c:y val="4.850694444444444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1B-4FBB-B929-95DBFE850045}"/>
                </c:ext>
              </c:extLst>
            </c:dLbl>
            <c:dLbl>
              <c:idx val="2"/>
              <c:layout>
                <c:manualLayout>
                  <c:x val="0"/>
                  <c:y val="0.1455208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1B-4FBB-B929-95DBFE850045}"/>
                </c:ext>
              </c:extLst>
            </c:dLbl>
            <c:dLbl>
              <c:idx val="3"/>
              <c:layout>
                <c:manualLayout>
                  <c:x val="-0.21512225506447871"/>
                  <c:y val="-3.527754320072801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1B-4FBB-B929-95DBFE850045}"/>
                </c:ext>
              </c:extLst>
            </c:dLbl>
            <c:dLbl>
              <c:idx val="4"/>
              <c:layout>
                <c:manualLayout>
                  <c:x val="-0.15981349781168236"/>
                  <c:y val="-9.559833333333332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1B-4FBB-B929-95DBFE850045}"/>
                </c:ext>
              </c:extLst>
            </c:dLbl>
            <c:dLbl>
              <c:idx val="5"/>
              <c:layout>
                <c:manualLayout>
                  <c:x val="0.19309469963812237"/>
                  <c:y val="-7.356888888888889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1B-4FBB-B929-95DBFE850045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1B-4FBB-B929-95DBFE850045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'1ENER'!$C$94:$C$99</c:f>
              <c:strCache>
                <c:ptCount val="6"/>
                <c:pt idx="0">
                  <c:v> 1.A.1. Industrias de la energía </c:v>
                </c:pt>
                <c:pt idx="1">
                  <c:v> 1.A.2. Industrias manufactureras y de la construcción </c:v>
                </c:pt>
                <c:pt idx="2">
                  <c:v> 1.A.3. Transporte </c:v>
                </c:pt>
                <c:pt idx="3">
                  <c:v> 1.A.4. Otros sectores </c:v>
                </c:pt>
                <c:pt idx="4">
                  <c:v> 1.B.1. Combustibles sólidos </c:v>
                </c:pt>
                <c:pt idx="5">
                  <c:v> 1.B.2. Petróleo y gas natural </c:v>
                </c:pt>
              </c:strCache>
            </c:strRef>
          </c:cat>
          <c:val>
            <c:numRef>
              <c:f>'1ENER'!$J$94:$J$99</c:f>
              <c:numCache>
                <c:formatCode>_-* #,##0.0_-;\-* #,##0.0_-;_-* "-"??_-;_-@_-</c:formatCode>
                <c:ptCount val="6"/>
                <c:pt idx="0">
                  <c:v>35711.079659235998</c:v>
                </c:pt>
                <c:pt idx="1">
                  <c:v>16129.191196288</c:v>
                </c:pt>
                <c:pt idx="2">
                  <c:v>26936.367825673555</c:v>
                </c:pt>
                <c:pt idx="3">
                  <c:v>7357.2994718768923</c:v>
                </c:pt>
                <c:pt idx="4">
                  <c:v>91.933257725000004</c:v>
                </c:pt>
                <c:pt idx="5">
                  <c:v>909.69812374787614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51B-4FBB-B929-95DBFE850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21268244498325E-2"/>
          <c:y val="5.0205620226288265E-2"/>
          <c:w val="0.69353464040188417"/>
          <c:h val="0.678553164599198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'1ENER'!$C$255</c:f>
              <c:strCache>
                <c:ptCount val="1"/>
                <c:pt idx="0">
                  <c:v> 1.A.2.a. Hierro y acero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'1ENER'!$D$254:$AD$254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'1ENER'!$D$255:$AD$255</c:f>
              <c:numCache>
                <c:formatCode>_-* #,##0.0_-;\-* #,##0.0_-;_-* "-"??_-;_-@_-</c:formatCode>
                <c:ptCount val="27"/>
                <c:pt idx="0">
                  <c:v>1495.0191395679999</c:v>
                </c:pt>
                <c:pt idx="1">
                  <c:v>1532.8181906559998</c:v>
                </c:pt>
                <c:pt idx="2">
                  <c:v>1917.0882353580002</c:v>
                </c:pt>
                <c:pt idx="3">
                  <c:v>1950.6716279540003</c:v>
                </c:pt>
                <c:pt idx="4">
                  <c:v>1697.8427787620001</c:v>
                </c:pt>
                <c:pt idx="5">
                  <c:v>1710.1044840819998</c:v>
                </c:pt>
                <c:pt idx="6">
                  <c:v>1830.4656257480001</c:v>
                </c:pt>
                <c:pt idx="7">
                  <c:v>1918.886322714</c:v>
                </c:pt>
                <c:pt idx="8">
                  <c:v>1946.3958719900002</c:v>
                </c:pt>
                <c:pt idx="9">
                  <c:v>1990.3945427679998</c:v>
                </c:pt>
                <c:pt idx="10">
                  <c:v>1948.6238562380004</c:v>
                </c:pt>
                <c:pt idx="11">
                  <c:v>1883.9316142980001</c:v>
                </c:pt>
                <c:pt idx="12">
                  <c:v>1916.006407954</c:v>
                </c:pt>
                <c:pt idx="13">
                  <c:v>1924.1848187928333</c:v>
                </c:pt>
                <c:pt idx="14">
                  <c:v>1290.709861114</c:v>
                </c:pt>
                <c:pt idx="15">
                  <c:v>1452.1505051860001</c:v>
                </c:pt>
                <c:pt idx="16">
                  <c:v>1485.6771092280003</c:v>
                </c:pt>
                <c:pt idx="17">
                  <c:v>1523.8755105400001</c:v>
                </c:pt>
                <c:pt idx="18">
                  <c:v>1435.1876291640001</c:v>
                </c:pt>
                <c:pt idx="19">
                  <c:v>1303.2791728559998</c:v>
                </c:pt>
                <c:pt idx="20">
                  <c:v>215.28998320399998</c:v>
                </c:pt>
                <c:pt idx="21">
                  <c:v>592.69119044000013</c:v>
                </c:pt>
                <c:pt idx="22">
                  <c:v>849.79855920399996</c:v>
                </c:pt>
                <c:pt idx="23">
                  <c:v>258.65242271599993</c:v>
                </c:pt>
                <c:pt idx="24">
                  <c:v>271.22560390799998</c:v>
                </c:pt>
                <c:pt idx="25">
                  <c:v>325.43928242600003</c:v>
                </c:pt>
                <c:pt idx="26">
                  <c:v>272.09958944400006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4383-84EA-63E4367556C0}"/>
            </c:ext>
          </c:extLst>
        </c:ser>
        <c:ser>
          <c:idx val="1"/>
          <c:order val="1"/>
          <c:tx>
            <c:strRef>
              <c:f>'1ENER'!$C$256</c:f>
              <c:strCache>
                <c:ptCount val="1"/>
                <c:pt idx="0">
                  <c:v> 1.A.2.c. Sustancias químicas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'1ENER'!$D$254:$AD$254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'1ENER'!$D$256:$AD$256</c:f>
              <c:numCache>
                <c:formatCode>_-* #,##0.0_-;\-* #,##0.0_-;_-* "-"??_-;_-@_-</c:formatCode>
                <c:ptCount val="27"/>
                <c:pt idx="0">
                  <c:v>141.13143633600001</c:v>
                </c:pt>
                <c:pt idx="1">
                  <c:v>107.446179754</c:v>
                </c:pt>
                <c:pt idx="2">
                  <c:v>168.24001652600001</c:v>
                </c:pt>
                <c:pt idx="3">
                  <c:v>170.61951852200002</c:v>
                </c:pt>
                <c:pt idx="4">
                  <c:v>169.14553231600001</c:v>
                </c:pt>
                <c:pt idx="5">
                  <c:v>148.468490508</c:v>
                </c:pt>
                <c:pt idx="6">
                  <c:v>139.13879742199998</c:v>
                </c:pt>
                <c:pt idx="7">
                  <c:v>280.51855376999998</c:v>
                </c:pt>
                <c:pt idx="8">
                  <c:v>297.72215094000006</c:v>
                </c:pt>
                <c:pt idx="9">
                  <c:v>446.89956260599996</c:v>
                </c:pt>
                <c:pt idx="10">
                  <c:v>472.11161041199995</c:v>
                </c:pt>
                <c:pt idx="11">
                  <c:v>476.25361085200001</c:v>
                </c:pt>
                <c:pt idx="12">
                  <c:v>414.99112833200002</c:v>
                </c:pt>
                <c:pt idx="13">
                  <c:v>421.37876497910491</c:v>
                </c:pt>
                <c:pt idx="14">
                  <c:v>354.72515048799994</c:v>
                </c:pt>
                <c:pt idx="15">
                  <c:v>1258.54291051</c:v>
                </c:pt>
                <c:pt idx="16">
                  <c:v>586.72388428199997</c:v>
                </c:pt>
                <c:pt idx="17">
                  <c:v>272.25174101200002</c:v>
                </c:pt>
                <c:pt idx="18">
                  <c:v>204.73449872200001</c:v>
                </c:pt>
                <c:pt idx="19">
                  <c:v>183.00741297399998</c:v>
                </c:pt>
                <c:pt idx="20">
                  <c:v>585.70805805800012</c:v>
                </c:pt>
                <c:pt idx="21">
                  <c:v>489.91824128600001</c:v>
                </c:pt>
                <c:pt idx="22">
                  <c:v>855.59509534799997</c:v>
                </c:pt>
                <c:pt idx="23">
                  <c:v>817.81964996399995</c:v>
                </c:pt>
                <c:pt idx="24">
                  <c:v>533.78705909000007</c:v>
                </c:pt>
                <c:pt idx="25">
                  <c:v>170.29631138600001</c:v>
                </c:pt>
                <c:pt idx="26">
                  <c:v>337.11576223399999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1-4383-84EA-63E4367556C0}"/>
            </c:ext>
          </c:extLst>
        </c:ser>
        <c:ser>
          <c:idx val="2"/>
          <c:order val="2"/>
          <c:tx>
            <c:strRef>
              <c:f>'1ENER'!$C$257</c:f>
              <c:strCache>
                <c:ptCount val="1"/>
                <c:pt idx="0">
                  <c:v> 1.A.2.d. Pulpa, papel e imprenta </c:v>
                </c:pt>
              </c:strCache>
            </c:strRef>
          </c:tx>
          <c:invertIfNegative val="0"/>
          <c:cat>
            <c:numRef>
              <c:f>'1ENER'!$D$254:$AD$254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'1ENER'!$D$257:$AD$257</c:f>
              <c:numCache>
                <c:formatCode>_-* #,##0.0_-;\-* #,##0.0_-;_-* "-"??_-;_-@_-</c:formatCode>
                <c:ptCount val="27"/>
                <c:pt idx="0">
                  <c:v>557.48315548199992</c:v>
                </c:pt>
                <c:pt idx="1">
                  <c:v>751.25802930400016</c:v>
                </c:pt>
                <c:pt idx="2">
                  <c:v>822.61347406800007</c:v>
                </c:pt>
                <c:pt idx="3">
                  <c:v>755.8661547979998</c:v>
                </c:pt>
                <c:pt idx="4">
                  <c:v>893.05333055199992</c:v>
                </c:pt>
                <c:pt idx="5">
                  <c:v>917.14153990199998</c:v>
                </c:pt>
                <c:pt idx="6">
                  <c:v>777.27822330600009</c:v>
                </c:pt>
                <c:pt idx="7">
                  <c:v>753.53066234399989</c:v>
                </c:pt>
                <c:pt idx="8">
                  <c:v>831.39066464600012</c:v>
                </c:pt>
                <c:pt idx="9">
                  <c:v>808.39036021200002</c:v>
                </c:pt>
                <c:pt idx="10">
                  <c:v>909.78178839399993</c:v>
                </c:pt>
                <c:pt idx="11">
                  <c:v>658.42963993399997</c:v>
                </c:pt>
                <c:pt idx="12">
                  <c:v>819.05937797599995</c:v>
                </c:pt>
                <c:pt idx="13">
                  <c:v>752.47540431315906</c:v>
                </c:pt>
                <c:pt idx="14">
                  <c:v>760.67864704600004</c:v>
                </c:pt>
                <c:pt idx="15">
                  <c:v>828.62277372000005</c:v>
                </c:pt>
                <c:pt idx="16">
                  <c:v>1011.498788492</c:v>
                </c:pt>
                <c:pt idx="17">
                  <c:v>1234.0825285919998</c:v>
                </c:pt>
                <c:pt idx="18">
                  <c:v>1062.4208578780001</c:v>
                </c:pt>
                <c:pt idx="19">
                  <c:v>1205.8073922139999</c:v>
                </c:pt>
                <c:pt idx="20">
                  <c:v>808.70552661999989</c:v>
                </c:pt>
                <c:pt idx="21">
                  <c:v>776.62569400799998</c:v>
                </c:pt>
                <c:pt idx="22">
                  <c:v>1776.2801100420004</c:v>
                </c:pt>
                <c:pt idx="23">
                  <c:v>1442.4892855759999</c:v>
                </c:pt>
                <c:pt idx="24">
                  <c:v>1774.4764984719995</c:v>
                </c:pt>
                <c:pt idx="25">
                  <c:v>1375.76549421</c:v>
                </c:pt>
                <c:pt idx="26">
                  <c:v>1543.089167178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1-4383-84EA-63E4367556C0}"/>
            </c:ext>
          </c:extLst>
        </c:ser>
        <c:ser>
          <c:idx val="3"/>
          <c:order val="3"/>
          <c:tx>
            <c:strRef>
              <c:f>'1ENER'!$C$258</c:f>
              <c:strCache>
                <c:ptCount val="1"/>
                <c:pt idx="0">
                  <c:v> 1.A.2.e. Procesamiento de alimentos, bebidas y tabaco </c:v>
                </c:pt>
              </c:strCache>
            </c:strRef>
          </c:tx>
          <c:invertIfNegative val="0"/>
          <c:cat>
            <c:numRef>
              <c:f>'1ENER'!$D$254:$AD$254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'1ENER'!$D$258:$AD$258</c:f>
              <c:numCache>
                <c:formatCode>_-* #,##0.0_-;\-* #,##0.0_-;_-* "-"??_-;_-@_-</c:formatCode>
                <c:ptCount val="27"/>
                <c:pt idx="0">
                  <c:v>3600.2921097120002</c:v>
                </c:pt>
                <c:pt idx="1">
                  <c:v>2682.7901371960002</c:v>
                </c:pt>
                <c:pt idx="2">
                  <c:v>3050.6358834019998</c:v>
                </c:pt>
                <c:pt idx="3">
                  <c:v>1981.6708232100002</c:v>
                </c:pt>
                <c:pt idx="4">
                  <c:v>3140.4083674419999</c:v>
                </c:pt>
                <c:pt idx="5">
                  <c:v>573.87320528400005</c:v>
                </c:pt>
                <c:pt idx="6">
                  <c:v>505.54963806999996</c:v>
                </c:pt>
                <c:pt idx="7">
                  <c:v>452.63064939599997</c:v>
                </c:pt>
                <c:pt idx="8">
                  <c:v>519.70418142400001</c:v>
                </c:pt>
                <c:pt idx="9">
                  <c:v>515.57171037199998</c:v>
                </c:pt>
                <c:pt idx="10">
                  <c:v>471.32107345599997</c:v>
                </c:pt>
                <c:pt idx="11">
                  <c:v>462.34858075800003</c:v>
                </c:pt>
                <c:pt idx="12">
                  <c:v>499.95565104000002</c:v>
                </c:pt>
                <c:pt idx="13">
                  <c:v>322.19091086591885</c:v>
                </c:pt>
                <c:pt idx="14">
                  <c:v>393.19243929800001</c:v>
                </c:pt>
                <c:pt idx="15">
                  <c:v>415.44570439399996</c:v>
                </c:pt>
                <c:pt idx="16">
                  <c:v>361.87209587999996</c:v>
                </c:pt>
                <c:pt idx="17">
                  <c:v>324.54895319999997</c:v>
                </c:pt>
                <c:pt idx="18">
                  <c:v>241.669740698</c:v>
                </c:pt>
                <c:pt idx="19">
                  <c:v>168.18167221799999</c:v>
                </c:pt>
                <c:pt idx="20">
                  <c:v>263.93784150799996</c:v>
                </c:pt>
                <c:pt idx="21">
                  <c:v>393.35801510799996</c:v>
                </c:pt>
                <c:pt idx="22">
                  <c:v>318.731815998</c:v>
                </c:pt>
                <c:pt idx="23">
                  <c:v>285.98045043399998</c:v>
                </c:pt>
                <c:pt idx="24">
                  <c:v>292.31523943600001</c:v>
                </c:pt>
                <c:pt idx="25">
                  <c:v>293.9729175380001</c:v>
                </c:pt>
                <c:pt idx="26">
                  <c:v>328.29848038200004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1-4383-84EA-63E4367556C0}"/>
            </c:ext>
          </c:extLst>
        </c:ser>
        <c:ser>
          <c:idx val="4"/>
          <c:order val="4"/>
          <c:tx>
            <c:strRef>
              <c:f>'1ENER'!$C$259</c:f>
              <c:strCache>
                <c:ptCount val="1"/>
                <c:pt idx="0">
                  <c:v> 1.A.2.f. Minerales no metálicos </c:v>
                </c:pt>
              </c:strCache>
            </c:strRef>
          </c:tx>
          <c:invertIfNegative val="0"/>
          <c:cat>
            <c:numRef>
              <c:f>'1ENER'!$D$254:$AD$254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'1ENER'!$D$259:$AD$259</c:f>
              <c:numCache>
                <c:formatCode>_-* #,##0.0_-;\-* #,##0.0_-;_-* "-"??_-;_-@_-</c:formatCode>
                <c:ptCount val="27"/>
                <c:pt idx="0">
                  <c:v>572.66469526200001</c:v>
                </c:pt>
                <c:pt idx="1">
                  <c:v>516.95005744599996</c:v>
                </c:pt>
                <c:pt idx="2">
                  <c:v>707.96501428999989</c:v>
                </c:pt>
                <c:pt idx="3">
                  <c:v>701.59848789</c:v>
                </c:pt>
                <c:pt idx="4">
                  <c:v>795.92190622199985</c:v>
                </c:pt>
                <c:pt idx="5">
                  <c:v>987.96086210800024</c:v>
                </c:pt>
                <c:pt idx="6">
                  <c:v>857.20576024399998</c:v>
                </c:pt>
                <c:pt idx="7">
                  <c:v>872.03148583599989</c:v>
                </c:pt>
                <c:pt idx="8">
                  <c:v>708.50441762599996</c:v>
                </c:pt>
                <c:pt idx="9">
                  <c:v>746.69326186199999</c:v>
                </c:pt>
                <c:pt idx="10">
                  <c:v>745.943722976</c:v>
                </c:pt>
                <c:pt idx="11">
                  <c:v>704.92246033599997</c:v>
                </c:pt>
                <c:pt idx="12">
                  <c:v>619.94329415800007</c:v>
                </c:pt>
                <c:pt idx="13">
                  <c:v>869.58187854856385</c:v>
                </c:pt>
                <c:pt idx="14">
                  <c:v>961.22557454399987</c:v>
                </c:pt>
                <c:pt idx="15">
                  <c:v>867.51039890200013</c:v>
                </c:pt>
                <c:pt idx="16">
                  <c:v>869.55977012400001</c:v>
                </c:pt>
                <c:pt idx="17">
                  <c:v>960.19841014200006</c:v>
                </c:pt>
                <c:pt idx="18">
                  <c:v>1105.4611141780001</c:v>
                </c:pt>
                <c:pt idx="19">
                  <c:v>1114.2987683899999</c:v>
                </c:pt>
                <c:pt idx="20">
                  <c:v>985.87522590799983</c:v>
                </c:pt>
                <c:pt idx="21">
                  <c:v>876.66729151400011</c:v>
                </c:pt>
                <c:pt idx="22">
                  <c:v>957.50573629799999</c:v>
                </c:pt>
                <c:pt idx="23">
                  <c:v>1054.512297408</c:v>
                </c:pt>
                <c:pt idx="24">
                  <c:v>892.54738311600011</c:v>
                </c:pt>
                <c:pt idx="25">
                  <c:v>911.52813089200015</c:v>
                </c:pt>
                <c:pt idx="26">
                  <c:v>985.61255270600009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21-4383-84EA-63E4367556C0}"/>
            </c:ext>
          </c:extLst>
        </c:ser>
        <c:ser>
          <c:idx val="5"/>
          <c:order val="5"/>
          <c:tx>
            <c:strRef>
              <c:f>'1ENER'!$C$260</c:f>
              <c:strCache>
                <c:ptCount val="1"/>
                <c:pt idx="0">
                  <c:v> 1.A.2.i. Minería (con excepción de combustibles) y cantería </c:v>
                </c:pt>
              </c:strCache>
            </c:strRef>
          </c:tx>
          <c:invertIfNegative val="0"/>
          <c:cat>
            <c:numRef>
              <c:f>'1ENER'!$D$254:$AD$254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'1ENER'!$D$260:$AD$260</c:f>
              <c:numCache>
                <c:formatCode>_-* #,##0.0_-;\-* #,##0.0_-;_-* "-"??_-;_-@_-</c:formatCode>
                <c:ptCount val="27"/>
                <c:pt idx="0">
                  <c:v>3799.9497132040001</c:v>
                </c:pt>
                <c:pt idx="1">
                  <c:v>3506.5331050600003</c:v>
                </c:pt>
                <c:pt idx="2">
                  <c:v>3521.8512148579998</c:v>
                </c:pt>
                <c:pt idx="3">
                  <c:v>3764.0856804479999</c:v>
                </c:pt>
                <c:pt idx="4">
                  <c:v>3901.8447806320009</c:v>
                </c:pt>
                <c:pt idx="5">
                  <c:v>4051.0987248979995</c:v>
                </c:pt>
                <c:pt idx="6">
                  <c:v>4074.1343464660004</c:v>
                </c:pt>
                <c:pt idx="7">
                  <c:v>4518.3220311000005</c:v>
                </c:pt>
                <c:pt idx="8">
                  <c:v>4317.3760983879993</c:v>
                </c:pt>
                <c:pt idx="9">
                  <c:v>4460.1149016139989</c:v>
                </c:pt>
                <c:pt idx="10">
                  <c:v>4540.1561894979995</c:v>
                </c:pt>
                <c:pt idx="11">
                  <c:v>4421.5407307199994</c:v>
                </c:pt>
                <c:pt idx="12">
                  <c:v>4605.4793481059996</c:v>
                </c:pt>
                <c:pt idx="13">
                  <c:v>4057.1926510846115</c:v>
                </c:pt>
                <c:pt idx="14">
                  <c:v>4215.8880068920007</c:v>
                </c:pt>
                <c:pt idx="15">
                  <c:v>4459.7182587120005</c:v>
                </c:pt>
                <c:pt idx="16">
                  <c:v>4837.673896532001</c:v>
                </c:pt>
                <c:pt idx="17">
                  <c:v>5134.0844277620008</c:v>
                </c:pt>
                <c:pt idx="18">
                  <c:v>5183.3380065140018</c:v>
                </c:pt>
                <c:pt idx="19">
                  <c:v>5648.1427590499979</c:v>
                </c:pt>
                <c:pt idx="20">
                  <c:v>8059.2849495640012</c:v>
                </c:pt>
                <c:pt idx="21">
                  <c:v>6438.1310531180015</c:v>
                </c:pt>
                <c:pt idx="22">
                  <c:v>5854.6807616220003</c:v>
                </c:pt>
                <c:pt idx="23">
                  <c:v>5923.8707188240005</c:v>
                </c:pt>
                <c:pt idx="24">
                  <c:v>7149.0332702500009</c:v>
                </c:pt>
                <c:pt idx="25">
                  <c:v>7823.6344431200014</c:v>
                </c:pt>
                <c:pt idx="26">
                  <c:v>7967.0109432640011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21-4383-84EA-63E4367556C0}"/>
            </c:ext>
          </c:extLst>
        </c:ser>
        <c:ser>
          <c:idx val="6"/>
          <c:order val="6"/>
          <c:tx>
            <c:strRef>
              <c:f>'1ENER'!$C$261</c:f>
              <c:strCache>
                <c:ptCount val="1"/>
                <c:pt idx="0">
                  <c:v> 1.A.2.m. Industria no especificada </c:v>
                </c:pt>
              </c:strCache>
            </c:strRef>
          </c:tx>
          <c:invertIfNegative val="0"/>
          <c:cat>
            <c:numRef>
              <c:f>'1ENER'!$D$254:$AD$254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'1ENER'!$D$261:$AD$261</c:f>
              <c:numCache>
                <c:formatCode>_-* #,##0.0_-;\-* #,##0.0_-;_-* "-"??_-;_-@_-</c:formatCode>
                <c:ptCount val="27"/>
                <c:pt idx="0">
                  <c:v>2094.9713695299997</c:v>
                </c:pt>
                <c:pt idx="1">
                  <c:v>2053.5296522119997</c:v>
                </c:pt>
                <c:pt idx="2">
                  <c:v>2533.6073235399995</c:v>
                </c:pt>
                <c:pt idx="3">
                  <c:v>2934.6445740459994</c:v>
                </c:pt>
                <c:pt idx="4">
                  <c:v>2723.7213686380005</c:v>
                </c:pt>
                <c:pt idx="5">
                  <c:v>3425.35393694</c:v>
                </c:pt>
                <c:pt idx="6">
                  <c:v>3774.3256492200003</c:v>
                </c:pt>
                <c:pt idx="7">
                  <c:v>6672.1495517960002</c:v>
                </c:pt>
                <c:pt idx="8">
                  <c:v>4954.1232286999993</c:v>
                </c:pt>
                <c:pt idx="9">
                  <c:v>4430.3897371179992</c:v>
                </c:pt>
                <c:pt idx="10">
                  <c:v>3924.7314124639997</c:v>
                </c:pt>
                <c:pt idx="11">
                  <c:v>5050.36617475</c:v>
                </c:pt>
                <c:pt idx="12">
                  <c:v>3921.3143783660003</c:v>
                </c:pt>
                <c:pt idx="13">
                  <c:v>4461.3370113676319</c:v>
                </c:pt>
                <c:pt idx="14">
                  <c:v>4195.6555817600001</c:v>
                </c:pt>
                <c:pt idx="15">
                  <c:v>3687.2492182600004</c:v>
                </c:pt>
                <c:pt idx="16">
                  <c:v>4390.7639517360003</c:v>
                </c:pt>
                <c:pt idx="17">
                  <c:v>5094.6996271019998</c:v>
                </c:pt>
                <c:pt idx="18">
                  <c:v>4990.4997833380012</c:v>
                </c:pt>
                <c:pt idx="19">
                  <c:v>3700.9596526719997</c:v>
                </c:pt>
                <c:pt idx="20">
                  <c:v>3029.8681998779998</c:v>
                </c:pt>
                <c:pt idx="21">
                  <c:v>4145.4776409599999</c:v>
                </c:pt>
                <c:pt idx="22">
                  <c:v>4911.2955314799992</c:v>
                </c:pt>
                <c:pt idx="23">
                  <c:v>4785.7338880320003</c:v>
                </c:pt>
                <c:pt idx="24">
                  <c:v>5639.2307810399998</c:v>
                </c:pt>
                <c:pt idx="25">
                  <c:v>5345.3413240079999</c:v>
                </c:pt>
                <c:pt idx="26">
                  <c:v>4695.9647010799999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21-4383-84EA-63E436755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713472"/>
        <c:axId val="172715008"/>
      </c:barChart>
      <c:catAx>
        <c:axId val="1727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2715008"/>
        <c:crosses val="autoZero"/>
        <c:auto val="1"/>
        <c:lblAlgn val="ctr"/>
        <c:lblOffset val="100"/>
        <c:noMultiLvlLbl val="0"/>
      </c:catAx>
      <c:valAx>
        <c:axId val="17271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0363168627583851E-3"/>
              <c:y val="0.30550666349873074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2713472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3436099589865598"/>
          <c:w val="0.99376010844676432"/>
          <c:h val="0.165639004101344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31911805555555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CL!$C$259</c:f>
              <c:strCache>
                <c:ptCount val="1"/>
                <c:pt idx="0">
                  <c:v>1. Energía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CL!$D$259:$AD$259</c:f>
              <c:numCache>
                <c:formatCode>_-* #,##0.0_-;\-* #,##0.0_-;_-* "-"??_-;_-@_-</c:formatCode>
                <c:ptCount val="27"/>
                <c:pt idx="0">
                  <c:v>33679.749938096145</c:v>
                </c:pt>
                <c:pt idx="1">
                  <c:v>31861.544930450204</c:v>
                </c:pt>
                <c:pt idx="2">
                  <c:v>32752.036747230268</c:v>
                </c:pt>
                <c:pt idx="3">
                  <c:v>34975.178133433386</c:v>
                </c:pt>
                <c:pt idx="4">
                  <c:v>37460.274051972636</c:v>
                </c:pt>
                <c:pt idx="5">
                  <c:v>40297.886962228164</c:v>
                </c:pt>
                <c:pt idx="6">
                  <c:v>46121.036650962218</c:v>
                </c:pt>
                <c:pt idx="7">
                  <c:v>52785.02966682952</c:v>
                </c:pt>
                <c:pt idx="8">
                  <c:v>53256.812459006156</c:v>
                </c:pt>
                <c:pt idx="9">
                  <c:v>55980.170281964522</c:v>
                </c:pt>
                <c:pt idx="10">
                  <c:v>52511.897312416106</c:v>
                </c:pt>
                <c:pt idx="11">
                  <c:v>50412.021942639811</c:v>
                </c:pt>
                <c:pt idx="12">
                  <c:v>51147.127568080679</c:v>
                </c:pt>
                <c:pt idx="13">
                  <c:v>51806.063454971933</c:v>
                </c:pt>
                <c:pt idx="14">
                  <c:v>56475.397012538255</c:v>
                </c:pt>
                <c:pt idx="15">
                  <c:v>57962.289822441569</c:v>
                </c:pt>
                <c:pt idx="16">
                  <c:v>58808.145347107537</c:v>
                </c:pt>
                <c:pt idx="17">
                  <c:v>68352.298595933768</c:v>
                </c:pt>
                <c:pt idx="18">
                  <c:v>69664.947149806409</c:v>
                </c:pt>
                <c:pt idx="19">
                  <c:v>67517.730129147574</c:v>
                </c:pt>
                <c:pt idx="20">
                  <c:v>68623.517291938013</c:v>
                </c:pt>
                <c:pt idx="21">
                  <c:v>76288.277784990292</c:v>
                </c:pt>
                <c:pt idx="22">
                  <c:v>80323.052312599422</c:v>
                </c:pt>
                <c:pt idx="23">
                  <c:v>79993.652074144993</c:v>
                </c:pt>
                <c:pt idx="24">
                  <c:v>77417.01281825667</c:v>
                </c:pt>
                <c:pt idx="25">
                  <c:v>83713.41450868969</c:v>
                </c:pt>
                <c:pt idx="26">
                  <c:v>87135.569534547321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D-4200-BBC4-DCE916F82B5A}"/>
            </c:ext>
          </c:extLst>
        </c:ser>
        <c:ser>
          <c:idx val="1"/>
          <c:order val="1"/>
          <c:tx>
            <c:strRef>
              <c:f>CL!$C$260</c:f>
              <c:strCache>
                <c:ptCount val="1"/>
                <c:pt idx="0">
                  <c:v>2. IPPU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CL!$D$258:$AD$258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CL!$D$260:$AD$260</c:f>
              <c:numCache>
                <c:formatCode>_-* #,##0.0_-;\-* #,##0.0_-;_-* "-"??_-;_-@_-</c:formatCode>
                <c:ptCount val="27"/>
                <c:pt idx="0">
                  <c:v>3295.4491502951755</c:v>
                </c:pt>
                <c:pt idx="1">
                  <c:v>3620.7499981552601</c:v>
                </c:pt>
                <c:pt idx="2">
                  <c:v>4154.9967474176383</c:v>
                </c:pt>
                <c:pt idx="3">
                  <c:v>4306.0544946529399</c:v>
                </c:pt>
                <c:pt idx="4">
                  <c:v>4274.0235497014264</c:v>
                </c:pt>
                <c:pt idx="5">
                  <c:v>4097.7469262672148</c:v>
                </c:pt>
                <c:pt idx="6">
                  <c:v>4284.6742090769012</c:v>
                </c:pt>
                <c:pt idx="7">
                  <c:v>4619.6807768449726</c:v>
                </c:pt>
                <c:pt idx="8">
                  <c:v>5065.7375035678979</c:v>
                </c:pt>
                <c:pt idx="9">
                  <c:v>5375.3973061795787</c:v>
                </c:pt>
                <c:pt idx="10">
                  <c:v>6243.6225582624857</c:v>
                </c:pt>
                <c:pt idx="11">
                  <c:v>6243.8586581286663</c:v>
                </c:pt>
                <c:pt idx="12">
                  <c:v>6404.9362594421</c:v>
                </c:pt>
                <c:pt idx="13">
                  <c:v>6610.2354846563139</c:v>
                </c:pt>
                <c:pt idx="14">
                  <c:v>7067.473080692318</c:v>
                </c:pt>
                <c:pt idx="15">
                  <c:v>7236.1751682598879</c:v>
                </c:pt>
                <c:pt idx="16">
                  <c:v>7643.1417171437406</c:v>
                </c:pt>
                <c:pt idx="17">
                  <c:v>6352.7745946365203</c:v>
                </c:pt>
                <c:pt idx="18">
                  <c:v>6073.1588073575458</c:v>
                </c:pt>
                <c:pt idx="19">
                  <c:v>5463.1828105019804</c:v>
                </c:pt>
                <c:pt idx="20">
                  <c:v>5492.4350049163422</c:v>
                </c:pt>
                <c:pt idx="21">
                  <c:v>6335.9488515873181</c:v>
                </c:pt>
                <c:pt idx="22">
                  <c:v>6689.0849194125121</c:v>
                </c:pt>
                <c:pt idx="23">
                  <c:v>6142.3588607521815</c:v>
                </c:pt>
                <c:pt idx="24">
                  <c:v>6231.1739548872965</c:v>
                </c:pt>
                <c:pt idx="25">
                  <c:v>6583.1952800843865</c:v>
                </c:pt>
                <c:pt idx="26">
                  <c:v>6938.9116610259352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D-4200-BBC4-DCE916F82B5A}"/>
            </c:ext>
          </c:extLst>
        </c:ser>
        <c:ser>
          <c:idx val="2"/>
          <c:order val="2"/>
          <c:tx>
            <c:strRef>
              <c:f>CL!$C$261</c:f>
              <c:strCache>
                <c:ptCount val="1"/>
                <c:pt idx="0">
                  <c:v>3. Agricultura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CL!$D$258:$AD$258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CL!$D$261:$AD$261</c:f>
              <c:numCache>
                <c:formatCode>_-* #,##0.0_-;\-* #,##0.0_-;_-* "-"??_-;_-@_-</c:formatCode>
                <c:ptCount val="27"/>
                <c:pt idx="0">
                  <c:v>12071.431831021409</c:v>
                </c:pt>
                <c:pt idx="1">
                  <c:v>12166.993596839933</c:v>
                </c:pt>
                <c:pt idx="2">
                  <c:v>12561.975527596134</c:v>
                </c:pt>
                <c:pt idx="3">
                  <c:v>12987.261774996614</c:v>
                </c:pt>
                <c:pt idx="4">
                  <c:v>13357.690394123409</c:v>
                </c:pt>
                <c:pt idx="5">
                  <c:v>13665.205712404497</c:v>
                </c:pt>
                <c:pt idx="6">
                  <c:v>13809.23531655739</c:v>
                </c:pt>
                <c:pt idx="7">
                  <c:v>14217.680293434571</c:v>
                </c:pt>
                <c:pt idx="8">
                  <c:v>14184.976203700464</c:v>
                </c:pt>
                <c:pt idx="9">
                  <c:v>14199.822188291639</c:v>
                </c:pt>
                <c:pt idx="10">
                  <c:v>14008.686364919475</c:v>
                </c:pt>
                <c:pt idx="11">
                  <c:v>13870.095279533081</c:v>
                </c:pt>
                <c:pt idx="12">
                  <c:v>13965.997145020021</c:v>
                </c:pt>
                <c:pt idx="13">
                  <c:v>13693.129424035262</c:v>
                </c:pt>
                <c:pt idx="14">
                  <c:v>14104.892453663662</c:v>
                </c:pt>
                <c:pt idx="15">
                  <c:v>13906.651751809221</c:v>
                </c:pt>
                <c:pt idx="16">
                  <c:v>14074.583156696548</c:v>
                </c:pt>
                <c:pt idx="17">
                  <c:v>14212.693371386667</c:v>
                </c:pt>
                <c:pt idx="18">
                  <c:v>13983.432054747824</c:v>
                </c:pt>
                <c:pt idx="19">
                  <c:v>13541.04250789344</c:v>
                </c:pt>
                <c:pt idx="20">
                  <c:v>13244.051949398652</c:v>
                </c:pt>
                <c:pt idx="21">
                  <c:v>12582.840814933556</c:v>
                </c:pt>
                <c:pt idx="22">
                  <c:v>12679.496300337818</c:v>
                </c:pt>
                <c:pt idx="23">
                  <c:v>12848.350019860878</c:v>
                </c:pt>
                <c:pt idx="24">
                  <c:v>12419.107014466588</c:v>
                </c:pt>
                <c:pt idx="25">
                  <c:v>12210.637082062272</c:v>
                </c:pt>
                <c:pt idx="26">
                  <c:v>11801.602106189355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6D-4200-BBC4-DCE916F82B5A}"/>
            </c:ext>
          </c:extLst>
        </c:ser>
        <c:ser>
          <c:idx val="3"/>
          <c:order val="3"/>
          <c:tx>
            <c:strRef>
              <c:f>CL!$C$262</c:f>
              <c:strCache>
                <c:ptCount val="1"/>
                <c:pt idx="0">
                  <c:v>5. Residuos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CL!$D$262:$AD$262</c:f>
              <c:numCache>
                <c:formatCode>_-* #,##0.0_-;\-* #,##0.0_-;_-* "-"??_-;_-@_-</c:formatCode>
                <c:ptCount val="27"/>
                <c:pt idx="0">
                  <c:v>2969.301289699366</c:v>
                </c:pt>
                <c:pt idx="1">
                  <c:v>3031.7374521329498</c:v>
                </c:pt>
                <c:pt idx="2">
                  <c:v>3109.9581846820711</c:v>
                </c:pt>
                <c:pt idx="3">
                  <c:v>3163.8130975414069</c:v>
                </c:pt>
                <c:pt idx="4">
                  <c:v>3257.1092701298121</c:v>
                </c:pt>
                <c:pt idx="5">
                  <c:v>3391.298072483145</c:v>
                </c:pt>
                <c:pt idx="6">
                  <c:v>3500.1514619867717</c:v>
                </c:pt>
                <c:pt idx="7">
                  <c:v>3580.8950598195302</c:v>
                </c:pt>
                <c:pt idx="8">
                  <c:v>3643.6831527942181</c:v>
                </c:pt>
                <c:pt idx="9">
                  <c:v>3723.4992982574595</c:v>
                </c:pt>
                <c:pt idx="10">
                  <c:v>3822.4488125221628</c:v>
                </c:pt>
                <c:pt idx="11">
                  <c:v>4205.6974603431354</c:v>
                </c:pt>
                <c:pt idx="12">
                  <c:v>4661.3679859685017</c:v>
                </c:pt>
                <c:pt idx="13">
                  <c:v>4846.5956733473522</c:v>
                </c:pt>
                <c:pt idx="14">
                  <c:v>4961.2365533789771</c:v>
                </c:pt>
                <c:pt idx="15">
                  <c:v>5228.6127980941637</c:v>
                </c:pt>
                <c:pt idx="16">
                  <c:v>5029.0532280586795</c:v>
                </c:pt>
                <c:pt idx="17">
                  <c:v>4738.1963350180649</c:v>
                </c:pt>
                <c:pt idx="18">
                  <c:v>4540.3892284986869</c:v>
                </c:pt>
                <c:pt idx="19">
                  <c:v>4364.6235093879823</c:v>
                </c:pt>
                <c:pt idx="20">
                  <c:v>4502.1580835136128</c:v>
                </c:pt>
                <c:pt idx="21">
                  <c:v>4653.9759027672362</c:v>
                </c:pt>
                <c:pt idx="22">
                  <c:v>4800.5601103635381</c:v>
                </c:pt>
                <c:pt idx="23">
                  <c:v>5318.3670941462715</c:v>
                </c:pt>
                <c:pt idx="24">
                  <c:v>5403.8893963170467</c:v>
                </c:pt>
                <c:pt idx="25">
                  <c:v>5734.5043652331115</c:v>
                </c:pt>
                <c:pt idx="26">
                  <c:v>5801.0651106380392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6D-4200-BBC4-DCE916F8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69882368"/>
        <c:axId val="169883904"/>
      </c:barChart>
      <c:catAx>
        <c:axId val="16988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69883904"/>
        <c:crosses val="autoZero"/>
        <c:auto val="1"/>
        <c:lblAlgn val="ctr"/>
        <c:lblOffset val="100"/>
        <c:noMultiLvlLbl val="0"/>
      </c:catAx>
      <c:valAx>
        <c:axId val="16988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6988236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6590820906690158E-3"/>
          <c:y val="0.88347395833333298"/>
          <c:w val="0.99734073868967132"/>
          <c:h val="0.11090711786715746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layout>
        <c:manualLayout>
          <c:xMode val="edge"/>
          <c:yMode val="edge"/>
          <c:x val="0.4070084639602217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548C-43E5-8026-38283239E9CC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548C-43E5-8026-38283239E9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548C-43E5-8026-38283239E9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548C-43E5-8026-38283239E9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548C-43E5-8026-38283239E9CC}"/>
              </c:ext>
            </c:extLst>
          </c:dPt>
          <c:dLbls>
            <c:dLbl>
              <c:idx val="0"/>
              <c:layout>
                <c:manualLayout>
                  <c:x val="0"/>
                  <c:y val="-4.784413580246913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8C-43E5-8026-38283239E9CC}"/>
                </c:ext>
              </c:extLst>
            </c:dLbl>
            <c:dLbl>
              <c:idx val="1"/>
              <c:layout>
                <c:manualLayout>
                  <c:x val="0"/>
                  <c:y val="-0.10809825102880659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8C-43E5-8026-38283239E9CC}"/>
                </c:ext>
              </c:extLst>
            </c:dLbl>
            <c:dLbl>
              <c:idx val="2"/>
              <c:layout>
                <c:manualLayout>
                  <c:x val="8.0763468013468009E-2"/>
                  <c:y val="-0.10017798353909466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8C-43E5-8026-38283239E9CC}"/>
                </c:ext>
              </c:extLst>
            </c:dLbl>
            <c:dLbl>
              <c:idx val="3"/>
              <c:layout>
                <c:manualLayout>
                  <c:x val="9.6212121212121207E-2"/>
                  <c:y val="-8.754115226337448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8C-43E5-8026-38283239E9CC}"/>
                </c:ext>
              </c:extLst>
            </c:dLbl>
            <c:dLbl>
              <c:idx val="4"/>
              <c:layout>
                <c:manualLayout>
                  <c:x val="5.2902356902356805E-2"/>
                  <c:y val="-1.575874485596707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8C-43E5-8026-38283239E9CC}"/>
                </c:ext>
              </c:extLst>
            </c:dLbl>
            <c:dLbl>
              <c:idx val="5"/>
              <c:layout>
                <c:manualLayout>
                  <c:x val="-3.0718855218855218E-2"/>
                  <c:y val="0.10154423868312758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8C-43E5-8026-38283239E9CC}"/>
                </c:ext>
              </c:extLst>
            </c:dLbl>
            <c:dLbl>
              <c:idx val="6"/>
              <c:layout>
                <c:manualLayout>
                  <c:x val="0"/>
                  <c:y val="0.1398441358024691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8C-43E5-8026-38283239E9C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'1ENER'!$C$267:$C$273</c:f>
              <c:strCache>
                <c:ptCount val="7"/>
                <c:pt idx="0">
                  <c:v> 1.A.2.a. Hierro y acero </c:v>
                </c:pt>
                <c:pt idx="1">
                  <c:v> 1.A.2.c. Sustancias químicas </c:v>
                </c:pt>
                <c:pt idx="2">
                  <c:v> 1.A.2.d. Pulpa, papel e imprenta </c:v>
                </c:pt>
                <c:pt idx="3">
                  <c:v> 1.A.2.e. Procesamiento de alimentos, bebidas y tabaco </c:v>
                </c:pt>
                <c:pt idx="4">
                  <c:v> 1.A.2.f. Minerales no metálicos </c:v>
                </c:pt>
                <c:pt idx="5">
                  <c:v> 1.A.2.i. Minería (con excepción de combustibles) y cantería </c:v>
                </c:pt>
                <c:pt idx="6">
                  <c:v> 1.A.2.m. Industria no especificada </c:v>
                </c:pt>
              </c:strCache>
            </c:strRef>
          </c:cat>
          <c:val>
            <c:numRef>
              <c:f>'1ENER'!$J$267:$J$273</c:f>
              <c:numCache>
                <c:formatCode>_-* #,##0.0_-;\-* #,##0.0_-;_-* "-"??_-;_-@_-</c:formatCode>
                <c:ptCount val="7"/>
                <c:pt idx="0">
                  <c:v>272.09958944400006</c:v>
                </c:pt>
                <c:pt idx="1">
                  <c:v>337.11576223399999</c:v>
                </c:pt>
                <c:pt idx="2">
                  <c:v>1543.089167178</c:v>
                </c:pt>
                <c:pt idx="3">
                  <c:v>328.29848038200004</c:v>
                </c:pt>
                <c:pt idx="4">
                  <c:v>985.61255270600009</c:v>
                </c:pt>
                <c:pt idx="5">
                  <c:v>7967.0109432640011</c:v>
                </c:pt>
                <c:pt idx="6">
                  <c:v>4695.9647010799999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8C-43E5-8026-38283239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08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825268817204306E-2"/>
          <c:y val="5.0205620226288265E-2"/>
          <c:w val="0.68196435774689068"/>
          <c:h val="0.750432291666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'1ENER'!$C$155</c:f>
              <c:strCache>
                <c:ptCount val="1"/>
                <c:pt idx="0">
                  <c:v> 1.A.1. Industrias de la energía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'1ENER'!$D$154:$AD$154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'1ENER'!$D$155:$AD$155</c:f>
              <c:numCache>
                <c:formatCode>_-* #,##0.0_-;\-* #,##0.0_-;_-* "-"??_-;_-@_-</c:formatCode>
                <c:ptCount val="27"/>
                <c:pt idx="0">
                  <c:v>5843.4106528060001</c:v>
                </c:pt>
                <c:pt idx="1">
                  <c:v>4671.5050525460001</c:v>
                </c:pt>
                <c:pt idx="2">
                  <c:v>2849.7227675640002</c:v>
                </c:pt>
                <c:pt idx="3">
                  <c:v>4353.4909284880005</c:v>
                </c:pt>
                <c:pt idx="4">
                  <c:v>4591.870406774</c:v>
                </c:pt>
                <c:pt idx="5">
                  <c:v>7894.2971456840005</c:v>
                </c:pt>
                <c:pt idx="6">
                  <c:v>12280.433971901999</c:v>
                </c:pt>
                <c:pt idx="7">
                  <c:v>13910.2093298</c:v>
                </c:pt>
                <c:pt idx="8">
                  <c:v>16424.406346011998</c:v>
                </c:pt>
                <c:pt idx="9">
                  <c:v>18698.265480130005</c:v>
                </c:pt>
                <c:pt idx="10">
                  <c:v>14908.323920953999</c:v>
                </c:pt>
                <c:pt idx="11">
                  <c:v>13078.176708738001</c:v>
                </c:pt>
                <c:pt idx="12">
                  <c:v>14228.562899954</c:v>
                </c:pt>
                <c:pt idx="13">
                  <c:v>15610.567087586</c:v>
                </c:pt>
                <c:pt idx="14">
                  <c:v>19636.529340792</c:v>
                </c:pt>
                <c:pt idx="15">
                  <c:v>18955.204962763997</c:v>
                </c:pt>
                <c:pt idx="16">
                  <c:v>19789.529270629999</c:v>
                </c:pt>
                <c:pt idx="17">
                  <c:v>26632.839667668002</c:v>
                </c:pt>
                <c:pt idx="18">
                  <c:v>27161.776502257999</c:v>
                </c:pt>
                <c:pt idx="19">
                  <c:v>25510.481461041996</c:v>
                </c:pt>
                <c:pt idx="20">
                  <c:v>25809.804466198002</c:v>
                </c:pt>
                <c:pt idx="21">
                  <c:v>31939.967873434001</c:v>
                </c:pt>
                <c:pt idx="22">
                  <c:v>34173.542430148002</c:v>
                </c:pt>
                <c:pt idx="23">
                  <c:v>33097.083289770002</c:v>
                </c:pt>
                <c:pt idx="24">
                  <c:v>30196.871638324006</c:v>
                </c:pt>
                <c:pt idx="25">
                  <c:v>34500.975058925993</c:v>
                </c:pt>
                <c:pt idx="26">
                  <c:v>35711.079659235998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B-4BDF-9909-9375EF395B3F}"/>
            </c:ext>
          </c:extLst>
        </c:ser>
        <c:ser>
          <c:idx val="1"/>
          <c:order val="1"/>
          <c:tx>
            <c:strRef>
              <c:f>'1ENER'!$C$156</c:f>
              <c:strCache>
                <c:ptCount val="1"/>
                <c:pt idx="0">
                  <c:v> 1.A.2. Industrias manufactureras y de la construcción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'1ENER'!$D$154:$AD$154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'1ENER'!$D$156:$AD$156</c:f>
              <c:numCache>
                <c:formatCode>_-* #,##0.0_-;\-* #,##0.0_-;_-* "-"??_-;_-@_-</c:formatCode>
                <c:ptCount val="27"/>
                <c:pt idx="0">
                  <c:v>12261.511619094001</c:v>
                </c:pt>
                <c:pt idx="1">
                  <c:v>11151.325351627998</c:v>
                </c:pt>
                <c:pt idx="2">
                  <c:v>12722.001162041999</c:v>
                </c:pt>
                <c:pt idx="3">
                  <c:v>12259.156866868001</c:v>
                </c:pt>
                <c:pt idx="4">
                  <c:v>13321.938064563999</c:v>
                </c:pt>
                <c:pt idx="5">
                  <c:v>11814.001243721999</c:v>
                </c:pt>
                <c:pt idx="6">
                  <c:v>11958.098040476001</c:v>
                </c:pt>
                <c:pt idx="7">
                  <c:v>15468.069256956001</c:v>
                </c:pt>
                <c:pt idx="8">
                  <c:v>13575.216613713998</c:v>
                </c:pt>
                <c:pt idx="9">
                  <c:v>13398.454076551998</c:v>
                </c:pt>
                <c:pt idx="10">
                  <c:v>13012.669653437999</c:v>
                </c:pt>
                <c:pt idx="11">
                  <c:v>13657.792811648</c:v>
                </c:pt>
                <c:pt idx="12">
                  <c:v>12796.749585931999</c:v>
                </c:pt>
                <c:pt idx="13">
                  <c:v>12808.341439951822</c:v>
                </c:pt>
                <c:pt idx="14">
                  <c:v>12172.075261142001</c:v>
                </c:pt>
                <c:pt idx="15">
                  <c:v>12969.239769684002</c:v>
                </c:pt>
                <c:pt idx="16">
                  <c:v>13543.769496274002</c:v>
                </c:pt>
                <c:pt idx="17">
                  <c:v>14543.741198350001</c:v>
                </c:pt>
                <c:pt idx="18">
                  <c:v>14223.311630492004</c:v>
                </c:pt>
                <c:pt idx="19">
                  <c:v>13323.676830373997</c:v>
                </c:pt>
                <c:pt idx="20">
                  <c:v>13948.669784740001</c:v>
                </c:pt>
                <c:pt idx="21">
                  <c:v>13712.869126434001</c:v>
                </c:pt>
                <c:pt idx="22">
                  <c:v>15523.887609991998</c:v>
                </c:pt>
                <c:pt idx="23">
                  <c:v>14569.058712954</c:v>
                </c:pt>
                <c:pt idx="24">
                  <c:v>16552.615835312001</c:v>
                </c:pt>
                <c:pt idx="25">
                  <c:v>16245.977903580002</c:v>
                </c:pt>
                <c:pt idx="26">
                  <c:v>16129.191196288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B-4BDF-9909-9375EF395B3F}"/>
            </c:ext>
          </c:extLst>
        </c:ser>
        <c:ser>
          <c:idx val="2"/>
          <c:order val="2"/>
          <c:tx>
            <c:strRef>
              <c:f>'1ENER'!$C$157</c:f>
              <c:strCache>
                <c:ptCount val="1"/>
                <c:pt idx="0">
                  <c:v> 1.A.3. Transporte </c:v>
                </c:pt>
              </c:strCache>
            </c:strRef>
          </c:tx>
          <c:invertIfNegative val="0"/>
          <c:cat>
            <c:numRef>
              <c:f>'1ENER'!$D$154:$AD$154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'1ENER'!$D$157:$AD$157</c:f>
              <c:numCache>
                <c:formatCode>_-* #,##0.0_-;\-* #,##0.0_-;_-* "-"??_-;_-@_-</c:formatCode>
                <c:ptCount val="27"/>
                <c:pt idx="0">
                  <c:v>9229.9349030732956</c:v>
                </c:pt>
                <c:pt idx="1">
                  <c:v>9635.229306651896</c:v>
                </c:pt>
                <c:pt idx="2">
                  <c:v>10453.530300764245</c:v>
                </c:pt>
                <c:pt idx="3">
                  <c:v>11597.275720572228</c:v>
                </c:pt>
                <c:pt idx="4">
                  <c:v>12537.769129505794</c:v>
                </c:pt>
                <c:pt idx="5">
                  <c:v>13874.35929237977</c:v>
                </c:pt>
                <c:pt idx="6">
                  <c:v>15096.987365994106</c:v>
                </c:pt>
                <c:pt idx="7">
                  <c:v>16018.193392072943</c:v>
                </c:pt>
                <c:pt idx="8">
                  <c:v>16886.701280586181</c:v>
                </c:pt>
                <c:pt idx="9">
                  <c:v>17075.557026409584</c:v>
                </c:pt>
                <c:pt idx="10">
                  <c:v>17335.584522227</c:v>
                </c:pt>
                <c:pt idx="11">
                  <c:v>16391.101011392038</c:v>
                </c:pt>
                <c:pt idx="12">
                  <c:v>16929.597769168064</c:v>
                </c:pt>
                <c:pt idx="13">
                  <c:v>16707.437259112146</c:v>
                </c:pt>
                <c:pt idx="14">
                  <c:v>17331.078069727158</c:v>
                </c:pt>
                <c:pt idx="15">
                  <c:v>19087.945701307166</c:v>
                </c:pt>
                <c:pt idx="16">
                  <c:v>18697.1995613703</c:v>
                </c:pt>
                <c:pt idx="17">
                  <c:v>20267.785786907352</c:v>
                </c:pt>
                <c:pt idx="18">
                  <c:v>21220.087942658978</c:v>
                </c:pt>
                <c:pt idx="19">
                  <c:v>21222.197183594864</c:v>
                </c:pt>
                <c:pt idx="20">
                  <c:v>20947.578413002218</c:v>
                </c:pt>
                <c:pt idx="21">
                  <c:v>21852.059414576277</c:v>
                </c:pt>
                <c:pt idx="22">
                  <c:v>22867.893595458583</c:v>
                </c:pt>
                <c:pt idx="23">
                  <c:v>24860.356983488437</c:v>
                </c:pt>
                <c:pt idx="24">
                  <c:v>23552.496128948878</c:v>
                </c:pt>
                <c:pt idx="25">
                  <c:v>25475.958952973713</c:v>
                </c:pt>
                <c:pt idx="26">
                  <c:v>26936.367825673555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B-4BDF-9909-9375EF395B3F}"/>
            </c:ext>
          </c:extLst>
        </c:ser>
        <c:ser>
          <c:idx val="3"/>
          <c:order val="3"/>
          <c:tx>
            <c:strRef>
              <c:f>'1ENER'!$C$158</c:f>
              <c:strCache>
                <c:ptCount val="1"/>
                <c:pt idx="0">
                  <c:v> 1.A.4. Otros sectores </c:v>
                </c:pt>
              </c:strCache>
            </c:strRef>
          </c:tx>
          <c:invertIfNegative val="0"/>
          <c:cat>
            <c:numRef>
              <c:f>'1ENER'!$D$154:$AD$154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'1ENER'!$D$158:$AD$158</c:f>
              <c:numCache>
                <c:formatCode>_-* #,##0.0_-;\-* #,##0.0_-;_-* "-"??_-;_-@_-</c:formatCode>
                <c:ptCount val="27"/>
                <c:pt idx="0">
                  <c:v>4090.181800483419</c:v>
                </c:pt>
                <c:pt idx="1">
                  <c:v>4512.4920046343059</c:v>
                </c:pt>
                <c:pt idx="2">
                  <c:v>4999.8386160800264</c:v>
                </c:pt>
                <c:pt idx="3">
                  <c:v>5147.9331518451536</c:v>
                </c:pt>
                <c:pt idx="4">
                  <c:v>5420.2462387588403</c:v>
                </c:pt>
                <c:pt idx="5">
                  <c:v>5359.1853659923981</c:v>
                </c:pt>
                <c:pt idx="6">
                  <c:v>5515.2752657101182</c:v>
                </c:pt>
                <c:pt idx="7">
                  <c:v>6150.1671265977802</c:v>
                </c:pt>
                <c:pt idx="8">
                  <c:v>5168.9306406289743</c:v>
                </c:pt>
                <c:pt idx="9">
                  <c:v>5474.5448498929309</c:v>
                </c:pt>
                <c:pt idx="10">
                  <c:v>5713.7396296571123</c:v>
                </c:pt>
                <c:pt idx="11">
                  <c:v>5681.5303690417695</c:v>
                </c:pt>
                <c:pt idx="12">
                  <c:v>5644.7870563866172</c:v>
                </c:pt>
                <c:pt idx="13">
                  <c:v>5240.9368751919646</c:v>
                </c:pt>
                <c:pt idx="14">
                  <c:v>5878.3062125623592</c:v>
                </c:pt>
                <c:pt idx="15">
                  <c:v>5463.7249261087036</c:v>
                </c:pt>
                <c:pt idx="16">
                  <c:v>5382.5949842520031</c:v>
                </c:pt>
                <c:pt idx="17">
                  <c:v>5766.5298451241833</c:v>
                </c:pt>
                <c:pt idx="18">
                  <c:v>6025.5477812552981</c:v>
                </c:pt>
                <c:pt idx="19">
                  <c:v>6228.7140903361651</c:v>
                </c:pt>
                <c:pt idx="20">
                  <c:v>6707.9546155330045</c:v>
                </c:pt>
                <c:pt idx="21">
                  <c:v>7658.0069424962803</c:v>
                </c:pt>
                <c:pt idx="22">
                  <c:v>6686.2051365696734</c:v>
                </c:pt>
                <c:pt idx="23">
                  <c:v>6403.1983013022827</c:v>
                </c:pt>
                <c:pt idx="24">
                  <c:v>6119.0044109339651</c:v>
                </c:pt>
                <c:pt idx="25">
                  <c:v>6535.3389929806517</c:v>
                </c:pt>
                <c:pt idx="26">
                  <c:v>7357.2994718768923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B-4BDF-9909-9375EF39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2815488"/>
        <c:axId val="172817024"/>
      </c:barChart>
      <c:catAx>
        <c:axId val="1728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2817024"/>
        <c:crosses val="autoZero"/>
        <c:auto val="1"/>
        <c:lblAlgn val="ctr"/>
        <c:lblOffset val="100"/>
        <c:noMultiLvlLbl val="0"/>
      </c:catAx>
      <c:valAx>
        <c:axId val="17281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2.2759856630824374E-3"/>
              <c:y val="0.305506491143579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281548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9703472222222225"/>
          <c:w val="1"/>
          <c:h val="0.10296538461538461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D119-476B-B461-ED7BD6837961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D119-476B-B461-ED7BD68379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D119-476B-B461-ED7BD68379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D119-476B-B461-ED7BD6837961}"/>
              </c:ext>
            </c:extLst>
          </c:dPt>
          <c:dLbls>
            <c:dLbl>
              <c:idx val="0"/>
              <c:layout>
                <c:manualLayout>
                  <c:x val="6.3806483810570108E-2"/>
                  <c:y val="5.569798147201529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19-476B-B461-ED7BD6837961}"/>
                </c:ext>
              </c:extLst>
            </c:dLbl>
            <c:dLbl>
              <c:idx val="1"/>
              <c:layout>
                <c:manualLayout>
                  <c:x val="0"/>
                  <c:y val="-0.2216844444444444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19-476B-B461-ED7BD6837961}"/>
                </c:ext>
              </c:extLst>
            </c:dLbl>
            <c:dLbl>
              <c:idx val="2"/>
              <c:layout>
                <c:manualLayout>
                  <c:x val="2.1268827936856652E-2"/>
                  <c:y val="-9.901863372802721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19-476B-B461-ED7BD6837961}"/>
                </c:ext>
              </c:extLst>
            </c:dLbl>
            <c:dLbl>
              <c:idx val="3"/>
              <c:layout>
                <c:manualLayout>
                  <c:x val="-9.7481001935073817E-17"/>
                  <c:y val="-8.664130451202380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19-476B-B461-ED7BD683796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'1ENER'!$C$164:$C$167</c:f>
              <c:strCache>
                <c:ptCount val="4"/>
                <c:pt idx="0">
                  <c:v> 1.A.1. Industrias de la energía </c:v>
                </c:pt>
                <c:pt idx="1">
                  <c:v> 1.A.2. Industrias manufactureras y de la construcción </c:v>
                </c:pt>
                <c:pt idx="2">
                  <c:v> 1.A.3. Transporte </c:v>
                </c:pt>
                <c:pt idx="3">
                  <c:v> 1.A.4. Otros sectores </c:v>
                </c:pt>
              </c:strCache>
            </c:strRef>
          </c:cat>
          <c:val>
            <c:numRef>
              <c:f>'1ENER'!$J$164:$J$167</c:f>
              <c:numCache>
                <c:formatCode>_-* #,##0.0_-;\-* #,##0.0_-;_-* "-"??_-;_-@_-</c:formatCode>
                <c:ptCount val="4"/>
                <c:pt idx="0">
                  <c:v>35711.079659235998</c:v>
                </c:pt>
                <c:pt idx="1">
                  <c:v>16129.191196288</c:v>
                </c:pt>
                <c:pt idx="2">
                  <c:v>26936.367825673555</c:v>
                </c:pt>
                <c:pt idx="3">
                  <c:v>7357.2994718768923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19-476B-B461-ED7BD683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4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1254480286736E-2"/>
          <c:y val="5.0205620226288265E-2"/>
          <c:w val="0.68432096774193552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'1ENER'!$C$190</c:f>
              <c:strCache>
                <c:ptCount val="1"/>
                <c:pt idx="0">
                  <c:v> 1.A.1.a. Producción de electricidad y calor como actividad principal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'1ENER'!$D$189:$AD$189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'1ENER'!$D$190:$AD$190</c:f>
              <c:numCache>
                <c:formatCode>_-* #,##0.0_-;\-* #,##0.0_-;_-* "-"??_-;_-@_-</c:formatCode>
                <c:ptCount val="27"/>
                <c:pt idx="0">
                  <c:v>3871.9069469800002</c:v>
                </c:pt>
                <c:pt idx="1">
                  <c:v>2607.581943012</c:v>
                </c:pt>
                <c:pt idx="2">
                  <c:v>665.19445748399994</c:v>
                </c:pt>
                <c:pt idx="3">
                  <c:v>1936.1274971760001</c:v>
                </c:pt>
                <c:pt idx="4">
                  <c:v>2489.6099492500002</c:v>
                </c:pt>
                <c:pt idx="5">
                  <c:v>5932.1261083740001</c:v>
                </c:pt>
                <c:pt idx="6">
                  <c:v>10056.546076813998</c:v>
                </c:pt>
                <c:pt idx="7">
                  <c:v>11888.828573663999</c:v>
                </c:pt>
                <c:pt idx="8">
                  <c:v>14053.232731028</c:v>
                </c:pt>
                <c:pt idx="9">
                  <c:v>16505.555338676004</c:v>
                </c:pt>
                <c:pt idx="10">
                  <c:v>13035.408197637998</c:v>
                </c:pt>
                <c:pt idx="11">
                  <c:v>10867.551141710001</c:v>
                </c:pt>
                <c:pt idx="12">
                  <c:v>11457.788420831999</c:v>
                </c:pt>
                <c:pt idx="13">
                  <c:v>13082.962680306</c:v>
                </c:pt>
                <c:pt idx="14">
                  <c:v>16080.947117927999</c:v>
                </c:pt>
                <c:pt idx="15">
                  <c:v>15429.927923241999</c:v>
                </c:pt>
                <c:pt idx="16">
                  <c:v>16327.559189224001</c:v>
                </c:pt>
                <c:pt idx="17">
                  <c:v>23969.400212896002</c:v>
                </c:pt>
                <c:pt idx="18">
                  <c:v>24452.375195763998</c:v>
                </c:pt>
                <c:pt idx="19">
                  <c:v>22799.854075105995</c:v>
                </c:pt>
                <c:pt idx="20">
                  <c:v>24028.524069376002</c:v>
                </c:pt>
                <c:pt idx="21">
                  <c:v>29759.300223517999</c:v>
                </c:pt>
                <c:pt idx="22">
                  <c:v>32176.45488755</c:v>
                </c:pt>
                <c:pt idx="23">
                  <c:v>30080.922519900003</c:v>
                </c:pt>
                <c:pt idx="24">
                  <c:v>28275.374613976004</c:v>
                </c:pt>
                <c:pt idx="25">
                  <c:v>32752.136772883994</c:v>
                </c:pt>
                <c:pt idx="26">
                  <c:v>34579.613461505993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B-4F2A-8559-6E1AD7DEADF9}"/>
            </c:ext>
          </c:extLst>
        </c:ser>
        <c:ser>
          <c:idx val="1"/>
          <c:order val="1"/>
          <c:tx>
            <c:strRef>
              <c:f>'1ENER'!$C$191</c:f>
              <c:strCache>
                <c:ptCount val="1"/>
                <c:pt idx="0">
                  <c:v> 1.A.1.b. Refinación del petróleo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'1ENER'!$D$189:$AD$189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'1ENER'!$D$191:$AD$191</c:f>
              <c:numCache>
                <c:formatCode>_-* #,##0.0_-;\-* #,##0.0_-;_-* "-"??_-;_-@_-</c:formatCode>
                <c:ptCount val="27"/>
                <c:pt idx="0">
                  <c:v>1691.926960192</c:v>
                </c:pt>
                <c:pt idx="1">
                  <c:v>1708.6587521240001</c:v>
                </c:pt>
                <c:pt idx="2">
                  <c:v>1779.322085298</c:v>
                </c:pt>
                <c:pt idx="3">
                  <c:v>1931.0706284959999</c:v>
                </c:pt>
                <c:pt idx="4">
                  <c:v>1667.3092684660003</c:v>
                </c:pt>
                <c:pt idx="5">
                  <c:v>1632.6741110200001</c:v>
                </c:pt>
                <c:pt idx="6">
                  <c:v>1830.99939481</c:v>
                </c:pt>
                <c:pt idx="7">
                  <c:v>1624.0227856060001</c:v>
                </c:pt>
                <c:pt idx="8">
                  <c:v>1943.569103818</c:v>
                </c:pt>
                <c:pt idx="9">
                  <c:v>1765.9016977259998</c:v>
                </c:pt>
                <c:pt idx="10">
                  <c:v>1470.7973698120002</c:v>
                </c:pt>
                <c:pt idx="11">
                  <c:v>1785.3600100279998</c:v>
                </c:pt>
                <c:pt idx="12">
                  <c:v>2378.1910071619996</c:v>
                </c:pt>
                <c:pt idx="13">
                  <c:v>2100.5311774359998</c:v>
                </c:pt>
                <c:pt idx="14">
                  <c:v>2474.9806204020001</c:v>
                </c:pt>
                <c:pt idx="15">
                  <c:v>2506.6131982740003</c:v>
                </c:pt>
                <c:pt idx="16">
                  <c:v>2437.3452109799996</c:v>
                </c:pt>
                <c:pt idx="17">
                  <c:v>1675.1177129800001</c:v>
                </c:pt>
                <c:pt idx="18">
                  <c:v>1698.78781867</c:v>
                </c:pt>
                <c:pt idx="19">
                  <c:v>1776.4527640500003</c:v>
                </c:pt>
                <c:pt idx="20">
                  <c:v>1129.6882064199999</c:v>
                </c:pt>
                <c:pt idx="21">
                  <c:v>1200.1346920620003</c:v>
                </c:pt>
                <c:pt idx="22">
                  <c:v>1065.841097966</c:v>
                </c:pt>
                <c:pt idx="23">
                  <c:v>2123.4732737680001</c:v>
                </c:pt>
                <c:pt idx="24">
                  <c:v>1030.372258586</c:v>
                </c:pt>
                <c:pt idx="25">
                  <c:v>931.62808657599987</c:v>
                </c:pt>
                <c:pt idx="26">
                  <c:v>366.13988820800006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B-4F2A-8559-6E1AD7DEADF9}"/>
            </c:ext>
          </c:extLst>
        </c:ser>
        <c:ser>
          <c:idx val="2"/>
          <c:order val="2"/>
          <c:tx>
            <c:strRef>
              <c:f>'1ENER'!$C$192</c:f>
              <c:strCache>
                <c:ptCount val="1"/>
                <c:pt idx="0">
                  <c:v> 1.A.1.c. Manufactura de combustibles sólidos y otras industrias de la energía </c:v>
                </c:pt>
              </c:strCache>
            </c:strRef>
          </c:tx>
          <c:invertIfNegative val="0"/>
          <c:cat>
            <c:numRef>
              <c:f>'1ENER'!$D$189:$AD$189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'1ENER'!$D$192:$AD$192</c:f>
              <c:numCache>
                <c:formatCode>_-* #,##0.0_-;\-* #,##0.0_-;_-* "-"??_-;_-@_-</c:formatCode>
                <c:ptCount val="27"/>
                <c:pt idx="0">
                  <c:v>279.57674563400002</c:v>
                </c:pt>
                <c:pt idx="1">
                  <c:v>355.26435741000006</c:v>
                </c:pt>
                <c:pt idx="2">
                  <c:v>405.20622478199999</c:v>
                </c:pt>
                <c:pt idx="3">
                  <c:v>486.29280281600001</c:v>
                </c:pt>
                <c:pt idx="4">
                  <c:v>434.95118905800001</c:v>
                </c:pt>
                <c:pt idx="5">
                  <c:v>329.49692628999998</c:v>
                </c:pt>
                <c:pt idx="6">
                  <c:v>392.88850027799998</c:v>
                </c:pt>
                <c:pt idx="7">
                  <c:v>397.35797053000005</c:v>
                </c:pt>
                <c:pt idx="8">
                  <c:v>427.60451116600001</c:v>
                </c:pt>
                <c:pt idx="9">
                  <c:v>426.80844372800004</c:v>
                </c:pt>
                <c:pt idx="10">
                  <c:v>402.11835350399997</c:v>
                </c:pt>
                <c:pt idx="11">
                  <c:v>425.26555699999989</c:v>
                </c:pt>
                <c:pt idx="12">
                  <c:v>392.58347196000005</c:v>
                </c:pt>
                <c:pt idx="13">
                  <c:v>427.07322984400002</c:v>
                </c:pt>
                <c:pt idx="14">
                  <c:v>1080.6016024620001</c:v>
                </c:pt>
                <c:pt idx="15">
                  <c:v>1018.663841248</c:v>
                </c:pt>
                <c:pt idx="16">
                  <c:v>1024.6248704259999</c:v>
                </c:pt>
                <c:pt idx="17">
                  <c:v>988.32174179200001</c:v>
                </c:pt>
                <c:pt idx="18">
                  <c:v>1010.6134878239999</c:v>
                </c:pt>
                <c:pt idx="19">
                  <c:v>934.17462188599995</c:v>
                </c:pt>
                <c:pt idx="20">
                  <c:v>651.59219040200003</c:v>
                </c:pt>
                <c:pt idx="21">
                  <c:v>980.53295785399996</c:v>
                </c:pt>
                <c:pt idx="22">
                  <c:v>931.24644463200002</c:v>
                </c:pt>
                <c:pt idx="23">
                  <c:v>892.68749610200007</c:v>
                </c:pt>
                <c:pt idx="24">
                  <c:v>891.12476576200015</c:v>
                </c:pt>
                <c:pt idx="25">
                  <c:v>817.21019946600018</c:v>
                </c:pt>
                <c:pt idx="26">
                  <c:v>765.32630952199997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B-4F2A-8559-6E1AD7DE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3164416"/>
        <c:axId val="173165952"/>
      </c:barChart>
      <c:catAx>
        <c:axId val="17316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3165952"/>
        <c:crosses val="autoZero"/>
        <c:auto val="1"/>
        <c:lblAlgn val="ctr"/>
        <c:lblOffset val="100"/>
        <c:noMultiLvlLbl val="0"/>
      </c:catAx>
      <c:valAx>
        <c:axId val="173165952"/>
        <c:scaling>
          <c:orientation val="minMax"/>
          <c:max val="4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9.6235401043725979E-4"/>
              <c:y val="0.305506491143579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316441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275513888888888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CC0F-4287-8F75-56FE12BC49BB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CC0F-4287-8F75-56FE12BC49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CC0F-4287-8F75-56FE12BC49BB}"/>
              </c:ext>
            </c:extLst>
          </c:dPt>
          <c:dLbls>
            <c:dLbl>
              <c:idx val="0"/>
              <c:layout>
                <c:manualLayout>
                  <c:x val="6.9856902356902353E-2"/>
                  <c:y val="0.1087018518518517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0F-4287-8F75-56FE12BC49BB}"/>
                </c:ext>
              </c:extLst>
            </c:dLbl>
            <c:dLbl>
              <c:idx val="1"/>
              <c:layout>
                <c:manualLayout>
                  <c:x val="-0.19491414141414143"/>
                  <c:y val="-9.722314814814814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0F-4287-8F75-56FE12BC49BB}"/>
                </c:ext>
              </c:extLst>
            </c:dLbl>
            <c:dLbl>
              <c:idx val="2"/>
              <c:layout>
                <c:manualLayout>
                  <c:x val="0.14607865089272842"/>
                  <c:y val="-5.85831237832793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0F-4287-8F75-56FE12BC49BB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0F-4287-8F75-56FE12BC49BB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0F-4287-8F75-56FE12BC49BB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0F-4287-8F75-56FE12BC49BB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C0F-4287-8F75-56FE12BC49B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'1ENER'!$C$198:$C$200</c:f>
              <c:strCache>
                <c:ptCount val="3"/>
                <c:pt idx="0">
                  <c:v> 1.A.1.a. Producción de electricidad y calor como actividad principal </c:v>
                </c:pt>
                <c:pt idx="1">
                  <c:v> 1.A.1.b. Refinación del petróleo </c:v>
                </c:pt>
                <c:pt idx="2">
                  <c:v> 1.A.1.c. Manufactura de combustibles sólidos y otras industrias de la energía </c:v>
                </c:pt>
              </c:strCache>
            </c:strRef>
          </c:cat>
          <c:val>
            <c:numRef>
              <c:f>'1ENER'!$J$198:$J$200</c:f>
              <c:numCache>
                <c:formatCode>_-* #,##0.0_-;\-* #,##0.0_-;_-* "-"??_-;_-@_-</c:formatCode>
                <c:ptCount val="3"/>
                <c:pt idx="0">
                  <c:v>34579.613461505993</c:v>
                </c:pt>
                <c:pt idx="1">
                  <c:v>366.13988820800006</c:v>
                </c:pt>
                <c:pt idx="2">
                  <c:v>765.32630952199997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0F-4287-8F75-56FE12BC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9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49283154121861E-2"/>
          <c:y val="5.0205620226288265E-2"/>
          <c:w val="0.68432096774193552"/>
          <c:h val="0.719269097222222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'1ENER'!$C$295</c:f>
              <c:strCache>
                <c:ptCount val="1"/>
                <c:pt idx="0">
                  <c:v> 1.A.3.a. Aviación civil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'1ENER'!$D$294:$AD$294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'1ENER'!$D$295:$AD$295</c:f>
              <c:numCache>
                <c:formatCode>_-* #,##0.0_-;\-* #,##0.0_-;_-* "-"??_-;_-@_-</c:formatCode>
                <c:ptCount val="27"/>
                <c:pt idx="0">
                  <c:v>567.807638505</c:v>
                </c:pt>
                <c:pt idx="1">
                  <c:v>331.61999752499992</c:v>
                </c:pt>
                <c:pt idx="2">
                  <c:v>465.23488477000001</c:v>
                </c:pt>
                <c:pt idx="3">
                  <c:v>581.88119979500004</c:v>
                </c:pt>
                <c:pt idx="4">
                  <c:v>467.94039569</c:v>
                </c:pt>
                <c:pt idx="5">
                  <c:v>657.61819951500001</c:v>
                </c:pt>
                <c:pt idx="6">
                  <c:v>757.19078115500008</c:v>
                </c:pt>
                <c:pt idx="7">
                  <c:v>1021.8095068600001</c:v>
                </c:pt>
                <c:pt idx="8">
                  <c:v>990.72869734999995</c:v>
                </c:pt>
                <c:pt idx="9">
                  <c:v>817.75170872000001</c:v>
                </c:pt>
                <c:pt idx="10">
                  <c:v>682.74645235000003</c:v>
                </c:pt>
                <c:pt idx="11">
                  <c:v>906.45586274999994</c:v>
                </c:pt>
                <c:pt idx="12">
                  <c:v>764.57229381000002</c:v>
                </c:pt>
                <c:pt idx="13">
                  <c:v>598.32158606000007</c:v>
                </c:pt>
                <c:pt idx="14">
                  <c:v>702.61896275000004</c:v>
                </c:pt>
                <c:pt idx="15">
                  <c:v>948.97307437000006</c:v>
                </c:pt>
                <c:pt idx="16">
                  <c:v>886.81977508</c:v>
                </c:pt>
                <c:pt idx="17">
                  <c:v>980.79977011000017</c:v>
                </c:pt>
                <c:pt idx="18">
                  <c:v>1307.967504665</c:v>
                </c:pt>
                <c:pt idx="19">
                  <c:v>899.64362127499999</c:v>
                </c:pt>
                <c:pt idx="20">
                  <c:v>789.59468764500002</c:v>
                </c:pt>
                <c:pt idx="21">
                  <c:v>805.72167179500002</c:v>
                </c:pt>
                <c:pt idx="22">
                  <c:v>1457.3233910399999</c:v>
                </c:pt>
                <c:pt idx="23">
                  <c:v>1323.4119977749997</c:v>
                </c:pt>
                <c:pt idx="24">
                  <c:v>1276.335903262308</c:v>
                </c:pt>
                <c:pt idx="25">
                  <c:v>1864.9218500043933</c:v>
                </c:pt>
                <c:pt idx="26">
                  <c:v>1674.4759567817334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1-4D29-814F-4157C488F674}"/>
            </c:ext>
          </c:extLst>
        </c:ser>
        <c:ser>
          <c:idx val="1"/>
          <c:order val="1"/>
          <c:tx>
            <c:strRef>
              <c:f>'1ENER'!$C$296</c:f>
              <c:strCache>
                <c:ptCount val="1"/>
                <c:pt idx="0">
                  <c:v> 1.A.3.b. Transporte terrestre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'1ENER'!$D$294:$AD$294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'1ENER'!$D$296:$AD$296</c:f>
              <c:numCache>
                <c:formatCode>_-* #,##0.0_-;\-* #,##0.0_-;_-* "-"??_-;_-@_-</c:formatCode>
                <c:ptCount val="27"/>
                <c:pt idx="0">
                  <c:v>7493.6879698635976</c:v>
                </c:pt>
                <c:pt idx="1">
                  <c:v>7828.5064098300745</c:v>
                </c:pt>
                <c:pt idx="2">
                  <c:v>8508.804588588062</c:v>
                </c:pt>
                <c:pt idx="3">
                  <c:v>9420.8912589811989</c:v>
                </c:pt>
                <c:pt idx="4">
                  <c:v>10622.29917990506</c:v>
                </c:pt>
                <c:pt idx="5">
                  <c:v>11626.059067463928</c:v>
                </c:pt>
                <c:pt idx="6">
                  <c:v>12573.003316168795</c:v>
                </c:pt>
                <c:pt idx="7">
                  <c:v>13171.550542505027</c:v>
                </c:pt>
                <c:pt idx="8">
                  <c:v>13861.233571846475</c:v>
                </c:pt>
                <c:pt idx="9">
                  <c:v>14505.651159838517</c:v>
                </c:pt>
                <c:pt idx="10">
                  <c:v>14939.840765634399</c:v>
                </c:pt>
                <c:pt idx="11">
                  <c:v>14023.191899794716</c:v>
                </c:pt>
                <c:pt idx="12">
                  <c:v>14568.728479444719</c:v>
                </c:pt>
                <c:pt idx="13">
                  <c:v>14568.035719030284</c:v>
                </c:pt>
                <c:pt idx="14">
                  <c:v>14537.474801500839</c:v>
                </c:pt>
                <c:pt idx="15">
                  <c:v>15694.57714536485</c:v>
                </c:pt>
                <c:pt idx="16">
                  <c:v>15638.008885858819</c:v>
                </c:pt>
                <c:pt idx="17">
                  <c:v>16726.118158265814</c:v>
                </c:pt>
                <c:pt idx="18">
                  <c:v>17352.780399184008</c:v>
                </c:pt>
                <c:pt idx="19">
                  <c:v>17995.54570218033</c:v>
                </c:pt>
                <c:pt idx="20">
                  <c:v>18710.654111026986</c:v>
                </c:pt>
                <c:pt idx="21">
                  <c:v>19662.436317104319</c:v>
                </c:pt>
                <c:pt idx="22">
                  <c:v>20106.951687089066</c:v>
                </c:pt>
                <c:pt idx="23">
                  <c:v>21756.879662401185</c:v>
                </c:pt>
                <c:pt idx="24">
                  <c:v>20530.550603193631</c:v>
                </c:pt>
                <c:pt idx="25">
                  <c:v>22256.568081993886</c:v>
                </c:pt>
                <c:pt idx="26">
                  <c:v>23611.426347916142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1-4D29-814F-4157C488F674}"/>
            </c:ext>
          </c:extLst>
        </c:ser>
        <c:ser>
          <c:idx val="2"/>
          <c:order val="2"/>
          <c:tx>
            <c:strRef>
              <c:f>'1ENER'!$C$297</c:f>
              <c:strCache>
                <c:ptCount val="1"/>
                <c:pt idx="0">
                  <c:v> 1.A.3.c. Ferrocarriles </c:v>
                </c:pt>
              </c:strCache>
            </c:strRef>
          </c:tx>
          <c:invertIfNegative val="0"/>
          <c:cat>
            <c:numRef>
              <c:f>'1ENER'!$D$294:$AD$294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'1ENER'!$D$297:$AD$297</c:f>
              <c:numCache>
                <c:formatCode>_-* #,##0.0_-;\-* #,##0.0_-;_-* "-"??_-;_-@_-</c:formatCode>
                <c:ptCount val="27"/>
                <c:pt idx="0">
                  <c:v>64.218743836499996</c:v>
                </c:pt>
                <c:pt idx="1">
                  <c:v>62.518108365999993</c:v>
                </c:pt>
                <c:pt idx="2">
                  <c:v>67.453574338999999</c:v>
                </c:pt>
                <c:pt idx="3">
                  <c:v>57.253390723999999</c:v>
                </c:pt>
                <c:pt idx="4">
                  <c:v>48.697810922999999</c:v>
                </c:pt>
                <c:pt idx="5">
                  <c:v>41.459237797999997</c:v>
                </c:pt>
                <c:pt idx="6">
                  <c:v>51.330169744000003</c:v>
                </c:pt>
                <c:pt idx="7">
                  <c:v>46.065452102000002</c:v>
                </c:pt>
                <c:pt idx="8">
                  <c:v>52.317924751</c:v>
                </c:pt>
                <c:pt idx="9">
                  <c:v>65.15046718699999</c:v>
                </c:pt>
                <c:pt idx="10">
                  <c:v>63.834287776499998</c:v>
                </c:pt>
                <c:pt idx="11">
                  <c:v>61.201928955499994</c:v>
                </c:pt>
                <c:pt idx="12">
                  <c:v>66.137394928500001</c:v>
                </c:pt>
                <c:pt idx="13">
                  <c:v>66.466646597500002</c:v>
                </c:pt>
                <c:pt idx="14">
                  <c:v>62.775746240499998</c:v>
                </c:pt>
                <c:pt idx="15">
                  <c:v>59.82083630950001</c:v>
                </c:pt>
                <c:pt idx="16">
                  <c:v>64.904556423999992</c:v>
                </c:pt>
                <c:pt idx="17">
                  <c:v>68.595740879999994</c:v>
                </c:pt>
                <c:pt idx="18">
                  <c:v>159.76047318500002</c:v>
                </c:pt>
                <c:pt idx="19">
                  <c:v>153.6505031115</c:v>
                </c:pt>
                <c:pt idx="20">
                  <c:v>152.57873319399999</c:v>
                </c:pt>
                <c:pt idx="21">
                  <c:v>158.17328726100001</c:v>
                </c:pt>
                <c:pt idx="22">
                  <c:v>159.77967770049997</c:v>
                </c:pt>
                <c:pt idx="23">
                  <c:v>155.1704320135</c:v>
                </c:pt>
                <c:pt idx="24">
                  <c:v>199.41416067475151</c:v>
                </c:pt>
                <c:pt idx="25">
                  <c:v>112.86150341216663</c:v>
                </c:pt>
                <c:pt idx="26">
                  <c:v>153.41472454989477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E1-4D29-814F-4157C488F674}"/>
            </c:ext>
          </c:extLst>
        </c:ser>
        <c:ser>
          <c:idx val="3"/>
          <c:order val="3"/>
          <c:tx>
            <c:strRef>
              <c:f>'1ENER'!$C$298</c:f>
              <c:strCache>
                <c:ptCount val="1"/>
                <c:pt idx="0">
                  <c:v> 1.A.3.d. Navegación marítima y fluvial </c:v>
                </c:pt>
              </c:strCache>
            </c:strRef>
          </c:tx>
          <c:invertIfNegative val="0"/>
          <c:cat>
            <c:numRef>
              <c:f>'1ENER'!$D$294:$AD$294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'1ENER'!$D$298:$AD$298</c:f>
              <c:numCache>
                <c:formatCode>_-* #,##0.0_-;\-* #,##0.0_-;_-* "-"??_-;_-@_-</c:formatCode>
                <c:ptCount val="27"/>
                <c:pt idx="0">
                  <c:v>880.48937505000004</c:v>
                </c:pt>
                <c:pt idx="1">
                  <c:v>1169.10889995</c:v>
                </c:pt>
                <c:pt idx="2">
                  <c:v>1143.6654913799998</c:v>
                </c:pt>
                <c:pt idx="3">
                  <c:v>1235.9400381599999</c:v>
                </c:pt>
                <c:pt idx="4">
                  <c:v>1046.48588124</c:v>
                </c:pt>
                <c:pt idx="5">
                  <c:v>1158.05731524</c:v>
                </c:pt>
                <c:pt idx="6">
                  <c:v>1285.9466399700002</c:v>
                </c:pt>
                <c:pt idx="7">
                  <c:v>1322.7575754000002</c:v>
                </c:pt>
                <c:pt idx="8">
                  <c:v>1494.3938375399998</c:v>
                </c:pt>
                <c:pt idx="9">
                  <c:v>1151.2817572500001</c:v>
                </c:pt>
                <c:pt idx="10">
                  <c:v>1079.0485776</c:v>
                </c:pt>
                <c:pt idx="11">
                  <c:v>848.20174698000005</c:v>
                </c:pt>
                <c:pt idx="12">
                  <c:v>927.06148847999998</c:v>
                </c:pt>
                <c:pt idx="13">
                  <c:v>875.97562143000005</c:v>
                </c:pt>
                <c:pt idx="14">
                  <c:v>1419.1992831699999</c:v>
                </c:pt>
                <c:pt idx="15">
                  <c:v>1763.2792889100001</c:v>
                </c:pt>
                <c:pt idx="16">
                  <c:v>1545.3359793319999</c:v>
                </c:pt>
                <c:pt idx="17">
                  <c:v>1942.7047002899997</c:v>
                </c:pt>
                <c:pt idx="18">
                  <c:v>1882.1472910800001</c:v>
                </c:pt>
                <c:pt idx="19">
                  <c:v>1571.3575881300003</c:v>
                </c:pt>
                <c:pt idx="20">
                  <c:v>434.88413374999988</c:v>
                </c:pt>
                <c:pt idx="21">
                  <c:v>621.87456721000001</c:v>
                </c:pt>
                <c:pt idx="22">
                  <c:v>467.69709923000005</c:v>
                </c:pt>
                <c:pt idx="23">
                  <c:v>889.23059346000002</c:v>
                </c:pt>
                <c:pt idx="24">
                  <c:v>797.15932848298144</c:v>
                </c:pt>
                <c:pt idx="25">
                  <c:v>505.33025881905291</c:v>
                </c:pt>
                <c:pt idx="26">
                  <c:v>745.06959077955469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E1-4D29-814F-4157C488F674}"/>
            </c:ext>
          </c:extLst>
        </c:ser>
        <c:ser>
          <c:idx val="4"/>
          <c:order val="4"/>
          <c:tx>
            <c:strRef>
              <c:f>'1ENER'!$C$299</c:f>
              <c:strCache>
                <c:ptCount val="1"/>
                <c:pt idx="0">
                  <c:v> 1.A.3.e. Otro tipo de transporte </c:v>
                </c:pt>
              </c:strCache>
            </c:strRef>
          </c:tx>
          <c:invertIfNegative val="0"/>
          <c:cat>
            <c:numRef>
              <c:f>'1ENER'!$D$294:$AD$294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'1ENER'!$D$299:$AD$299</c:f>
              <c:numCache>
                <c:formatCode>_-* #,##0.0_-;\-* #,##0.0_-;_-* "-"??_-;_-@_-</c:formatCode>
                <c:ptCount val="27"/>
                <c:pt idx="0">
                  <c:v>223.73117581819815</c:v>
                </c:pt>
                <c:pt idx="1">
                  <c:v>243.47589098082028</c:v>
                </c:pt>
                <c:pt idx="2">
                  <c:v>268.37176168718406</c:v>
                </c:pt>
                <c:pt idx="3">
                  <c:v>301.30983291203034</c:v>
                </c:pt>
                <c:pt idx="4">
                  <c:v>352.34586174773432</c:v>
                </c:pt>
                <c:pt idx="5">
                  <c:v>391.16547236284219</c:v>
                </c:pt>
                <c:pt idx="6">
                  <c:v>429.51645895631054</c:v>
                </c:pt>
                <c:pt idx="7">
                  <c:v>456.01031520591488</c:v>
                </c:pt>
                <c:pt idx="8">
                  <c:v>488.02724909870898</c:v>
                </c:pt>
                <c:pt idx="9">
                  <c:v>535.72193341406671</c:v>
                </c:pt>
                <c:pt idx="10">
                  <c:v>570.11443886609982</c:v>
                </c:pt>
                <c:pt idx="11">
                  <c:v>552.04957291182598</c:v>
                </c:pt>
                <c:pt idx="12">
                  <c:v>603.09811250484279</c:v>
                </c:pt>
                <c:pt idx="13">
                  <c:v>598.63768599436332</c:v>
                </c:pt>
                <c:pt idx="14">
                  <c:v>609.0092760658174</c:v>
                </c:pt>
                <c:pt idx="15">
                  <c:v>621.29535635281263</c:v>
                </c:pt>
                <c:pt idx="16">
                  <c:v>562.13036467548022</c:v>
                </c:pt>
                <c:pt idx="17">
                  <c:v>549.56741736154208</c:v>
                </c:pt>
                <c:pt idx="18">
                  <c:v>517.43227454496764</c:v>
                </c:pt>
                <c:pt idx="19">
                  <c:v>601.9997688980277</c:v>
                </c:pt>
                <c:pt idx="20">
                  <c:v>859.86674738622798</c:v>
                </c:pt>
                <c:pt idx="21">
                  <c:v>603.85357120595518</c:v>
                </c:pt>
                <c:pt idx="22">
                  <c:v>676.14174039901684</c:v>
                </c:pt>
                <c:pt idx="23">
                  <c:v>735.6642978387523</c:v>
                </c:pt>
                <c:pt idx="24">
                  <c:v>749.03613333520411</c:v>
                </c:pt>
                <c:pt idx="25">
                  <c:v>736.27725874421651</c:v>
                </c:pt>
                <c:pt idx="26">
                  <c:v>751.98120564623002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E1-4D29-814F-4157C488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3261952"/>
        <c:axId val="173263488"/>
      </c:barChart>
      <c:catAx>
        <c:axId val="1732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3263488"/>
        <c:crosses val="autoZero"/>
        <c:auto val="1"/>
        <c:lblAlgn val="ctr"/>
        <c:lblOffset val="100"/>
        <c:noMultiLvlLbl val="0"/>
      </c:catAx>
      <c:valAx>
        <c:axId val="17326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0363168627583851E-3"/>
              <c:y val="0.30550666349873074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3261952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2.2759856630824374E-3"/>
          <c:y val="0.86854409722222226"/>
          <c:w val="0.9977240143369176"/>
          <c:h val="0.1314559027777778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57B8-41A1-B416-020C4453BFEF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57B8-41A1-B416-020C4453BF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57B8-41A1-B416-020C4453BF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57B8-41A1-B416-020C4453BF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57B8-41A1-B416-020C4453BFEF}"/>
              </c:ext>
            </c:extLst>
          </c:dPt>
          <c:dLbls>
            <c:dLbl>
              <c:idx val="0"/>
              <c:layout>
                <c:manualLayout>
                  <c:x val="5.3417202607482749E-2"/>
                  <c:y val="-5.0995588829721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B8-41A1-B416-020C4453BFEF}"/>
                </c:ext>
              </c:extLst>
            </c:dLbl>
            <c:dLbl>
              <c:idx val="1"/>
              <c:layout>
                <c:manualLayout>
                  <c:x val="5.4169171726682848E-2"/>
                  <c:y val="6.214162825493603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B8-41A1-B416-020C4453BFEF}"/>
                </c:ext>
              </c:extLst>
            </c:dLbl>
            <c:dLbl>
              <c:idx val="2"/>
              <c:layout>
                <c:manualLayout>
                  <c:x val="-8.7647123326327181E-2"/>
                  <c:y val="2.648342442722151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B8-41A1-B416-020C4453BFEF}"/>
                </c:ext>
              </c:extLst>
            </c:dLbl>
            <c:dLbl>
              <c:idx val="3"/>
              <c:layout>
                <c:manualLayout>
                  <c:x val="-7.7908554067846386E-2"/>
                  <c:y val="-5.759711311459084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B8-41A1-B416-020C4453BFEF}"/>
                </c:ext>
              </c:extLst>
            </c:dLbl>
            <c:dLbl>
              <c:idx val="4"/>
              <c:layout>
                <c:manualLayout>
                  <c:x val="-4.2215421764617587E-2"/>
                  <c:y val="-0.11893953440239396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B8-41A1-B416-020C4453BFEF}"/>
                </c:ext>
              </c:extLst>
            </c:dLbl>
            <c:dLbl>
              <c:idx val="5"/>
              <c:layout>
                <c:manualLayout>
                  <c:x val="-0.12693113144538004"/>
                  <c:y val="2.31489780495949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B8-41A1-B416-020C4453BFEF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B8-41A1-B416-020C4453BFEF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'1ENER'!$C$305:$C$309</c:f>
              <c:strCache>
                <c:ptCount val="5"/>
                <c:pt idx="0">
                  <c:v> 1.A.3.a. Aviación civil </c:v>
                </c:pt>
                <c:pt idx="1">
                  <c:v> 1.A.3.b. Transporte terrestre </c:v>
                </c:pt>
                <c:pt idx="2">
                  <c:v> 1.A.3.c. Ferrocarriles </c:v>
                </c:pt>
                <c:pt idx="3">
                  <c:v> 1.A.3.d. Navegación marítima y fluvial </c:v>
                </c:pt>
                <c:pt idx="4">
                  <c:v> 1.A.3.e. Otro tipo de transporte </c:v>
                </c:pt>
              </c:strCache>
            </c:strRef>
          </c:cat>
          <c:val>
            <c:numRef>
              <c:f>'1ENER'!$K$305:$K$309</c:f>
              <c:numCache>
                <c:formatCode>0.0%</c:formatCode>
                <c:ptCount val="5"/>
                <c:pt idx="0">
                  <c:v>6.216413317558573E-2</c:v>
                </c:pt>
                <c:pt idx="1">
                  <c:v>0.87656310979729235</c:v>
                </c:pt>
                <c:pt idx="2">
                  <c:v>5.6954495699925931E-3</c:v>
                </c:pt>
                <c:pt idx="3">
                  <c:v>2.766035850124585E-2</c:v>
                </c:pt>
                <c:pt idx="4">
                  <c:v>2.7916948955883456E-2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B8-41A1-B416-020C4453B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21268244498325E-2"/>
          <c:y val="5.0205620226288265E-2"/>
          <c:w val="0.69114070854339682"/>
          <c:h val="0.735833904903790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'1ENER'!$C$332</c:f>
              <c:strCache>
                <c:ptCount val="1"/>
                <c:pt idx="0">
                  <c:v> 1.A.4.a.Comercial/Institucional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'1ENER'!$D$331:$AD$331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'1ENER'!$D$332:$AD$332</c:f>
              <c:numCache>
                <c:formatCode>_-* #,##0.0_-;\-* #,##0.0_-;_-* "-"??_-;_-@_-</c:formatCode>
                <c:ptCount val="27"/>
                <c:pt idx="0">
                  <c:v>498.96591558344608</c:v>
                </c:pt>
                <c:pt idx="1">
                  <c:v>530.26157440000009</c:v>
                </c:pt>
                <c:pt idx="2">
                  <c:v>605.54007725953193</c:v>
                </c:pt>
                <c:pt idx="3">
                  <c:v>368.55550846085958</c:v>
                </c:pt>
                <c:pt idx="4">
                  <c:v>663.62249541199992</c:v>
                </c:pt>
                <c:pt idx="5">
                  <c:v>677.33373096800005</c:v>
                </c:pt>
                <c:pt idx="6">
                  <c:v>645.64258246199995</c:v>
                </c:pt>
                <c:pt idx="7">
                  <c:v>927.03013104800004</c:v>
                </c:pt>
                <c:pt idx="8">
                  <c:v>532.25866191600005</c:v>
                </c:pt>
                <c:pt idx="9">
                  <c:v>582.98803375799991</c:v>
                </c:pt>
                <c:pt idx="10">
                  <c:v>612.631442548</c:v>
                </c:pt>
                <c:pt idx="11">
                  <c:v>540.72061707599994</c:v>
                </c:pt>
                <c:pt idx="12">
                  <c:v>622.66064466399996</c:v>
                </c:pt>
                <c:pt idx="13">
                  <c:v>793.18523686201195</c:v>
                </c:pt>
                <c:pt idx="14">
                  <c:v>954.56720481200011</c:v>
                </c:pt>
                <c:pt idx="15">
                  <c:v>841.91184572600014</c:v>
                </c:pt>
                <c:pt idx="16">
                  <c:v>874.94320903200003</c:v>
                </c:pt>
                <c:pt idx="17">
                  <c:v>1014.215734312</c:v>
                </c:pt>
                <c:pt idx="18">
                  <c:v>1329.5253972859998</c:v>
                </c:pt>
                <c:pt idx="19">
                  <c:v>1272.7830963039999</c:v>
                </c:pt>
                <c:pt idx="20">
                  <c:v>1699.8532885080001</c:v>
                </c:pt>
                <c:pt idx="21">
                  <c:v>2287.5055756520001</c:v>
                </c:pt>
                <c:pt idx="22">
                  <c:v>1777.3051491839999</c:v>
                </c:pt>
                <c:pt idx="23">
                  <c:v>1419.9876518199997</c:v>
                </c:pt>
                <c:pt idx="24">
                  <c:v>1506.1650617960001</c:v>
                </c:pt>
                <c:pt idx="25">
                  <c:v>1619.493728118</c:v>
                </c:pt>
                <c:pt idx="26">
                  <c:v>2188.7353155959995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01D-9FF2-4694B501DC6A}"/>
            </c:ext>
          </c:extLst>
        </c:ser>
        <c:ser>
          <c:idx val="1"/>
          <c:order val="1"/>
          <c:tx>
            <c:strRef>
              <c:f>'1ENER'!$C$333</c:f>
              <c:strCache>
                <c:ptCount val="1"/>
                <c:pt idx="0">
                  <c:v> 1.A.4.b.Residencial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'1ENER'!$D$331:$AD$331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'1ENER'!$D$333:$AD$333</c:f>
              <c:numCache>
                <c:formatCode>_-* #,##0.0_-;\-* #,##0.0_-;_-* "-"??_-;_-@_-</c:formatCode>
                <c:ptCount val="27"/>
                <c:pt idx="0">
                  <c:v>3080.2810678647324</c:v>
                </c:pt>
                <c:pt idx="1">
                  <c:v>3228.5385796559999</c:v>
                </c:pt>
                <c:pt idx="2">
                  <c:v>3695.5517933134811</c:v>
                </c:pt>
                <c:pt idx="3">
                  <c:v>4131.3529431865736</c:v>
                </c:pt>
                <c:pt idx="4">
                  <c:v>4092.9493409940001</c:v>
                </c:pt>
                <c:pt idx="5">
                  <c:v>4176.9450396699995</c:v>
                </c:pt>
                <c:pt idx="6">
                  <c:v>3981.7929662580004</c:v>
                </c:pt>
                <c:pt idx="7">
                  <c:v>4239.2969546639997</c:v>
                </c:pt>
                <c:pt idx="8">
                  <c:v>4018.6862361479994</c:v>
                </c:pt>
                <c:pt idx="9">
                  <c:v>4317.762692712</c:v>
                </c:pt>
                <c:pt idx="10">
                  <c:v>4451.8803626560002</c:v>
                </c:pt>
                <c:pt idx="11">
                  <c:v>4592.4079394639994</c:v>
                </c:pt>
                <c:pt idx="12">
                  <c:v>4374.6899410280012</c:v>
                </c:pt>
                <c:pt idx="13">
                  <c:v>3974.2253253796316</c:v>
                </c:pt>
                <c:pt idx="14">
                  <c:v>4197.8818929859999</c:v>
                </c:pt>
                <c:pt idx="15">
                  <c:v>4107.2066854459999</c:v>
                </c:pt>
                <c:pt idx="16">
                  <c:v>4149.6177225819993</c:v>
                </c:pt>
                <c:pt idx="17">
                  <c:v>4406.7011624679999</c:v>
                </c:pt>
                <c:pt idx="18">
                  <c:v>4194.8162694680004</c:v>
                </c:pt>
                <c:pt idx="19">
                  <c:v>4396.77461365</c:v>
                </c:pt>
                <c:pt idx="20">
                  <c:v>4067.1856863039998</c:v>
                </c:pt>
                <c:pt idx="21">
                  <c:v>4122.1295062999998</c:v>
                </c:pt>
                <c:pt idx="22">
                  <c:v>4097.8338628480005</c:v>
                </c:pt>
                <c:pt idx="23">
                  <c:v>4255.4967007919995</c:v>
                </c:pt>
                <c:pt idx="24">
                  <c:v>3969.5180374400002</c:v>
                </c:pt>
                <c:pt idx="25">
                  <c:v>4185.3334209200002</c:v>
                </c:pt>
                <c:pt idx="26">
                  <c:v>4286.769117412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F-401D-9FF2-4694B501DC6A}"/>
            </c:ext>
          </c:extLst>
        </c:ser>
        <c:ser>
          <c:idx val="2"/>
          <c:order val="2"/>
          <c:tx>
            <c:strRef>
              <c:f>'1ENER'!$C$334</c:f>
              <c:strCache>
                <c:ptCount val="1"/>
                <c:pt idx="0">
                  <c:v> 1.A.4.c.Agricultura/Silvicultura/Pesca/Piscifactorías </c:v>
                </c:pt>
              </c:strCache>
            </c:strRef>
          </c:tx>
          <c:invertIfNegative val="0"/>
          <c:cat>
            <c:numRef>
              <c:f>'1ENER'!$D$331:$AD$331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'1ENER'!$D$334:$AD$334</c:f>
              <c:numCache>
                <c:formatCode>_-* #,##0.0_-;\-* #,##0.0_-;_-* "-"??_-;_-@_-</c:formatCode>
                <c:ptCount val="27"/>
                <c:pt idx="0">
                  <c:v>510.93481703524031</c:v>
                </c:pt>
                <c:pt idx="1">
                  <c:v>753.69185057830566</c:v>
                </c:pt>
                <c:pt idx="2">
                  <c:v>698.74674550701366</c:v>
                </c:pt>
                <c:pt idx="3">
                  <c:v>648.02470019772068</c:v>
                </c:pt>
                <c:pt idx="4">
                  <c:v>663.67440235284005</c:v>
                </c:pt>
                <c:pt idx="5">
                  <c:v>504.90659535439875</c:v>
                </c:pt>
                <c:pt idx="6">
                  <c:v>887.83971699011784</c:v>
                </c:pt>
                <c:pt idx="7">
                  <c:v>983.84004088578104</c:v>
                </c:pt>
                <c:pt idx="8">
                  <c:v>617.98574256497568</c:v>
                </c:pt>
                <c:pt idx="9">
                  <c:v>573.79412342293131</c:v>
                </c:pt>
                <c:pt idx="10">
                  <c:v>649.22782445311225</c:v>
                </c:pt>
                <c:pt idx="11">
                  <c:v>548.40181250177</c:v>
                </c:pt>
                <c:pt idx="12">
                  <c:v>647.4364706946161</c:v>
                </c:pt>
                <c:pt idx="13">
                  <c:v>473.52631295032063</c:v>
                </c:pt>
                <c:pt idx="14">
                  <c:v>725.85711476435858</c:v>
                </c:pt>
                <c:pt idx="15">
                  <c:v>514.60639493670374</c:v>
                </c:pt>
                <c:pt idx="16">
                  <c:v>358.03405263800448</c:v>
                </c:pt>
                <c:pt idx="17">
                  <c:v>345.61294834418345</c:v>
                </c:pt>
                <c:pt idx="18">
                  <c:v>501.20611450129798</c:v>
                </c:pt>
                <c:pt idx="19">
                  <c:v>559.15638038216548</c:v>
                </c:pt>
                <c:pt idx="20">
                  <c:v>940.91564072100437</c:v>
                </c:pt>
                <c:pt idx="21">
                  <c:v>1248.3718605442805</c:v>
                </c:pt>
                <c:pt idx="22">
                  <c:v>811.06612453767366</c:v>
                </c:pt>
                <c:pt idx="23">
                  <c:v>727.71394869028359</c:v>
                </c:pt>
                <c:pt idx="24">
                  <c:v>643.32131169796503</c:v>
                </c:pt>
                <c:pt idx="25">
                  <c:v>730.51184394265169</c:v>
                </c:pt>
                <c:pt idx="26">
                  <c:v>881.79503886889199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F-401D-9FF2-4694B501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3358080"/>
        <c:axId val="173368064"/>
      </c:barChart>
      <c:catAx>
        <c:axId val="1733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3368064"/>
        <c:crosses val="autoZero"/>
        <c:auto val="1"/>
        <c:lblAlgn val="ctr"/>
        <c:lblOffset val="100"/>
        <c:noMultiLvlLbl val="0"/>
      </c:catAx>
      <c:valAx>
        <c:axId val="17336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0363168627583851E-3"/>
              <c:y val="0.30550666349873074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335808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90117667013324698"/>
          <c:w val="0.99376010844676432"/>
          <c:h val="9.882332986675306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65A-4106-A2C0-A88E7C6BC4D1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865A-4106-A2C0-A88E7C6BC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865A-4106-A2C0-A88E7C6BC4D1}"/>
              </c:ext>
            </c:extLst>
          </c:dPt>
          <c:dLbls>
            <c:dLbl>
              <c:idx val="0"/>
              <c:layout>
                <c:manualLayout>
                  <c:x val="5.3417202607482749E-2"/>
                  <c:y val="-5.0995588829721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5A-4106-A2C0-A88E7C6BC4D1}"/>
                </c:ext>
              </c:extLst>
            </c:dLbl>
            <c:dLbl>
              <c:idx val="1"/>
              <c:layout>
                <c:manualLayout>
                  <c:x val="9.7749999999999976E-2"/>
                  <c:y val="3.876166666666666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5A-4106-A2C0-A88E7C6BC4D1}"/>
                </c:ext>
              </c:extLst>
            </c:dLbl>
            <c:dLbl>
              <c:idx val="2"/>
              <c:layout>
                <c:manualLayout>
                  <c:x val="-8.7647123326327181E-2"/>
                  <c:y val="2.648342442722151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5A-4106-A2C0-A88E7C6BC4D1}"/>
                </c:ext>
              </c:extLst>
            </c:dLbl>
            <c:dLbl>
              <c:idx val="3"/>
              <c:layout>
                <c:manualLayout>
                  <c:x val="-7.7908554067846386E-2"/>
                  <c:y val="-5.759711311459084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5A-4106-A2C0-A88E7C6BC4D1}"/>
                </c:ext>
              </c:extLst>
            </c:dLbl>
            <c:dLbl>
              <c:idx val="4"/>
              <c:layout>
                <c:manualLayout>
                  <c:x val="-5.490405975647442E-4"/>
                  <c:y val="2.343895537864016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5A-4106-A2C0-A88E7C6BC4D1}"/>
                </c:ext>
              </c:extLst>
            </c:dLbl>
            <c:dLbl>
              <c:idx val="5"/>
              <c:layout>
                <c:manualLayout>
                  <c:x val="-0.12693113144538004"/>
                  <c:y val="2.31489780495949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5A-4106-A2C0-A88E7C6BC4D1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5A-4106-A2C0-A88E7C6BC4D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'1ENER'!$C$340:$C$342</c:f>
              <c:strCache>
                <c:ptCount val="3"/>
                <c:pt idx="0">
                  <c:v> 1.A.4.a.Comercial/Institucional </c:v>
                </c:pt>
                <c:pt idx="1">
                  <c:v> 1.A.4.b.Residencial </c:v>
                </c:pt>
                <c:pt idx="2">
                  <c:v> 1.A.4.c.Agricultura/Silvicultura/Pesca/Piscifactorías </c:v>
                </c:pt>
              </c:strCache>
            </c:strRef>
          </c:cat>
          <c:val>
            <c:numRef>
              <c:f>'1ENER'!$J$340:$J$342</c:f>
              <c:numCache>
                <c:formatCode>_-* #,##0.0_-;\-* #,##0.0_-;_-* "-"??_-;_-@_-</c:formatCode>
                <c:ptCount val="3"/>
                <c:pt idx="0">
                  <c:v>2188.7353155959995</c:v>
                </c:pt>
                <c:pt idx="1">
                  <c:v>4286.769117412</c:v>
                </c:pt>
                <c:pt idx="2">
                  <c:v>881.79503886889199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5A-4106-A2C0-A88E7C6B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825268817204306E-2"/>
          <c:y val="5.0205620226288265E-2"/>
          <c:w val="0.67294103942652328"/>
          <c:h val="0.71833076923076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'1ENER'!$C$363</c:f>
              <c:strCache>
                <c:ptCount val="1"/>
                <c:pt idx="0">
                  <c:v> 1.B.1.Combustibles sólidos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'1ENER'!$D$362:$AD$362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'1ENER'!$D$363:$AD$363</c:f>
              <c:numCache>
                <c:formatCode>_-* #,##0.0_-;\-* #,##0.0_-;_-* "-"??_-;_-@_-</c:formatCode>
                <c:ptCount val="27"/>
                <c:pt idx="0">
                  <c:v>573.16399550000006</c:v>
                </c:pt>
                <c:pt idx="1">
                  <c:v>534.91066375000003</c:v>
                </c:pt>
                <c:pt idx="2">
                  <c:v>410.34077975000002</c:v>
                </c:pt>
                <c:pt idx="3">
                  <c:v>351.57497925000001</c:v>
                </c:pt>
                <c:pt idx="4">
                  <c:v>238.67101800000003</c:v>
                </c:pt>
                <c:pt idx="5">
                  <c:v>194.092501</c:v>
                </c:pt>
                <c:pt idx="6">
                  <c:v>152.69769000000002</c:v>
                </c:pt>
                <c:pt idx="7">
                  <c:v>111.45156875000002</c:v>
                </c:pt>
                <c:pt idx="8">
                  <c:v>100.34940912500001</c:v>
                </c:pt>
                <c:pt idx="9">
                  <c:v>64.774042250000008</c:v>
                </c:pt>
                <c:pt idx="10">
                  <c:v>88.337406250000015</c:v>
                </c:pt>
                <c:pt idx="11">
                  <c:v>59.088991750000005</c:v>
                </c:pt>
                <c:pt idx="12">
                  <c:v>51.62294725000001</c:v>
                </c:pt>
                <c:pt idx="13">
                  <c:v>51.460422000000001</c:v>
                </c:pt>
                <c:pt idx="14">
                  <c:v>50.274304250000007</c:v>
                </c:pt>
                <c:pt idx="15">
                  <c:v>60.346057475000002</c:v>
                </c:pt>
                <c:pt idx="16">
                  <c:v>46.404012400000006</c:v>
                </c:pt>
                <c:pt idx="17">
                  <c:v>65.484682774999996</c:v>
                </c:pt>
                <c:pt idx="18">
                  <c:v>79.923120800000007</c:v>
                </c:pt>
                <c:pt idx="19">
                  <c:v>51.897399350000008</c:v>
                </c:pt>
                <c:pt idx="20">
                  <c:v>47.569606374999999</c:v>
                </c:pt>
                <c:pt idx="21">
                  <c:v>56.510959049999997</c:v>
                </c:pt>
                <c:pt idx="22">
                  <c:v>60.881764350000005</c:v>
                </c:pt>
                <c:pt idx="23">
                  <c:v>109.6117789</c:v>
                </c:pt>
                <c:pt idx="24">
                  <c:v>153.39286357500001</c:v>
                </c:pt>
                <c:pt idx="25">
                  <c:v>119.34325085000002</c:v>
                </c:pt>
                <c:pt idx="26">
                  <c:v>91.933257725000004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3-4047-8267-E4FC42AC0098}"/>
            </c:ext>
          </c:extLst>
        </c:ser>
        <c:ser>
          <c:idx val="1"/>
          <c:order val="1"/>
          <c:tx>
            <c:strRef>
              <c:f>'1ENER'!$C$364</c:f>
              <c:strCache>
                <c:ptCount val="1"/>
                <c:pt idx="0">
                  <c:v> 1.B.2.Petróleo y gas natural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'1ENER'!$D$362:$AD$362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'1ENER'!$D$364:$AD$364</c:f>
              <c:numCache>
                <c:formatCode>_-* #,##0.0_-;\-* #,##0.0_-;_-* "-"??_-;_-@_-</c:formatCode>
                <c:ptCount val="27"/>
                <c:pt idx="0">
                  <c:v>1681.5469671394239</c:v>
                </c:pt>
                <c:pt idx="1">
                  <c:v>1356.0825512400002</c:v>
                </c:pt>
                <c:pt idx="2">
                  <c:v>1316.60312103</c:v>
                </c:pt>
                <c:pt idx="3">
                  <c:v>1265.7464864099998</c:v>
                </c:pt>
                <c:pt idx="4">
                  <c:v>1349.7791943699999</c:v>
                </c:pt>
                <c:pt idx="5">
                  <c:v>1161.9514134499998</c:v>
                </c:pt>
                <c:pt idx="6">
                  <c:v>1117.54431688</c:v>
                </c:pt>
                <c:pt idx="7">
                  <c:v>1126.9389926527999</c:v>
                </c:pt>
                <c:pt idx="8">
                  <c:v>1101.20816894</c:v>
                </c:pt>
                <c:pt idx="9">
                  <c:v>1268.5748067299999</c:v>
                </c:pt>
                <c:pt idx="10">
                  <c:v>1453.24217989</c:v>
                </c:pt>
                <c:pt idx="11">
                  <c:v>1544.3320500700002</c:v>
                </c:pt>
                <c:pt idx="12">
                  <c:v>1495.80730939</c:v>
                </c:pt>
                <c:pt idx="13">
                  <c:v>1387.3203711299998</c:v>
                </c:pt>
                <c:pt idx="14">
                  <c:v>1407.1338240647403</c:v>
                </c:pt>
                <c:pt idx="15">
                  <c:v>1425.8284051027008</c:v>
                </c:pt>
                <c:pt idx="16">
                  <c:v>1348.6480221812278</c:v>
                </c:pt>
                <c:pt idx="17">
                  <c:v>1075.9174151092282</c:v>
                </c:pt>
                <c:pt idx="18">
                  <c:v>954.30017234213085</c:v>
                </c:pt>
                <c:pt idx="19">
                  <c:v>1180.7631644505602</c:v>
                </c:pt>
                <c:pt idx="20">
                  <c:v>1161.9404060897873</c:v>
                </c:pt>
                <c:pt idx="21">
                  <c:v>1068.8634689997334</c:v>
                </c:pt>
                <c:pt idx="22">
                  <c:v>1010.6417760811612</c:v>
                </c:pt>
                <c:pt idx="23">
                  <c:v>954.34300773026871</c:v>
                </c:pt>
                <c:pt idx="24">
                  <c:v>842.63194116281579</c:v>
                </c:pt>
                <c:pt idx="25">
                  <c:v>835.82034937932201</c:v>
                </c:pt>
                <c:pt idx="26">
                  <c:v>909.69812374787614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3-4047-8267-E4FC42AC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3505152"/>
        <c:axId val="173515136"/>
      </c:barChart>
      <c:catAx>
        <c:axId val="17350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3515136"/>
        <c:crosses val="autoZero"/>
        <c:auto val="1"/>
        <c:lblAlgn val="ctr"/>
        <c:lblOffset val="100"/>
        <c:noMultiLvlLbl val="0"/>
      </c:catAx>
      <c:valAx>
        <c:axId val="17351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2.2759856630824374E-3"/>
              <c:y val="0.305506491143579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3505152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888935897435899"/>
          <c:w val="0.99559139784946238"/>
          <c:h val="0.1054269230769230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A987-4E9C-AE2D-1BCDE937C691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A987-4E9C-AE2D-1BCDE937C6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987-4E9C-AE2D-1BCDE937C6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A987-4E9C-AE2D-1BCDE937C691}"/>
              </c:ext>
            </c:extLst>
          </c:dPt>
          <c:dLbls>
            <c:dLbl>
              <c:idx val="0"/>
              <c:layout>
                <c:manualLayout>
                  <c:x val="4.992087542087547E-2"/>
                  <c:y val="7.554111111111111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87-4E9C-AE2D-1BCDE937C691}"/>
                </c:ext>
              </c:extLst>
            </c:dLbl>
            <c:dLbl>
              <c:idx val="1"/>
              <c:layout>
                <c:manualLayout>
                  <c:x val="0"/>
                  <c:y val="-5.98634248906061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87-4E9C-AE2D-1BCDE937C691}"/>
                </c:ext>
              </c:extLst>
            </c:dLbl>
            <c:dLbl>
              <c:idx val="2"/>
              <c:layout>
                <c:manualLayout>
                  <c:x val="-6.115740740740741E-2"/>
                  <c:y val="-6.395833333333333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87-4E9C-AE2D-1BCDE937C691}"/>
                </c:ext>
              </c:extLst>
            </c:dLbl>
            <c:dLbl>
              <c:idx val="3"/>
              <c:layout>
                <c:manualLayout>
                  <c:x val="0"/>
                  <c:y val="-5.986593993159922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87-4E9C-AE2D-1BCDE937C691}"/>
                </c:ext>
              </c:extLst>
            </c:dLbl>
            <c:dLbl>
              <c:idx val="4"/>
              <c:layout>
                <c:manualLayout>
                  <c:x val="6.5937851518560187E-2"/>
                  <c:y val="-2.011998628557051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87-4E9C-AE2D-1BCDE937C691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CL!$C$268:$C$271</c:f>
              <c:strCache>
                <c:ptCount val="4"/>
                <c:pt idx="0">
                  <c:v>1. Energía</c:v>
                </c:pt>
                <c:pt idx="1">
                  <c:v>2. IPPU</c:v>
                </c:pt>
                <c:pt idx="2">
                  <c:v>3. Agricultura</c:v>
                </c:pt>
                <c:pt idx="3">
                  <c:v>5. Residuos</c:v>
                </c:pt>
              </c:strCache>
            </c:strRef>
          </c:cat>
          <c:val>
            <c:numRef>
              <c:f>CL!$J$268:$J$271</c:f>
              <c:numCache>
                <c:formatCode>#,##0.0_ ;\-#,##0.0\ </c:formatCode>
                <c:ptCount val="4"/>
                <c:pt idx="0">
                  <c:v>87135.569534547321</c:v>
                </c:pt>
                <c:pt idx="1">
                  <c:v>6938.9116610259352</c:v>
                </c:pt>
                <c:pt idx="2">
                  <c:v>11801.602106189355</c:v>
                </c:pt>
                <c:pt idx="3">
                  <c:v>5801.0651106380392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87-4E9C-AE2D-1BCDE937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2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4799-4C14-B3B9-371F44389744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4799-4C14-B3B9-371F44389744}"/>
              </c:ext>
            </c:extLst>
          </c:dPt>
          <c:dLbls>
            <c:dLbl>
              <c:idx val="0"/>
              <c:layout>
                <c:manualLayout>
                  <c:x val="-1.4752499999999936E-2"/>
                  <c:y val="-8.81944444444444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99-4C14-B3B9-371F44389744}"/>
                </c:ext>
              </c:extLst>
            </c:dLbl>
            <c:dLbl>
              <c:idx val="1"/>
              <c:layout>
                <c:manualLayout>
                  <c:x val="-1.6035277777777777E-2"/>
                  <c:y val="4.850694444444444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99-4C14-B3B9-371F44389744}"/>
                </c:ext>
              </c:extLst>
            </c:dLbl>
            <c:dLbl>
              <c:idx val="2"/>
              <c:layout>
                <c:manualLayout>
                  <c:x val="0"/>
                  <c:y val="0.1455208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99-4C14-B3B9-371F44389744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99-4C14-B3B9-371F44389744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99-4C14-B3B9-371F44389744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99-4C14-B3B9-371F44389744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99-4C14-B3B9-371F4438974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'1ENER'!$C$370:$C$371</c:f>
              <c:strCache>
                <c:ptCount val="2"/>
                <c:pt idx="0">
                  <c:v> 1.B.1.Combustibles sólidos </c:v>
                </c:pt>
                <c:pt idx="1">
                  <c:v> 1.B.2.Petróleo y gas natural </c:v>
                </c:pt>
              </c:strCache>
            </c:strRef>
          </c:cat>
          <c:val>
            <c:numRef>
              <c:f>'1ENER'!$J$370:$J$371</c:f>
              <c:numCache>
                <c:formatCode>_-* #,##0.0_-;\-* #,##0.0_-;_-* "-"??_-;_-@_-</c:formatCode>
                <c:ptCount val="2"/>
                <c:pt idx="0">
                  <c:v>91.933257725000004</c:v>
                </c:pt>
                <c:pt idx="1">
                  <c:v>909.69812374787614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99-4C14-B3B9-371F4438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1881720430107"/>
          <c:y val="4.8506944444444443E-2"/>
          <c:w val="0.77215448028673839"/>
          <c:h val="0.68494583333333336"/>
        </c:manualLayout>
      </c:layout>
      <c:areaChart>
        <c:grouping val="stacked"/>
        <c:varyColors val="0"/>
        <c:ser>
          <c:idx val="2"/>
          <c:order val="1"/>
          <c:tx>
            <c:strRef>
              <c:f>'1ENER'!$C$224</c:f>
              <c:strCache>
                <c:ptCount val="1"/>
                <c:pt idx="0">
                  <c:v> Carbón </c:v>
                </c:pt>
              </c:strCache>
            </c:strRef>
          </c:tx>
          <c:spPr>
            <a:solidFill>
              <a:schemeClr val="accent2"/>
            </a:solidFill>
          </c:spPr>
          <c:cat>
            <c:numRef>
              <c:f>'1ENER'!$D$221:$AD$221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'1ENER'!$D$224:$AC$224</c:f>
              <c:numCache>
                <c:formatCode>_-* #,##0.0_-;\-* #,##0.0_-;_-* "-"??_-;_-@_-</c:formatCode>
                <c:ptCount val="26"/>
                <c:pt idx="0">
                  <c:v>6525</c:v>
                </c:pt>
                <c:pt idx="1">
                  <c:v>4250</c:v>
                </c:pt>
                <c:pt idx="2">
                  <c:v>2601</c:v>
                </c:pt>
                <c:pt idx="3">
                  <c:v>2849</c:v>
                </c:pt>
                <c:pt idx="4">
                  <c:v>4693</c:v>
                </c:pt>
                <c:pt idx="5">
                  <c:v>6391</c:v>
                </c:pt>
                <c:pt idx="6">
                  <c:v>9499</c:v>
                </c:pt>
                <c:pt idx="7">
                  <c:v>9374</c:v>
                </c:pt>
                <c:pt idx="8">
                  <c:v>11342</c:v>
                </c:pt>
                <c:pt idx="9">
                  <c:v>12770</c:v>
                </c:pt>
                <c:pt idx="10">
                  <c:v>8467</c:v>
                </c:pt>
                <c:pt idx="11">
                  <c:v>4837</c:v>
                </c:pt>
                <c:pt idx="12">
                  <c:v>5052</c:v>
                </c:pt>
                <c:pt idx="13">
                  <c:v>4878</c:v>
                </c:pt>
                <c:pt idx="14">
                  <c:v>7718</c:v>
                </c:pt>
                <c:pt idx="15">
                  <c:v>7212</c:v>
                </c:pt>
                <c:pt idx="16">
                  <c:v>10599</c:v>
                </c:pt>
                <c:pt idx="17">
                  <c:v>13259</c:v>
                </c:pt>
                <c:pt idx="18">
                  <c:v>14112</c:v>
                </c:pt>
                <c:pt idx="19">
                  <c:v>14897</c:v>
                </c:pt>
                <c:pt idx="20">
                  <c:v>16866</c:v>
                </c:pt>
                <c:pt idx="21">
                  <c:v>19619</c:v>
                </c:pt>
                <c:pt idx="22">
                  <c:v>25337</c:v>
                </c:pt>
                <c:pt idx="23">
                  <c:v>30235</c:v>
                </c:pt>
                <c:pt idx="24">
                  <c:v>26006</c:v>
                </c:pt>
                <c:pt idx="25">
                  <c:v>28002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C-4290-B51B-23C59E885127}"/>
            </c:ext>
          </c:extLst>
        </c:ser>
        <c:ser>
          <c:idx val="4"/>
          <c:order val="2"/>
          <c:tx>
            <c:strRef>
              <c:f>'1ENER'!$C$226</c:f>
              <c:strCache>
                <c:ptCount val="1"/>
                <c:pt idx="0">
                  <c:v> Diésel 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'1ENER'!$D$221:$AD$221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'1ENER'!$D$226:$AC$226</c:f>
              <c:numCache>
                <c:formatCode>_-* #,##0.0_-;\-* #,##0.0_-;_-* "-"??_-;_-@_-</c:formatCode>
                <c:ptCount val="26"/>
                <c:pt idx="0">
                  <c:v>1768</c:v>
                </c:pt>
                <c:pt idx="1">
                  <c:v>1348</c:v>
                </c:pt>
                <c:pt idx="2">
                  <c:v>1076</c:v>
                </c:pt>
                <c:pt idx="3">
                  <c:v>1264</c:v>
                </c:pt>
                <c:pt idx="4">
                  <c:v>1512</c:v>
                </c:pt>
                <c:pt idx="5">
                  <c:v>1041</c:v>
                </c:pt>
                <c:pt idx="6">
                  <c:v>2348</c:v>
                </c:pt>
                <c:pt idx="7">
                  <c:v>2230</c:v>
                </c:pt>
                <c:pt idx="8">
                  <c:v>1953</c:v>
                </c:pt>
                <c:pt idx="9">
                  <c:v>3397</c:v>
                </c:pt>
                <c:pt idx="10">
                  <c:v>1705</c:v>
                </c:pt>
                <c:pt idx="11">
                  <c:v>1275</c:v>
                </c:pt>
                <c:pt idx="12">
                  <c:v>1480</c:v>
                </c:pt>
                <c:pt idx="13">
                  <c:v>1887</c:v>
                </c:pt>
                <c:pt idx="14">
                  <c:v>2835</c:v>
                </c:pt>
                <c:pt idx="15">
                  <c:v>3392</c:v>
                </c:pt>
                <c:pt idx="16">
                  <c:v>2716</c:v>
                </c:pt>
                <c:pt idx="17">
                  <c:v>14785</c:v>
                </c:pt>
                <c:pt idx="18">
                  <c:v>16090</c:v>
                </c:pt>
                <c:pt idx="19">
                  <c:v>12149</c:v>
                </c:pt>
                <c:pt idx="20">
                  <c:v>8470</c:v>
                </c:pt>
                <c:pt idx="21">
                  <c:v>6355</c:v>
                </c:pt>
                <c:pt idx="22">
                  <c:v>6144</c:v>
                </c:pt>
                <c:pt idx="23">
                  <c:v>5451</c:v>
                </c:pt>
                <c:pt idx="24">
                  <c:v>4708</c:v>
                </c:pt>
                <c:pt idx="25">
                  <c:v>3156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C-4290-B51B-23C59E885127}"/>
            </c:ext>
          </c:extLst>
        </c:ser>
        <c:ser>
          <c:idx val="3"/>
          <c:order val="3"/>
          <c:tx>
            <c:strRef>
              <c:f>'1ENER'!$C$225</c:f>
              <c:strCache>
                <c:ptCount val="1"/>
                <c:pt idx="0">
                  <c:v> Gas natural </c:v>
                </c:pt>
              </c:strCache>
            </c:strRef>
          </c:tx>
          <c:spPr>
            <a:solidFill>
              <a:schemeClr val="accent3"/>
            </a:solidFill>
          </c:spPr>
          <c:cat>
            <c:numRef>
              <c:f>'1ENER'!$D$221:$AD$221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'1ENER'!$D$225:$AC$225</c:f>
              <c:numCache>
                <c:formatCode>_-* #,##0.0_-;\-* #,##0.0_-;_-* "-"??_-;_-@_-</c:formatCode>
                <c:ptCount val="26"/>
                <c:pt idx="0">
                  <c:v>188</c:v>
                </c:pt>
                <c:pt idx="1">
                  <c:v>196</c:v>
                </c:pt>
                <c:pt idx="2">
                  <c:v>193</c:v>
                </c:pt>
                <c:pt idx="3">
                  <c:v>288</c:v>
                </c:pt>
                <c:pt idx="4">
                  <c:v>300</c:v>
                </c:pt>
                <c:pt idx="5">
                  <c:v>302</c:v>
                </c:pt>
                <c:pt idx="6">
                  <c:v>307</c:v>
                </c:pt>
                <c:pt idx="7">
                  <c:v>1004</c:v>
                </c:pt>
                <c:pt idx="8">
                  <c:v>5109</c:v>
                </c:pt>
                <c:pt idx="9">
                  <c:v>7623</c:v>
                </c:pt>
                <c:pt idx="10">
                  <c:v>10449</c:v>
                </c:pt>
                <c:pt idx="11">
                  <c:v>13341</c:v>
                </c:pt>
                <c:pt idx="12">
                  <c:v>12923</c:v>
                </c:pt>
                <c:pt idx="13">
                  <c:v>16576</c:v>
                </c:pt>
                <c:pt idx="14">
                  <c:v>16638</c:v>
                </c:pt>
                <c:pt idx="15">
                  <c:v>13600</c:v>
                </c:pt>
                <c:pt idx="16">
                  <c:v>11438</c:v>
                </c:pt>
                <c:pt idx="17">
                  <c:v>4630</c:v>
                </c:pt>
                <c:pt idx="18">
                  <c:v>2188</c:v>
                </c:pt>
                <c:pt idx="19">
                  <c:v>3930</c:v>
                </c:pt>
                <c:pt idx="20">
                  <c:v>10690</c:v>
                </c:pt>
                <c:pt idx="21">
                  <c:v>13719</c:v>
                </c:pt>
                <c:pt idx="22">
                  <c:v>12849</c:v>
                </c:pt>
                <c:pt idx="23">
                  <c:v>11155</c:v>
                </c:pt>
                <c:pt idx="24">
                  <c:v>10212</c:v>
                </c:pt>
                <c:pt idx="25">
                  <c:v>11357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C-4290-B51B-23C59E885127}"/>
            </c:ext>
          </c:extLst>
        </c:ser>
        <c:ser>
          <c:idx val="5"/>
          <c:order val="4"/>
          <c:tx>
            <c:strRef>
              <c:f>'1ENER'!$C$227</c:f>
              <c:strCache>
                <c:ptCount val="1"/>
                <c:pt idx="0">
                  <c:v> Biomasa </c:v>
                </c:pt>
              </c:strCache>
            </c:strRef>
          </c:tx>
          <c:cat>
            <c:numRef>
              <c:f>'1ENER'!$D$221:$AD$221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'1ENER'!$D$227:$AC$227</c:f>
              <c:numCache>
                <c:formatCode>_-* #,##0.0_-;\-* #,##0.0_-;_-* "-"??_-;_-@_-</c:formatCode>
                <c:ptCount val="26"/>
                <c:pt idx="0">
                  <c:v>963</c:v>
                </c:pt>
                <c:pt idx="1">
                  <c:v>1033</c:v>
                </c:pt>
                <c:pt idx="2">
                  <c:v>1743</c:v>
                </c:pt>
                <c:pt idx="3">
                  <c:v>1750</c:v>
                </c:pt>
                <c:pt idx="4">
                  <c:v>1786</c:v>
                </c:pt>
                <c:pt idx="5">
                  <c:v>1879</c:v>
                </c:pt>
                <c:pt idx="6">
                  <c:v>1738</c:v>
                </c:pt>
                <c:pt idx="7">
                  <c:v>1743</c:v>
                </c:pt>
                <c:pt idx="8">
                  <c:v>1161</c:v>
                </c:pt>
                <c:pt idx="9">
                  <c:v>1010</c:v>
                </c:pt>
                <c:pt idx="10">
                  <c:v>941</c:v>
                </c:pt>
                <c:pt idx="11">
                  <c:v>2068</c:v>
                </c:pt>
                <c:pt idx="12">
                  <c:v>1944</c:v>
                </c:pt>
                <c:pt idx="13">
                  <c:v>1807</c:v>
                </c:pt>
                <c:pt idx="14">
                  <c:v>2031</c:v>
                </c:pt>
                <c:pt idx="15">
                  <c:v>1790</c:v>
                </c:pt>
                <c:pt idx="16">
                  <c:v>1431</c:v>
                </c:pt>
                <c:pt idx="17">
                  <c:v>2696</c:v>
                </c:pt>
                <c:pt idx="18">
                  <c:v>3083</c:v>
                </c:pt>
                <c:pt idx="19">
                  <c:v>4274</c:v>
                </c:pt>
                <c:pt idx="20">
                  <c:v>2247</c:v>
                </c:pt>
                <c:pt idx="21">
                  <c:v>4673</c:v>
                </c:pt>
                <c:pt idx="22">
                  <c:v>4854</c:v>
                </c:pt>
                <c:pt idx="23">
                  <c:v>5761</c:v>
                </c:pt>
                <c:pt idx="24">
                  <c:v>5327</c:v>
                </c:pt>
                <c:pt idx="25">
                  <c:v>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C-4290-B51B-23C59E885127}"/>
            </c:ext>
          </c:extLst>
        </c:ser>
        <c:ser>
          <c:idx val="6"/>
          <c:order val="5"/>
          <c:tx>
            <c:strRef>
              <c:f>'1ENER'!$C$228</c:f>
              <c:strCache>
                <c:ptCount val="1"/>
                <c:pt idx="0">
                  <c:v> Eólica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numRef>
              <c:f>'1ENER'!$D$221:$AD$221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'1ENER'!$D$228:$AC$228</c:f>
              <c:numCache>
                <c:formatCode>_-* #,##0.0_-;\-* #,##0.0_-;_-* "-"??_-;_-@_-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38</c:v>
                </c:pt>
                <c:pt idx="19">
                  <c:v>79</c:v>
                </c:pt>
                <c:pt idx="20">
                  <c:v>332</c:v>
                </c:pt>
                <c:pt idx="21">
                  <c:v>338</c:v>
                </c:pt>
                <c:pt idx="22">
                  <c:v>409</c:v>
                </c:pt>
                <c:pt idx="23">
                  <c:v>554</c:v>
                </c:pt>
                <c:pt idx="24">
                  <c:v>1443</c:v>
                </c:pt>
                <c:pt idx="25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C-4290-B51B-23C59E885127}"/>
            </c:ext>
          </c:extLst>
        </c:ser>
        <c:ser>
          <c:idx val="7"/>
          <c:order val="6"/>
          <c:tx>
            <c:strRef>
              <c:f>'1ENER'!$C$229</c:f>
              <c:strCache>
                <c:ptCount val="1"/>
                <c:pt idx="0">
                  <c:v> Solar </c:v>
                </c:pt>
              </c:strCache>
            </c:strRef>
          </c:tx>
          <c:spPr>
            <a:solidFill>
              <a:srgbClr val="00B050"/>
            </a:solidFill>
          </c:spPr>
          <c:cat>
            <c:numRef>
              <c:f>'1ENER'!$D$221:$AD$221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'1ENER'!$D$229:$AC$229</c:f>
              <c:numCache>
                <c:formatCode>_-* #,##0.0_-;\-* #,##0.0_-;_-* "-"??_-;_-@_-</c:formatCode>
                <c:ptCount val="26"/>
                <c:pt idx="23">
                  <c:v>8</c:v>
                </c:pt>
                <c:pt idx="24">
                  <c:v>480</c:v>
                </c:pt>
                <c:pt idx="25">
                  <c:v>1261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C-4290-B51B-23C59E885127}"/>
            </c:ext>
          </c:extLst>
        </c:ser>
        <c:ser>
          <c:idx val="8"/>
          <c:order val="7"/>
          <c:tx>
            <c:strRef>
              <c:f>'1ENER'!$C$230</c:f>
              <c:strCache>
                <c:ptCount val="1"/>
                <c:pt idx="0">
                  <c:v> Otras fuentes  </c:v>
                </c:pt>
              </c:strCache>
            </c:strRef>
          </c:tx>
          <c:spPr>
            <a:solidFill>
              <a:srgbClr val="002060"/>
            </a:solidFill>
          </c:spPr>
          <c:cat>
            <c:numRef>
              <c:f>'1ENER'!$D$221:$AD$221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'1ENER'!$D$230:$AC$230</c:f>
              <c:numCache>
                <c:formatCode>_-* #,##0.0_-;\-* #,##0.0_-;_-* "-"??_-;_-@_-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97</c:v>
                </c:pt>
                <c:pt idx="20">
                  <c:v>112</c:v>
                </c:pt>
                <c:pt idx="21">
                  <c:v>0</c:v>
                </c:pt>
                <c:pt idx="22">
                  <c:v>0</c:v>
                </c:pt>
                <c:pt idx="23">
                  <c:v>164</c:v>
                </c:pt>
                <c:pt idx="24">
                  <c:v>291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C-4290-B51B-23C59E885127}"/>
            </c:ext>
          </c:extLst>
        </c:ser>
        <c:ser>
          <c:idx val="1"/>
          <c:order val="8"/>
          <c:tx>
            <c:strRef>
              <c:f>'1ENER'!$C$223</c:f>
              <c:strCache>
                <c:ptCount val="1"/>
                <c:pt idx="0">
                  <c:v> Hidro </c:v>
                </c:pt>
              </c:strCache>
            </c:strRef>
          </c:tx>
          <c:spPr>
            <a:pattFill prst="wdUpDiag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</c:spPr>
          <c:cat>
            <c:numRef>
              <c:f>'1ENER'!$D$221:$AD$221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'1ENER'!$D$223:$AC$223</c:f>
              <c:numCache>
                <c:formatCode>_-* #,##0.0_-;\-* #,##0.0_-;_-* "-"??_-;_-@_-</c:formatCode>
                <c:ptCount val="26"/>
                <c:pt idx="0">
                  <c:v>8928</c:v>
                </c:pt>
                <c:pt idx="1">
                  <c:v>13134</c:v>
                </c:pt>
                <c:pt idx="2">
                  <c:v>16750</c:v>
                </c:pt>
                <c:pt idx="3">
                  <c:v>17852</c:v>
                </c:pt>
                <c:pt idx="4">
                  <c:v>16986</c:v>
                </c:pt>
                <c:pt idx="5">
                  <c:v>18414</c:v>
                </c:pt>
                <c:pt idx="6">
                  <c:v>16841</c:v>
                </c:pt>
                <c:pt idx="7">
                  <c:v>18946</c:v>
                </c:pt>
                <c:pt idx="8">
                  <c:v>15944</c:v>
                </c:pt>
                <c:pt idx="9">
                  <c:v>13590</c:v>
                </c:pt>
                <c:pt idx="10">
                  <c:v>18516</c:v>
                </c:pt>
                <c:pt idx="11">
                  <c:v>21003</c:v>
                </c:pt>
                <c:pt idx="12">
                  <c:v>22265</c:v>
                </c:pt>
                <c:pt idx="13">
                  <c:v>21674</c:v>
                </c:pt>
                <c:pt idx="14">
                  <c:v>21979</c:v>
                </c:pt>
                <c:pt idx="15">
                  <c:v>26483</c:v>
                </c:pt>
                <c:pt idx="16">
                  <c:v>29129</c:v>
                </c:pt>
                <c:pt idx="17">
                  <c:v>23130</c:v>
                </c:pt>
                <c:pt idx="18">
                  <c:v>24193</c:v>
                </c:pt>
                <c:pt idx="19">
                  <c:v>25296</c:v>
                </c:pt>
                <c:pt idx="20">
                  <c:v>21717</c:v>
                </c:pt>
                <c:pt idx="21">
                  <c:v>21009</c:v>
                </c:pt>
                <c:pt idx="22">
                  <c:v>20158</c:v>
                </c:pt>
                <c:pt idx="23">
                  <c:v>19737</c:v>
                </c:pt>
                <c:pt idx="24">
                  <c:v>23099</c:v>
                </c:pt>
                <c:pt idx="25">
                  <c:v>23881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7C-4290-B51B-23C59E88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96192"/>
        <c:axId val="175097728"/>
      </c:areaChart>
      <c:lineChart>
        <c:grouping val="standard"/>
        <c:varyColors val="0"/>
        <c:ser>
          <c:idx val="0"/>
          <c:order val="0"/>
          <c:tx>
            <c:strRef>
              <c:f>'1ENER'!$C$222</c:f>
              <c:strCache>
                <c:ptCount val="1"/>
                <c:pt idx="0">
                  <c:v> Emisiones GEI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'1ENER'!$D$221:$AC$221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'1ENER'!$D$222:$AC$222</c:f>
              <c:numCache>
                <c:formatCode>_-* #,##0.0_-;\-* #,##0.0_-;_-* "-"??_-;_-@_-</c:formatCode>
                <c:ptCount val="26"/>
                <c:pt idx="0">
                  <c:v>3871.9069469800002</c:v>
                </c:pt>
                <c:pt idx="1">
                  <c:v>2607.581943012</c:v>
                </c:pt>
                <c:pt idx="2">
                  <c:v>665.19445748399994</c:v>
                </c:pt>
                <c:pt idx="3">
                  <c:v>1936.1274971760001</c:v>
                </c:pt>
                <c:pt idx="4">
                  <c:v>2489.6099492500002</c:v>
                </c:pt>
                <c:pt idx="5">
                  <c:v>5932.1261083740001</c:v>
                </c:pt>
                <c:pt idx="6">
                  <c:v>10056.546076813998</c:v>
                </c:pt>
                <c:pt idx="7">
                  <c:v>11888.828573663999</c:v>
                </c:pt>
                <c:pt idx="8">
                  <c:v>14053.232731028</c:v>
                </c:pt>
                <c:pt idx="9">
                  <c:v>16505.555338676004</c:v>
                </c:pt>
                <c:pt idx="10">
                  <c:v>13035.408197637998</c:v>
                </c:pt>
                <c:pt idx="11">
                  <c:v>10867.551141710001</c:v>
                </c:pt>
                <c:pt idx="12">
                  <c:v>11457.788420831999</c:v>
                </c:pt>
                <c:pt idx="13">
                  <c:v>13082.962680306</c:v>
                </c:pt>
                <c:pt idx="14">
                  <c:v>16080.947117927999</c:v>
                </c:pt>
                <c:pt idx="15">
                  <c:v>15429.927923241999</c:v>
                </c:pt>
                <c:pt idx="16">
                  <c:v>16327.559189224001</c:v>
                </c:pt>
                <c:pt idx="17">
                  <c:v>23969.400212896002</c:v>
                </c:pt>
                <c:pt idx="18">
                  <c:v>24452.375195763998</c:v>
                </c:pt>
                <c:pt idx="19">
                  <c:v>22799.854075105995</c:v>
                </c:pt>
                <c:pt idx="20">
                  <c:v>24028.524069376002</c:v>
                </c:pt>
                <c:pt idx="21">
                  <c:v>29759.300223517999</c:v>
                </c:pt>
                <c:pt idx="22">
                  <c:v>32176.45488755</c:v>
                </c:pt>
                <c:pt idx="23">
                  <c:v>30080.922519900003</c:v>
                </c:pt>
                <c:pt idx="24">
                  <c:v>28275.374613976004</c:v>
                </c:pt>
                <c:pt idx="25">
                  <c:v>32752.136772883994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7C-4290-B51B-23C59E88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05920"/>
        <c:axId val="175104000"/>
      </c:lineChart>
      <c:catAx>
        <c:axId val="1750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5097728"/>
        <c:crosses val="autoZero"/>
        <c:auto val="1"/>
        <c:lblAlgn val="ctr"/>
        <c:lblOffset val="100"/>
        <c:noMultiLvlLbl val="0"/>
      </c:catAx>
      <c:valAx>
        <c:axId val="17509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layout>
            <c:manualLayout>
              <c:xMode val="edge"/>
              <c:yMode val="edge"/>
              <c:x val="9.1039426523297495E-3"/>
              <c:y val="0.3622684027777777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5096192"/>
        <c:crosses val="autoZero"/>
        <c:crossBetween val="between"/>
      </c:valAx>
      <c:valAx>
        <c:axId val="175104000"/>
        <c:scaling>
          <c:orientation val="minMax"/>
          <c:max val="40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75105920"/>
        <c:crosses val="max"/>
        <c:crossBetween val="between"/>
      </c:valAx>
      <c:catAx>
        <c:axId val="17510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10400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3.8783414214351455E-2"/>
          <c:y val="0.85263198145213714"/>
          <c:w val="0.9020018208276317"/>
          <c:h val="0.14736805555555554"/>
        </c:manualLayout>
      </c:layout>
      <c:overlay val="0"/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ysClr val="windowText" lastClr="000000"/>
      </a:solidFill>
    </a:ln>
  </c:spPr>
  <c:txPr>
    <a:bodyPr/>
    <a:lstStyle/>
    <a:p>
      <a:pPr>
        <a:defRPr sz="7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7066505473506699"/>
          <c:h val="0.723079861111111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'1ENER'!$C$4</c:f>
              <c:strCache>
                <c:ptCount val="1"/>
                <c:pt idx="0">
                  <c:v> 1. Energía 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'1ENER'!$D$3:$AD$3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'1ENER'!$D$4:$AD$4</c:f>
              <c:numCache>
                <c:formatCode>_-* #,##0.0_-;\-* #,##0.0_-;_-* "-"??_-;_-@_-</c:formatCode>
                <c:ptCount val="27"/>
                <c:pt idx="0">
                  <c:v>33679.749938096145</c:v>
                </c:pt>
                <c:pt idx="1">
                  <c:v>31861.544930450204</c:v>
                </c:pt>
                <c:pt idx="2">
                  <c:v>32752.036747230268</c:v>
                </c:pt>
                <c:pt idx="3">
                  <c:v>34975.178133433386</c:v>
                </c:pt>
                <c:pt idx="4">
                  <c:v>37460.274051972636</c:v>
                </c:pt>
                <c:pt idx="5">
                  <c:v>40297.886962228164</c:v>
                </c:pt>
                <c:pt idx="6">
                  <c:v>46121.036650962218</c:v>
                </c:pt>
                <c:pt idx="7">
                  <c:v>52785.02966682952</c:v>
                </c:pt>
                <c:pt idx="8">
                  <c:v>53256.812459006156</c:v>
                </c:pt>
                <c:pt idx="9">
                  <c:v>55980.170281964522</c:v>
                </c:pt>
                <c:pt idx="10">
                  <c:v>52511.897312416106</c:v>
                </c:pt>
                <c:pt idx="11">
                  <c:v>50412.021942639811</c:v>
                </c:pt>
                <c:pt idx="12">
                  <c:v>51147.127568080679</c:v>
                </c:pt>
                <c:pt idx="13">
                  <c:v>51806.063454971933</c:v>
                </c:pt>
                <c:pt idx="14">
                  <c:v>56475.397012538255</c:v>
                </c:pt>
                <c:pt idx="15">
                  <c:v>57962.289822441569</c:v>
                </c:pt>
                <c:pt idx="16">
                  <c:v>58808.145347107537</c:v>
                </c:pt>
                <c:pt idx="17">
                  <c:v>68352.298595933768</c:v>
                </c:pt>
                <c:pt idx="18">
                  <c:v>69664.947149806409</c:v>
                </c:pt>
                <c:pt idx="19">
                  <c:v>67517.730129147574</c:v>
                </c:pt>
                <c:pt idx="20">
                  <c:v>68623.517291938013</c:v>
                </c:pt>
                <c:pt idx="21">
                  <c:v>76288.277784990292</c:v>
                </c:pt>
                <c:pt idx="22">
                  <c:v>80323.052312599422</c:v>
                </c:pt>
                <c:pt idx="23">
                  <c:v>79993.652074144993</c:v>
                </c:pt>
                <c:pt idx="24">
                  <c:v>77417.01281825667</c:v>
                </c:pt>
                <c:pt idx="25">
                  <c:v>83713.41450868969</c:v>
                </c:pt>
                <c:pt idx="26">
                  <c:v>87135.569534547321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6-4103-A160-DE6FE1F2577F}"/>
            </c:ext>
          </c:extLst>
        </c:ser>
        <c:ser>
          <c:idx val="1"/>
          <c:order val="1"/>
          <c:tx>
            <c:strRef>
              <c:f>'1ENER'!$C$5</c:f>
              <c:strCache>
                <c:ptCount val="1"/>
                <c:pt idx="0">
                  <c:v> Otros sectores excluyendo UTCUTS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'1ENER'!$D$3:$AD$3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'1ENER'!$D$5:$AD$5</c:f>
              <c:numCache>
                <c:formatCode>_-* #,##0.0_-;\-* #,##0.0_-;_-* "-"??_-;_-@_-</c:formatCode>
                <c:ptCount val="27"/>
                <c:pt idx="0">
                  <c:v>18336.182271015954</c:v>
                </c:pt>
                <c:pt idx="1">
                  <c:v>18819.481047128145</c:v>
                </c:pt>
                <c:pt idx="2">
                  <c:v>19826.930459695846</c:v>
                </c:pt>
                <c:pt idx="3">
                  <c:v>20457.129367190966</c:v>
                </c:pt>
                <c:pt idx="4">
                  <c:v>20888.823213954653</c:v>
                </c:pt>
                <c:pt idx="5">
                  <c:v>21154.250711154855</c:v>
                </c:pt>
                <c:pt idx="6">
                  <c:v>21594.060987621058</c:v>
                </c:pt>
                <c:pt idx="7">
                  <c:v>22418.256130099078</c:v>
                </c:pt>
                <c:pt idx="8">
                  <c:v>22894.396860062574</c:v>
                </c:pt>
                <c:pt idx="9">
                  <c:v>23298.71879272868</c:v>
                </c:pt>
                <c:pt idx="10">
                  <c:v>24074.757735704123</c:v>
                </c:pt>
                <c:pt idx="11">
                  <c:v>24319.651398004877</c:v>
                </c:pt>
                <c:pt idx="12">
                  <c:v>25032.301390430635</c:v>
                </c:pt>
                <c:pt idx="13">
                  <c:v>25149.960582038933</c:v>
                </c:pt>
                <c:pt idx="14">
                  <c:v>26133.602087734944</c:v>
                </c:pt>
                <c:pt idx="15">
                  <c:v>26371.439718163267</c:v>
                </c:pt>
                <c:pt idx="16">
                  <c:v>26746.778101898963</c:v>
                </c:pt>
                <c:pt idx="17">
                  <c:v>25303.664301041252</c:v>
                </c:pt>
                <c:pt idx="18">
                  <c:v>24596.980090604062</c:v>
                </c:pt>
                <c:pt idx="19">
                  <c:v>23368.848827783397</c:v>
                </c:pt>
                <c:pt idx="20">
                  <c:v>23238.64503782861</c:v>
                </c:pt>
                <c:pt idx="21">
                  <c:v>23572.765569288124</c:v>
                </c:pt>
                <c:pt idx="22">
                  <c:v>24169.141330113882</c:v>
                </c:pt>
                <c:pt idx="23">
                  <c:v>24309.07597475934</c:v>
                </c:pt>
                <c:pt idx="24">
                  <c:v>24054.170365670929</c:v>
                </c:pt>
                <c:pt idx="25">
                  <c:v>24528.336727379763</c:v>
                </c:pt>
                <c:pt idx="26">
                  <c:v>24541.578877853332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6-4103-A160-DE6FE1F2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536000"/>
        <c:axId val="175537536"/>
      </c:barChart>
      <c:catAx>
        <c:axId val="1755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5537536"/>
        <c:crosses val="autoZero"/>
        <c:auto val="1"/>
        <c:lblAlgn val="ctr"/>
        <c:lblOffset val="100"/>
        <c:noMultiLvlLbl val="0"/>
      </c:catAx>
      <c:valAx>
        <c:axId val="175537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53600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0.99923652424976406"/>
          <c:h val="0.1360070086218869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3A-4DBA-9ECC-DCC7F27D62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3A-4DBA-9ECC-DCC7F27D62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3A-4DBA-9ECC-DCC7F27D6268}"/>
              </c:ext>
            </c:extLst>
          </c:dPt>
          <c:dLbls>
            <c:dLbl>
              <c:idx val="0"/>
              <c:layout>
                <c:manualLayout>
                  <c:x val="5.1769971219724998E-3"/>
                  <c:y val="7.424407416865469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DBA-9ECC-DCC7F27D6268}"/>
                </c:ext>
              </c:extLst>
            </c:dLbl>
            <c:dLbl>
              <c:idx val="1"/>
              <c:layout>
                <c:manualLayout>
                  <c:x val="-8.5789229209625228E-2"/>
                  <c:y val="-6.912084272217539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A-4DBA-9ECC-DCC7F27D6268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A-4DBA-9ECC-DCC7F27D626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3A-4DBA-9ECC-DCC7F27D626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3A-4DBA-9ECC-DCC7F27D626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3A-4DBA-9ECC-DCC7F27D626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3A-4DBA-9ECC-DCC7F27D62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'1ENER'!$C$4:$C$5</c:f>
              <c:strCache>
                <c:ptCount val="2"/>
                <c:pt idx="0">
                  <c:v> 1. Energía </c:v>
                </c:pt>
                <c:pt idx="1">
                  <c:v> Otros sectores excluyendo UTCUTS </c:v>
                </c:pt>
              </c:strCache>
            </c:strRef>
          </c:cat>
          <c:val>
            <c:numRef>
              <c:f>'1ENER'!$AD$4:$AD$5</c:f>
              <c:numCache>
                <c:formatCode>_-* #,##0.0_-;\-* #,##0.0_-;_-* "-"??_-;_-@_-</c:formatCode>
                <c:ptCount val="2"/>
                <c:pt idx="0">
                  <c:v>87135.569534547321</c:v>
                </c:pt>
                <c:pt idx="1">
                  <c:v>24541.578877853332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A-4DBA-9ECC-DCC7F27D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7066505473506699"/>
          <c:h val="0.723079861111111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'1ENER'!$C$28</c:f>
              <c:strCache>
                <c:ptCount val="1"/>
                <c:pt idx="0">
                  <c:v> 1. Energía 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'1ENER'!$D$3:$AD$3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'1ENER'!$D$28:$AD$28</c:f>
              <c:numCache>
                <c:formatCode>_-* #,##0.0_-;\-* #,##0.0_-;_-* "-"??_-;_-@_-</c:formatCode>
                <c:ptCount val="27"/>
                <c:pt idx="0">
                  <c:v>33679.749938096145</c:v>
                </c:pt>
                <c:pt idx="1">
                  <c:v>31861.544930450204</c:v>
                </c:pt>
                <c:pt idx="2">
                  <c:v>32752.036747230268</c:v>
                </c:pt>
                <c:pt idx="3">
                  <c:v>34975.178133433386</c:v>
                </c:pt>
                <c:pt idx="4">
                  <c:v>37460.274051972636</c:v>
                </c:pt>
                <c:pt idx="5">
                  <c:v>40297.886962228164</c:v>
                </c:pt>
                <c:pt idx="6">
                  <c:v>46121.036650962218</c:v>
                </c:pt>
                <c:pt idx="7">
                  <c:v>52785.02966682952</c:v>
                </c:pt>
                <c:pt idx="8">
                  <c:v>53256.812459006156</c:v>
                </c:pt>
                <c:pt idx="9">
                  <c:v>55980.170281964522</c:v>
                </c:pt>
                <c:pt idx="10">
                  <c:v>52511.897312416106</c:v>
                </c:pt>
                <c:pt idx="11">
                  <c:v>50412.021942639811</c:v>
                </c:pt>
                <c:pt idx="12">
                  <c:v>51147.127568080679</c:v>
                </c:pt>
                <c:pt idx="13">
                  <c:v>51806.063454971933</c:v>
                </c:pt>
                <c:pt idx="14">
                  <c:v>56475.397012538255</c:v>
                </c:pt>
                <c:pt idx="15">
                  <c:v>57962.289822441569</c:v>
                </c:pt>
                <c:pt idx="16">
                  <c:v>58808.145347107537</c:v>
                </c:pt>
                <c:pt idx="17">
                  <c:v>68352.298595933768</c:v>
                </c:pt>
                <c:pt idx="18">
                  <c:v>69664.947149806409</c:v>
                </c:pt>
                <c:pt idx="19">
                  <c:v>67517.730129147574</c:v>
                </c:pt>
                <c:pt idx="20">
                  <c:v>68623.517291938013</c:v>
                </c:pt>
                <c:pt idx="21">
                  <c:v>76288.277784990292</c:v>
                </c:pt>
                <c:pt idx="22">
                  <c:v>80323.052312599422</c:v>
                </c:pt>
                <c:pt idx="23">
                  <c:v>79993.652074144993</c:v>
                </c:pt>
                <c:pt idx="24">
                  <c:v>77417.01281825667</c:v>
                </c:pt>
                <c:pt idx="25">
                  <c:v>83713.41450868969</c:v>
                </c:pt>
                <c:pt idx="26">
                  <c:v>87135.569534547321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6-4103-A160-DE6FE1F2577F}"/>
            </c:ext>
          </c:extLst>
        </c:ser>
        <c:ser>
          <c:idx val="1"/>
          <c:order val="1"/>
          <c:tx>
            <c:strRef>
              <c:f>'1ENER'!$C$29</c:f>
              <c:strCache>
                <c:ptCount val="1"/>
                <c:pt idx="0">
                  <c:v> Otros sectores incluyendo UTCUTS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'1ENER'!$D$3:$AD$3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'1ENER'!$D$29:$AD$29</c:f>
              <c:numCache>
                <c:formatCode>_-* #,##0.0_-;\-* #,##0.0_-;_-* "-"??_-;_-@_-</c:formatCode>
                <c:ptCount val="27"/>
                <c:pt idx="0">
                  <c:v>68397.147531983501</c:v>
                </c:pt>
                <c:pt idx="1">
                  <c:v>65037.045976609232</c:v>
                </c:pt>
                <c:pt idx="2">
                  <c:v>69147.820366085798</c:v>
                </c:pt>
                <c:pt idx="3">
                  <c:v>69733.9624174856</c:v>
                </c:pt>
                <c:pt idx="4">
                  <c:v>66747.287706550051</c:v>
                </c:pt>
                <c:pt idx="5">
                  <c:v>73235.01443368828</c:v>
                </c:pt>
                <c:pt idx="6">
                  <c:v>72861.554450600568</c:v>
                </c:pt>
                <c:pt idx="7">
                  <c:v>76774.743402783002</c:v>
                </c:pt>
                <c:pt idx="8">
                  <c:v>59365.830438056626</c:v>
                </c:pt>
                <c:pt idx="9">
                  <c:v>72509.119317264995</c:v>
                </c:pt>
                <c:pt idx="10">
                  <c:v>86751.126989305791</c:v>
                </c:pt>
                <c:pt idx="11">
                  <c:v>88675.446208433568</c:v>
                </c:pt>
                <c:pt idx="12">
                  <c:v>80735.760563507472</c:v>
                </c:pt>
                <c:pt idx="13">
                  <c:v>98083.372409863849</c:v>
                </c:pt>
                <c:pt idx="14">
                  <c:v>92999.900436793308</c:v>
                </c:pt>
                <c:pt idx="15">
                  <c:v>92467.719978388326</c:v>
                </c:pt>
                <c:pt idx="16">
                  <c:v>96668.113762924768</c:v>
                </c:pt>
                <c:pt idx="17">
                  <c:v>81399.100894546456</c:v>
                </c:pt>
                <c:pt idx="18">
                  <c:v>82608.578091274467</c:v>
                </c:pt>
                <c:pt idx="19">
                  <c:v>85903.70261013975</c:v>
                </c:pt>
                <c:pt idx="20">
                  <c:v>95169.529306713055</c:v>
                </c:pt>
                <c:pt idx="21">
                  <c:v>89088.821796666583</c:v>
                </c:pt>
                <c:pt idx="22">
                  <c:v>85600.329245831264</c:v>
                </c:pt>
                <c:pt idx="23">
                  <c:v>96196.567985347705</c:v>
                </c:pt>
                <c:pt idx="24">
                  <c:v>79776.53299865195</c:v>
                </c:pt>
                <c:pt idx="25">
                  <c:v>69500.705609782803</c:v>
                </c:pt>
                <c:pt idx="26">
                  <c:v>90033.909581334185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6-4103-A160-DE6FE1F2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695744"/>
        <c:axId val="175697280"/>
      </c:barChart>
      <c:catAx>
        <c:axId val="1756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5697280"/>
        <c:crosses val="autoZero"/>
        <c:auto val="1"/>
        <c:lblAlgn val="ctr"/>
        <c:lblOffset val="100"/>
        <c:noMultiLvlLbl val="0"/>
      </c:catAx>
      <c:valAx>
        <c:axId val="175697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69574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0.99923652424976406"/>
          <c:h val="0.1360070086218869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3A-4DBA-9ECC-DCC7F27D62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3A-4DBA-9ECC-DCC7F27D62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3A-4DBA-9ECC-DCC7F27D6268}"/>
              </c:ext>
            </c:extLst>
          </c:dPt>
          <c:dLbls>
            <c:dLbl>
              <c:idx val="0"/>
              <c:layout>
                <c:manualLayout>
                  <c:x val="-3.283879770352513E-2"/>
                  <c:y val="0.32824388888888889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DBA-9ECC-DCC7F27D6268}"/>
                </c:ext>
              </c:extLst>
            </c:dLbl>
            <c:dLbl>
              <c:idx val="1"/>
              <c:layout>
                <c:manualLayout>
                  <c:x val="6.567759540705026E-2"/>
                  <c:y val="-0.3160655555555555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A-4DBA-9ECC-DCC7F27D6268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A-4DBA-9ECC-DCC7F27D626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3A-4DBA-9ECC-DCC7F27D626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3A-4DBA-9ECC-DCC7F27D626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3A-4DBA-9ECC-DCC7F27D626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3A-4DBA-9ECC-DCC7F27D62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'1ENER'!$C$28:$C$29</c:f>
              <c:strCache>
                <c:ptCount val="2"/>
                <c:pt idx="0">
                  <c:v> 1. Energía </c:v>
                </c:pt>
                <c:pt idx="1">
                  <c:v> Otros sectores incluyendo UTCUTS </c:v>
                </c:pt>
              </c:strCache>
            </c:strRef>
          </c:cat>
          <c:val>
            <c:numRef>
              <c:f>'1ENER'!$AD$28:$AD$29</c:f>
              <c:numCache>
                <c:formatCode>_-* #,##0.0_-;\-* #,##0.0_-;_-* "-"??_-;_-@_-</c:formatCode>
                <c:ptCount val="2"/>
                <c:pt idx="0">
                  <c:v>87135.569534547321</c:v>
                </c:pt>
                <c:pt idx="1">
                  <c:v>90033.909581334185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A-4DBA-9ECC-DCC7F27D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6611308243727596"/>
          <c:h val="0.723079861111111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'1ENER'!$C$52</c:f>
              <c:strCache>
                <c:ptCount val="1"/>
                <c:pt idx="0">
                  <c:v> 1.A. Actividades de quema de combustible (método sectorial)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'1ENER'!$D$52:$AD$52</c:f>
              <c:numCache>
                <c:formatCode>_-* #,##0.0_-;\-* #,##0.0_-;_-* "-"??_-;_-@_-</c:formatCode>
                <c:ptCount val="27"/>
                <c:pt idx="0">
                  <c:v>31425.038975456719</c:v>
                </c:pt>
                <c:pt idx="1">
                  <c:v>29970.551715460202</c:v>
                </c:pt>
                <c:pt idx="2">
                  <c:v>31025.092846450269</c:v>
                </c:pt>
                <c:pt idx="3">
                  <c:v>33357.856667773383</c:v>
                </c:pt>
                <c:pt idx="4">
                  <c:v>35871.823839602635</c:v>
                </c:pt>
                <c:pt idx="5">
                  <c:v>38941.843047778166</c:v>
                </c:pt>
                <c:pt idx="6">
                  <c:v>44850.79464408222</c:v>
                </c:pt>
                <c:pt idx="7">
                  <c:v>51546.639105426722</c:v>
                </c:pt>
                <c:pt idx="8">
                  <c:v>52055.254880941153</c:v>
                </c:pt>
                <c:pt idx="9">
                  <c:v>54646.821432984521</c:v>
                </c:pt>
                <c:pt idx="10">
                  <c:v>50970.317726276109</c:v>
                </c:pt>
                <c:pt idx="11">
                  <c:v>48808.600900819809</c:v>
                </c:pt>
                <c:pt idx="12">
                  <c:v>49599.697311440679</c:v>
                </c:pt>
                <c:pt idx="13">
                  <c:v>50367.282661841935</c:v>
                </c:pt>
                <c:pt idx="14">
                  <c:v>55017.988884223516</c:v>
                </c:pt>
                <c:pt idx="15">
                  <c:v>56476.11535986387</c:v>
                </c:pt>
                <c:pt idx="16">
                  <c:v>57413.093312526311</c:v>
                </c:pt>
                <c:pt idx="17">
                  <c:v>67210.896498049537</c:v>
                </c:pt>
                <c:pt idx="18">
                  <c:v>68630.723856664277</c:v>
                </c:pt>
                <c:pt idx="19">
                  <c:v>66285.069565347017</c:v>
                </c:pt>
                <c:pt idx="20">
                  <c:v>67414.007279473226</c:v>
                </c:pt>
                <c:pt idx="21">
                  <c:v>75162.903356940558</c:v>
                </c:pt>
                <c:pt idx="22">
                  <c:v>79251.528772168254</c:v>
                </c:pt>
                <c:pt idx="23">
                  <c:v>78929.697287514718</c:v>
                </c:pt>
                <c:pt idx="24">
                  <c:v>76420.988013518858</c:v>
                </c:pt>
                <c:pt idx="25">
                  <c:v>82758.250908460366</c:v>
                </c:pt>
                <c:pt idx="26">
                  <c:v>86133.938153074443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F-47A7-89E6-1EBF20487CDC}"/>
            </c:ext>
          </c:extLst>
        </c:ser>
        <c:ser>
          <c:idx val="1"/>
          <c:order val="1"/>
          <c:tx>
            <c:strRef>
              <c:f>'1ENER'!$C$53</c:f>
              <c:strCache>
                <c:ptCount val="1"/>
                <c:pt idx="0">
                  <c:v> 1.B. Emisiones fugitivas de combustibles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'1ENER'!$D$51:$AD$51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'1ENER'!$D$53:$AD$53</c:f>
              <c:numCache>
                <c:formatCode>_-* #,##0.0_-;\-* #,##0.0_-;_-* "-"??_-;_-@_-</c:formatCode>
                <c:ptCount val="27"/>
                <c:pt idx="0">
                  <c:v>2254.710962639424</c:v>
                </c:pt>
                <c:pt idx="1">
                  <c:v>1890.9932149900001</c:v>
                </c:pt>
                <c:pt idx="2">
                  <c:v>1726.9439007800001</c:v>
                </c:pt>
                <c:pt idx="3">
                  <c:v>1617.3214656599998</c:v>
                </c:pt>
                <c:pt idx="4">
                  <c:v>1588.4502123699999</c:v>
                </c:pt>
                <c:pt idx="5">
                  <c:v>1356.0439144499999</c:v>
                </c:pt>
                <c:pt idx="6">
                  <c:v>1270.24200688</c:v>
                </c:pt>
                <c:pt idx="7">
                  <c:v>1238.3905614027999</c:v>
                </c:pt>
                <c:pt idx="8">
                  <c:v>1201.5575780649999</c:v>
                </c:pt>
                <c:pt idx="9">
                  <c:v>1333.34884898</c:v>
                </c:pt>
                <c:pt idx="10">
                  <c:v>1541.5795861399999</c:v>
                </c:pt>
                <c:pt idx="11">
                  <c:v>1603.4210418200003</c:v>
                </c:pt>
                <c:pt idx="12">
                  <c:v>1547.4302566399999</c:v>
                </c:pt>
                <c:pt idx="13">
                  <c:v>1438.7807931299999</c:v>
                </c:pt>
                <c:pt idx="14">
                  <c:v>1457.4081283147405</c:v>
                </c:pt>
                <c:pt idx="15">
                  <c:v>1486.1744625777008</c:v>
                </c:pt>
                <c:pt idx="16">
                  <c:v>1395.0520345812279</c:v>
                </c:pt>
                <c:pt idx="17">
                  <c:v>1141.4020978842282</c:v>
                </c:pt>
                <c:pt idx="18">
                  <c:v>1034.2232931421308</c:v>
                </c:pt>
                <c:pt idx="19">
                  <c:v>1232.6605638005603</c:v>
                </c:pt>
                <c:pt idx="20">
                  <c:v>1209.5100124647872</c:v>
                </c:pt>
                <c:pt idx="21">
                  <c:v>1125.3744280497335</c:v>
                </c:pt>
                <c:pt idx="22">
                  <c:v>1071.5235404311611</c:v>
                </c:pt>
                <c:pt idx="23">
                  <c:v>1063.9547866302687</c:v>
                </c:pt>
                <c:pt idx="24">
                  <c:v>996.02480473781577</c:v>
                </c:pt>
                <c:pt idx="25">
                  <c:v>955.16360022932201</c:v>
                </c:pt>
                <c:pt idx="26">
                  <c:v>1001.6313814728761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F-47A7-89E6-1EBF2048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084480"/>
        <c:axId val="176086016"/>
      </c:barChart>
      <c:catAx>
        <c:axId val="1760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6086016"/>
        <c:crosses val="autoZero"/>
        <c:auto val="1"/>
        <c:lblAlgn val="ctr"/>
        <c:lblOffset val="100"/>
        <c:noMultiLvlLbl val="0"/>
      </c:catAx>
      <c:valAx>
        <c:axId val="176086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608448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275513888888888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4986-470E-B6DE-7D0B9129649E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4986-470E-B6DE-7D0B9129649E}"/>
              </c:ext>
            </c:extLst>
          </c:dPt>
          <c:dLbls>
            <c:dLbl>
              <c:idx val="0"/>
              <c:layout>
                <c:manualLayout>
                  <c:x val="-3.728298611111111E-3"/>
                  <c:y val="7.368505056276883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86-470E-B6DE-7D0B9129649E}"/>
                </c:ext>
              </c:extLst>
            </c:dLbl>
            <c:dLbl>
              <c:idx val="1"/>
              <c:layout>
                <c:manualLayout>
                  <c:x val="6.0121527777777777E-3"/>
                  <c:y val="-0.108484651280911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86-470E-B6DE-7D0B9129649E}"/>
                </c:ext>
              </c:extLst>
            </c:dLbl>
            <c:dLbl>
              <c:idx val="2"/>
              <c:layout>
                <c:manualLayout>
                  <c:x val="0"/>
                  <c:y val="0.1455208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86-470E-B6DE-7D0B9129649E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86-470E-B6DE-7D0B9129649E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86-470E-B6DE-7D0B9129649E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86-470E-B6DE-7D0B9129649E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86-470E-B6DE-7D0B9129649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'1ENER'!$C$59:$C$60</c:f>
              <c:strCache>
                <c:ptCount val="2"/>
                <c:pt idx="0">
                  <c:v> 1.A. Actividades de quema de combustible (método sectorial) </c:v>
                </c:pt>
                <c:pt idx="1">
                  <c:v> 1.B. Emisiones fugitivas de combustibles </c:v>
                </c:pt>
              </c:strCache>
            </c:strRef>
          </c:cat>
          <c:val>
            <c:numRef>
              <c:f>'1ENER'!$J$59:$J$60</c:f>
              <c:numCache>
                <c:formatCode>_-* #,##0.0_-;\-* #,##0.0_-;_-* "-"??_-;_-@_-</c:formatCode>
                <c:ptCount val="2"/>
                <c:pt idx="0">
                  <c:v>86133.938153074443</c:v>
                </c:pt>
                <c:pt idx="1">
                  <c:v>1001.6313814728761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86-470E-B6DE-7D0B91296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0913978494624"/>
          <c:y val="5.0205685364588616E-2"/>
          <c:w val="0.67294103942652328"/>
          <c:h val="0.6966215277777777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'1ENER'!$C$83</c:f>
              <c:strCache>
                <c:ptCount val="1"/>
                <c:pt idx="0">
                  <c:v> 1.A.1. Industrias de la energía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'1ENER'!$D$83:$AD$83</c:f>
              <c:numCache>
                <c:formatCode>_-* #,##0.0_-;\-* #,##0.0_-;_-* "-"??_-;_-@_-</c:formatCode>
                <c:ptCount val="27"/>
                <c:pt idx="0">
                  <c:v>5843.4106528060001</c:v>
                </c:pt>
                <c:pt idx="1">
                  <c:v>4671.5050525460001</c:v>
                </c:pt>
                <c:pt idx="2">
                  <c:v>2849.7227675640002</c:v>
                </c:pt>
                <c:pt idx="3">
                  <c:v>4353.4909284880005</c:v>
                </c:pt>
                <c:pt idx="4">
                  <c:v>4591.870406774</c:v>
                </c:pt>
                <c:pt idx="5">
                  <c:v>7894.2971456840005</c:v>
                </c:pt>
                <c:pt idx="6">
                  <c:v>12280.433971901999</c:v>
                </c:pt>
                <c:pt idx="7">
                  <c:v>13910.2093298</c:v>
                </c:pt>
                <c:pt idx="8">
                  <c:v>16424.406346011998</c:v>
                </c:pt>
                <c:pt idx="9">
                  <c:v>18698.265480130005</c:v>
                </c:pt>
                <c:pt idx="10">
                  <c:v>14908.323920953999</c:v>
                </c:pt>
                <c:pt idx="11">
                  <c:v>13078.176708738001</c:v>
                </c:pt>
                <c:pt idx="12">
                  <c:v>14228.562899954</c:v>
                </c:pt>
                <c:pt idx="13">
                  <c:v>15610.567087586</c:v>
                </c:pt>
                <c:pt idx="14">
                  <c:v>19636.529340792</c:v>
                </c:pt>
                <c:pt idx="15">
                  <c:v>18955.204962763997</c:v>
                </c:pt>
                <c:pt idx="16">
                  <c:v>19789.529270629999</c:v>
                </c:pt>
                <c:pt idx="17">
                  <c:v>26632.839667668002</c:v>
                </c:pt>
                <c:pt idx="18">
                  <c:v>27161.776502257999</c:v>
                </c:pt>
                <c:pt idx="19">
                  <c:v>25510.481461041996</c:v>
                </c:pt>
                <c:pt idx="20">
                  <c:v>25809.804466198002</c:v>
                </c:pt>
                <c:pt idx="21">
                  <c:v>31939.967873434001</c:v>
                </c:pt>
                <c:pt idx="22">
                  <c:v>34173.542430148002</c:v>
                </c:pt>
                <c:pt idx="23">
                  <c:v>33097.083289770002</c:v>
                </c:pt>
                <c:pt idx="24">
                  <c:v>30196.871638324006</c:v>
                </c:pt>
                <c:pt idx="25">
                  <c:v>34500.975058925993</c:v>
                </c:pt>
                <c:pt idx="26">
                  <c:v>35711.079659235998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8-4E64-8CEE-1D6E63A8593C}"/>
            </c:ext>
          </c:extLst>
        </c:ser>
        <c:ser>
          <c:idx val="1"/>
          <c:order val="1"/>
          <c:tx>
            <c:strRef>
              <c:f>'1ENER'!$C$84</c:f>
              <c:strCache>
                <c:ptCount val="1"/>
                <c:pt idx="0">
                  <c:v> 1.A.2. Industrias manufactureras y de la construcción 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'1ENER'!$D$84:$AD$84</c:f>
              <c:numCache>
                <c:formatCode>_-* #,##0.0_-;\-* #,##0.0_-;_-* "-"??_-;_-@_-</c:formatCode>
                <c:ptCount val="27"/>
                <c:pt idx="0">
                  <c:v>12261.511619094001</c:v>
                </c:pt>
                <c:pt idx="1">
                  <c:v>11151.325351627998</c:v>
                </c:pt>
                <c:pt idx="2">
                  <c:v>12722.001162041999</c:v>
                </c:pt>
                <c:pt idx="3">
                  <c:v>12259.156866868001</c:v>
                </c:pt>
                <c:pt idx="4">
                  <c:v>13321.938064563999</c:v>
                </c:pt>
                <c:pt idx="5">
                  <c:v>11814.001243721999</c:v>
                </c:pt>
                <c:pt idx="6">
                  <c:v>11958.098040476001</c:v>
                </c:pt>
                <c:pt idx="7">
                  <c:v>15468.069256956001</c:v>
                </c:pt>
                <c:pt idx="8">
                  <c:v>13575.216613713998</c:v>
                </c:pt>
                <c:pt idx="9">
                  <c:v>13398.454076551998</c:v>
                </c:pt>
                <c:pt idx="10">
                  <c:v>13012.669653437999</c:v>
                </c:pt>
                <c:pt idx="11">
                  <c:v>13657.792811648</c:v>
                </c:pt>
                <c:pt idx="12">
                  <c:v>12796.749585931999</c:v>
                </c:pt>
                <c:pt idx="13">
                  <c:v>12808.341439951822</c:v>
                </c:pt>
                <c:pt idx="14">
                  <c:v>12172.075261142001</c:v>
                </c:pt>
                <c:pt idx="15">
                  <c:v>12969.239769684002</c:v>
                </c:pt>
                <c:pt idx="16">
                  <c:v>13543.769496274002</c:v>
                </c:pt>
                <c:pt idx="17">
                  <c:v>14543.741198350001</c:v>
                </c:pt>
                <c:pt idx="18">
                  <c:v>14223.311630492004</c:v>
                </c:pt>
                <c:pt idx="19">
                  <c:v>13323.676830373997</c:v>
                </c:pt>
                <c:pt idx="20">
                  <c:v>13948.669784740001</c:v>
                </c:pt>
                <c:pt idx="21">
                  <c:v>13712.869126434001</c:v>
                </c:pt>
                <c:pt idx="22">
                  <c:v>15523.887609991998</c:v>
                </c:pt>
                <c:pt idx="23">
                  <c:v>14569.058712954</c:v>
                </c:pt>
                <c:pt idx="24">
                  <c:v>16552.615835312001</c:v>
                </c:pt>
                <c:pt idx="25">
                  <c:v>16245.977903580002</c:v>
                </c:pt>
                <c:pt idx="26">
                  <c:v>16129.191196288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8-4E64-8CEE-1D6E63A8593C}"/>
            </c:ext>
          </c:extLst>
        </c:ser>
        <c:ser>
          <c:idx val="2"/>
          <c:order val="2"/>
          <c:tx>
            <c:strRef>
              <c:f>'1ENER'!$C$85</c:f>
              <c:strCache>
                <c:ptCount val="1"/>
                <c:pt idx="0">
                  <c:v> 1.A.3. Transporte </c:v>
                </c:pt>
              </c:strCache>
            </c:strRef>
          </c:tx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'1ENER'!$D$85:$AD$85</c:f>
              <c:numCache>
                <c:formatCode>_-* #,##0.0_-;\-* #,##0.0_-;_-* "-"??_-;_-@_-</c:formatCode>
                <c:ptCount val="27"/>
                <c:pt idx="0">
                  <c:v>9229.9349030732956</c:v>
                </c:pt>
                <c:pt idx="1">
                  <c:v>9635.229306651896</c:v>
                </c:pt>
                <c:pt idx="2">
                  <c:v>10453.530300764245</c:v>
                </c:pt>
                <c:pt idx="3">
                  <c:v>11597.275720572228</c:v>
                </c:pt>
                <c:pt idx="4">
                  <c:v>12537.769129505794</c:v>
                </c:pt>
                <c:pt idx="5">
                  <c:v>13874.35929237977</c:v>
                </c:pt>
                <c:pt idx="6">
                  <c:v>15096.987365994106</c:v>
                </c:pt>
                <c:pt idx="7">
                  <c:v>16018.193392072943</c:v>
                </c:pt>
                <c:pt idx="8">
                  <c:v>16886.701280586181</c:v>
                </c:pt>
                <c:pt idx="9">
                  <c:v>17075.557026409584</c:v>
                </c:pt>
                <c:pt idx="10">
                  <c:v>17335.584522227</c:v>
                </c:pt>
                <c:pt idx="11">
                  <c:v>16391.101011392038</c:v>
                </c:pt>
                <c:pt idx="12">
                  <c:v>16929.597769168064</c:v>
                </c:pt>
                <c:pt idx="13">
                  <c:v>16707.437259112146</c:v>
                </c:pt>
                <c:pt idx="14">
                  <c:v>17331.078069727158</c:v>
                </c:pt>
                <c:pt idx="15">
                  <c:v>19087.945701307166</c:v>
                </c:pt>
                <c:pt idx="16">
                  <c:v>18697.1995613703</c:v>
                </c:pt>
                <c:pt idx="17">
                  <c:v>20267.785786907352</c:v>
                </c:pt>
                <c:pt idx="18">
                  <c:v>21220.087942658978</c:v>
                </c:pt>
                <c:pt idx="19">
                  <c:v>21222.197183594864</c:v>
                </c:pt>
                <c:pt idx="20">
                  <c:v>20947.578413002218</c:v>
                </c:pt>
                <c:pt idx="21">
                  <c:v>21852.059414576277</c:v>
                </c:pt>
                <c:pt idx="22">
                  <c:v>22867.893595458583</c:v>
                </c:pt>
                <c:pt idx="23">
                  <c:v>24860.356983488437</c:v>
                </c:pt>
                <c:pt idx="24">
                  <c:v>23552.496128948878</c:v>
                </c:pt>
                <c:pt idx="25">
                  <c:v>25475.958952973713</c:v>
                </c:pt>
                <c:pt idx="26">
                  <c:v>26936.367825673555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18-4E64-8CEE-1D6E63A8593C}"/>
            </c:ext>
          </c:extLst>
        </c:ser>
        <c:ser>
          <c:idx val="3"/>
          <c:order val="3"/>
          <c:tx>
            <c:strRef>
              <c:f>'1ENER'!$C$86</c:f>
              <c:strCache>
                <c:ptCount val="1"/>
                <c:pt idx="0">
                  <c:v> 1.A.4. Otros sectores </c:v>
                </c:pt>
              </c:strCache>
            </c:strRef>
          </c:tx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'1ENER'!$D$86:$AD$86</c:f>
              <c:numCache>
                <c:formatCode>_-* #,##0.0_-;\-* #,##0.0_-;_-* "-"??_-;_-@_-</c:formatCode>
                <c:ptCount val="27"/>
                <c:pt idx="0">
                  <c:v>4090.181800483419</c:v>
                </c:pt>
                <c:pt idx="1">
                  <c:v>4512.4920046343059</c:v>
                </c:pt>
                <c:pt idx="2">
                  <c:v>4999.8386160800264</c:v>
                </c:pt>
                <c:pt idx="3">
                  <c:v>5147.9331518451536</c:v>
                </c:pt>
                <c:pt idx="4">
                  <c:v>5420.2462387588403</c:v>
                </c:pt>
                <c:pt idx="5">
                  <c:v>5359.1853659923981</c:v>
                </c:pt>
                <c:pt idx="6">
                  <c:v>5515.2752657101182</c:v>
                </c:pt>
                <c:pt idx="7">
                  <c:v>6150.1671265977802</c:v>
                </c:pt>
                <c:pt idx="8">
                  <c:v>5168.9306406289743</c:v>
                </c:pt>
                <c:pt idx="9">
                  <c:v>5474.5448498929309</c:v>
                </c:pt>
                <c:pt idx="10">
                  <c:v>5713.7396296571123</c:v>
                </c:pt>
                <c:pt idx="11">
                  <c:v>5681.5303690417695</c:v>
                </c:pt>
                <c:pt idx="12">
                  <c:v>5644.7870563866172</c:v>
                </c:pt>
                <c:pt idx="13">
                  <c:v>5240.9368751919646</c:v>
                </c:pt>
                <c:pt idx="14">
                  <c:v>5878.3062125623592</c:v>
                </c:pt>
                <c:pt idx="15">
                  <c:v>5463.7249261087036</c:v>
                </c:pt>
                <c:pt idx="16">
                  <c:v>5382.5949842520031</c:v>
                </c:pt>
                <c:pt idx="17">
                  <c:v>5766.5298451241833</c:v>
                </c:pt>
                <c:pt idx="18">
                  <c:v>6025.5477812552981</c:v>
                </c:pt>
                <c:pt idx="19">
                  <c:v>6228.7140903361651</c:v>
                </c:pt>
                <c:pt idx="20">
                  <c:v>6707.9546155330045</c:v>
                </c:pt>
                <c:pt idx="21">
                  <c:v>7658.0069424962803</c:v>
                </c:pt>
                <c:pt idx="22">
                  <c:v>6686.2051365696734</c:v>
                </c:pt>
                <c:pt idx="23">
                  <c:v>6403.1983013022827</c:v>
                </c:pt>
                <c:pt idx="24">
                  <c:v>6119.0044109339651</c:v>
                </c:pt>
                <c:pt idx="25">
                  <c:v>6535.3389929806517</c:v>
                </c:pt>
                <c:pt idx="26">
                  <c:v>7357.2994718768923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8-4E64-8CEE-1D6E63A8593C}"/>
            </c:ext>
          </c:extLst>
        </c:ser>
        <c:ser>
          <c:idx val="4"/>
          <c:order val="4"/>
          <c:tx>
            <c:strRef>
              <c:f>'1ENER'!$C$87</c:f>
              <c:strCache>
                <c:ptCount val="1"/>
                <c:pt idx="0">
                  <c:v> 1.B.1. Combustibles sólidos </c:v>
                </c:pt>
              </c:strCache>
            </c:strRef>
          </c:tx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'1ENER'!$D$87:$AD$87</c:f>
              <c:numCache>
                <c:formatCode>_-* #,##0.0_-;\-* #,##0.0_-;_-* "-"??_-;_-@_-</c:formatCode>
                <c:ptCount val="27"/>
                <c:pt idx="0">
                  <c:v>573.16399550000006</c:v>
                </c:pt>
                <c:pt idx="1">
                  <c:v>534.91066375000003</c:v>
                </c:pt>
                <c:pt idx="2">
                  <c:v>410.34077975000002</c:v>
                </c:pt>
                <c:pt idx="3">
                  <c:v>351.57497925000001</c:v>
                </c:pt>
                <c:pt idx="4">
                  <c:v>238.67101800000003</c:v>
                </c:pt>
                <c:pt idx="5">
                  <c:v>194.092501</c:v>
                </c:pt>
                <c:pt idx="6">
                  <c:v>152.69769000000002</c:v>
                </c:pt>
                <c:pt idx="7">
                  <c:v>111.45156875000002</c:v>
                </c:pt>
                <c:pt idx="8">
                  <c:v>100.34940912500001</c:v>
                </c:pt>
                <c:pt idx="9">
                  <c:v>64.774042250000008</c:v>
                </c:pt>
                <c:pt idx="10">
                  <c:v>88.337406250000015</c:v>
                </c:pt>
                <c:pt idx="11">
                  <c:v>59.088991750000005</c:v>
                </c:pt>
                <c:pt idx="12">
                  <c:v>51.62294725000001</c:v>
                </c:pt>
                <c:pt idx="13">
                  <c:v>51.460422000000001</c:v>
                </c:pt>
                <c:pt idx="14">
                  <c:v>50.274304250000007</c:v>
                </c:pt>
                <c:pt idx="15">
                  <c:v>60.346057475000002</c:v>
                </c:pt>
                <c:pt idx="16">
                  <c:v>46.404012400000006</c:v>
                </c:pt>
                <c:pt idx="17">
                  <c:v>65.484682774999996</c:v>
                </c:pt>
                <c:pt idx="18">
                  <c:v>79.923120800000007</c:v>
                </c:pt>
                <c:pt idx="19">
                  <c:v>51.897399350000008</c:v>
                </c:pt>
                <c:pt idx="20">
                  <c:v>47.569606374999999</c:v>
                </c:pt>
                <c:pt idx="21">
                  <c:v>56.510959049999997</c:v>
                </c:pt>
                <c:pt idx="22">
                  <c:v>60.881764350000005</c:v>
                </c:pt>
                <c:pt idx="23">
                  <c:v>109.6117789</c:v>
                </c:pt>
                <c:pt idx="24">
                  <c:v>153.39286357500001</c:v>
                </c:pt>
                <c:pt idx="25">
                  <c:v>119.34325085000002</c:v>
                </c:pt>
                <c:pt idx="26">
                  <c:v>91.933257725000004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8-4E64-8CEE-1D6E63A8593C}"/>
            </c:ext>
          </c:extLst>
        </c:ser>
        <c:ser>
          <c:idx val="5"/>
          <c:order val="5"/>
          <c:tx>
            <c:strRef>
              <c:f>'1ENER'!$C$88</c:f>
              <c:strCache>
                <c:ptCount val="1"/>
                <c:pt idx="0">
                  <c:v> 1.B.2. Petróleo y gas natural </c:v>
                </c:pt>
              </c:strCache>
            </c:strRef>
          </c:tx>
          <c:invertIfNegative val="0"/>
          <c:cat>
            <c:numRef>
              <c:f>'1ENER'!$D$82:$AD$82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'1ENER'!$D$88:$AD$88</c:f>
              <c:numCache>
                <c:formatCode>_-* #,##0.0_-;\-* #,##0.0_-;_-* "-"??_-;_-@_-</c:formatCode>
                <c:ptCount val="27"/>
                <c:pt idx="0">
                  <c:v>1681.5469671394239</c:v>
                </c:pt>
                <c:pt idx="1">
                  <c:v>1356.0825512400002</c:v>
                </c:pt>
                <c:pt idx="2">
                  <c:v>1316.60312103</c:v>
                </c:pt>
                <c:pt idx="3">
                  <c:v>1265.7464864099998</c:v>
                </c:pt>
                <c:pt idx="4">
                  <c:v>1349.7791943699999</c:v>
                </c:pt>
                <c:pt idx="5">
                  <c:v>1161.9514134499998</c:v>
                </c:pt>
                <c:pt idx="6">
                  <c:v>1117.54431688</c:v>
                </c:pt>
                <c:pt idx="7">
                  <c:v>1126.9389926527999</c:v>
                </c:pt>
                <c:pt idx="8">
                  <c:v>1101.20816894</c:v>
                </c:pt>
                <c:pt idx="9">
                  <c:v>1268.5748067299999</c:v>
                </c:pt>
                <c:pt idx="10">
                  <c:v>1453.24217989</c:v>
                </c:pt>
                <c:pt idx="11">
                  <c:v>1544.3320500700002</c:v>
                </c:pt>
                <c:pt idx="12">
                  <c:v>1495.80730939</c:v>
                </c:pt>
                <c:pt idx="13">
                  <c:v>1387.3203711299998</c:v>
                </c:pt>
                <c:pt idx="14">
                  <c:v>1407.1338240647403</c:v>
                </c:pt>
                <c:pt idx="15">
                  <c:v>1425.8284051027008</c:v>
                </c:pt>
                <c:pt idx="16">
                  <c:v>1348.6480221812278</c:v>
                </c:pt>
                <c:pt idx="17">
                  <c:v>1075.9174151092282</c:v>
                </c:pt>
                <c:pt idx="18">
                  <c:v>954.30017234213085</c:v>
                </c:pt>
                <c:pt idx="19">
                  <c:v>1180.7631644505602</c:v>
                </c:pt>
                <c:pt idx="20">
                  <c:v>1161.9404060897873</c:v>
                </c:pt>
                <c:pt idx="21">
                  <c:v>1068.8634689997334</c:v>
                </c:pt>
                <c:pt idx="22">
                  <c:v>1010.6417760811612</c:v>
                </c:pt>
                <c:pt idx="23">
                  <c:v>954.34300773026871</c:v>
                </c:pt>
                <c:pt idx="24">
                  <c:v>842.63194116281579</c:v>
                </c:pt>
                <c:pt idx="25">
                  <c:v>835.82034937932201</c:v>
                </c:pt>
                <c:pt idx="26">
                  <c:v>909.69812374787614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8-4E64-8CEE-1D6E63A85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194688"/>
        <c:axId val="176196224"/>
      </c:barChart>
      <c:catAx>
        <c:axId val="1761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6196224"/>
        <c:crosses val="autoZero"/>
        <c:auto val="1"/>
        <c:lblAlgn val="ctr"/>
        <c:lblOffset val="100"/>
        <c:noMultiLvlLbl val="0"/>
      </c:catAx>
      <c:valAx>
        <c:axId val="17619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6194688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288570452095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7066505473506699"/>
          <c:h val="0.723079861111111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'2IPPU'!$C$4</c:f>
              <c:strCache>
                <c:ptCount val="1"/>
                <c:pt idx="0">
                  <c:v> 2. Procesos industriales y uso de productos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'2IPPU'!$D$3:$AD$3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'2IPPU'!$D$4:$AD$4</c:f>
              <c:numCache>
                <c:formatCode>_-* #,##0.0_-;\-* #,##0.0_-;_-* "-"??_-;_-@_-</c:formatCode>
                <c:ptCount val="27"/>
                <c:pt idx="0">
                  <c:v>3295.4491502951755</c:v>
                </c:pt>
                <c:pt idx="1">
                  <c:v>3620.7499981552601</c:v>
                </c:pt>
                <c:pt idx="2">
                  <c:v>4154.9967474176383</c:v>
                </c:pt>
                <c:pt idx="3">
                  <c:v>4306.0544946529399</c:v>
                </c:pt>
                <c:pt idx="4">
                  <c:v>4274.0235497014264</c:v>
                </c:pt>
                <c:pt idx="5">
                  <c:v>4097.7469262672148</c:v>
                </c:pt>
                <c:pt idx="6">
                  <c:v>4284.6742090769012</c:v>
                </c:pt>
                <c:pt idx="7">
                  <c:v>4619.6807768449726</c:v>
                </c:pt>
                <c:pt idx="8">
                  <c:v>5065.7375035678979</c:v>
                </c:pt>
                <c:pt idx="9">
                  <c:v>5375.3973061795787</c:v>
                </c:pt>
                <c:pt idx="10">
                  <c:v>6243.6225582624857</c:v>
                </c:pt>
                <c:pt idx="11">
                  <c:v>6243.8586581286663</c:v>
                </c:pt>
                <c:pt idx="12">
                  <c:v>6404.9362594421</c:v>
                </c:pt>
                <c:pt idx="13">
                  <c:v>6610.2354846563139</c:v>
                </c:pt>
                <c:pt idx="14">
                  <c:v>7067.473080692318</c:v>
                </c:pt>
                <c:pt idx="15">
                  <c:v>7236.1751682598879</c:v>
                </c:pt>
                <c:pt idx="16">
                  <c:v>7643.1417171437406</c:v>
                </c:pt>
                <c:pt idx="17">
                  <c:v>6352.7745946365203</c:v>
                </c:pt>
                <c:pt idx="18">
                  <c:v>6073.1588073575458</c:v>
                </c:pt>
                <c:pt idx="19">
                  <c:v>5463.1828105019804</c:v>
                </c:pt>
                <c:pt idx="20">
                  <c:v>5492.4350049163422</c:v>
                </c:pt>
                <c:pt idx="21">
                  <c:v>6335.9488515873181</c:v>
                </c:pt>
                <c:pt idx="22">
                  <c:v>6689.0849194125121</c:v>
                </c:pt>
                <c:pt idx="23">
                  <c:v>6142.3588607521815</c:v>
                </c:pt>
                <c:pt idx="24">
                  <c:v>6231.1739548872965</c:v>
                </c:pt>
                <c:pt idx="25">
                  <c:v>6583.1952800843865</c:v>
                </c:pt>
                <c:pt idx="26">
                  <c:v>6938.9116610259352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6-4103-A160-DE6FE1F2577F}"/>
            </c:ext>
          </c:extLst>
        </c:ser>
        <c:ser>
          <c:idx val="1"/>
          <c:order val="1"/>
          <c:tx>
            <c:strRef>
              <c:f>'2IPPU'!$C$5</c:f>
              <c:strCache>
                <c:ptCount val="1"/>
                <c:pt idx="0">
                  <c:v> Otros sectores excluyendo UTCUTS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'2IPPU'!$D$3:$AD$3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'2IPPU'!$D$5:$AD$5</c:f>
              <c:numCache>
                <c:formatCode>_-* #,##0.0_-;\-* #,##0.0_-;_-* "-"??_-;_-@_-</c:formatCode>
                <c:ptCount val="27"/>
                <c:pt idx="0">
                  <c:v>48720.483058816921</c:v>
                </c:pt>
                <c:pt idx="1">
                  <c:v>47060.275979423088</c:v>
                </c:pt>
                <c:pt idx="2">
                  <c:v>48423.970459508477</c:v>
                </c:pt>
                <c:pt idx="3">
                  <c:v>51126.253005971412</c:v>
                </c:pt>
                <c:pt idx="4">
                  <c:v>54075.073716225859</c:v>
                </c:pt>
                <c:pt idx="5">
                  <c:v>57354.390747115802</c:v>
                </c:pt>
                <c:pt idx="6">
                  <c:v>63430.423429506372</c:v>
                </c:pt>
                <c:pt idx="7">
                  <c:v>70583.605020083633</c:v>
                </c:pt>
                <c:pt idx="8">
                  <c:v>71085.47181550083</c:v>
                </c:pt>
                <c:pt idx="9">
                  <c:v>73903.491768513617</c:v>
                </c:pt>
                <c:pt idx="10">
                  <c:v>70343.032489857738</c:v>
                </c:pt>
                <c:pt idx="11">
                  <c:v>68487.814682516022</c:v>
                </c:pt>
                <c:pt idx="12">
                  <c:v>69774.492699069218</c:v>
                </c:pt>
                <c:pt idx="13">
                  <c:v>70345.788552354556</c:v>
                </c:pt>
                <c:pt idx="14">
                  <c:v>75541.526019580881</c:v>
                </c:pt>
                <c:pt idx="15">
                  <c:v>77097.554372344952</c:v>
                </c:pt>
                <c:pt idx="16">
                  <c:v>77911.781731862764</c:v>
                </c:pt>
                <c:pt idx="17">
                  <c:v>87303.188302338502</c:v>
                </c:pt>
                <c:pt idx="18">
                  <c:v>88188.76843305293</c:v>
                </c:pt>
                <c:pt idx="19">
                  <c:v>85423.39614642899</c:v>
                </c:pt>
                <c:pt idx="20">
                  <c:v>86369.727324850275</c:v>
                </c:pt>
                <c:pt idx="21">
                  <c:v>93525.094502691092</c:v>
                </c:pt>
                <c:pt idx="22">
                  <c:v>97803.108723300786</c:v>
                </c:pt>
                <c:pt idx="23">
                  <c:v>98160.369188152152</c:v>
                </c:pt>
                <c:pt idx="24">
                  <c:v>95240.009229040297</c:v>
                </c:pt>
                <c:pt idx="25">
                  <c:v>101658.55595598507</c:v>
                </c:pt>
                <c:pt idx="26">
                  <c:v>104738.23675137472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6-4103-A160-DE6FE1F2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500736"/>
        <c:axId val="176502272"/>
      </c:barChart>
      <c:catAx>
        <c:axId val="17650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6502272"/>
        <c:crosses val="autoZero"/>
        <c:auto val="1"/>
        <c:lblAlgn val="ctr"/>
        <c:lblOffset val="100"/>
        <c:noMultiLvlLbl val="0"/>
      </c:catAx>
      <c:valAx>
        <c:axId val="17650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650073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9262776337941618"/>
          <c:w val="1"/>
          <c:h val="0.1073722366205838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43105982905982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CL!$C$42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CL!$D$41:$AD$41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CL!$D$42:$AD$42</c:f>
              <c:numCache>
                <c:formatCode>_-* #,##0.0_-;\-* #,##0.0_-;_-* "-"??_-;_-@_-</c:formatCode>
                <c:ptCount val="27"/>
                <c:pt idx="0">
                  <c:v>-16787.595765350634</c:v>
                </c:pt>
                <c:pt idx="1">
                  <c:v>-14190.878567289161</c:v>
                </c:pt>
                <c:pt idx="2">
                  <c:v>-15574.397771432727</c:v>
                </c:pt>
                <c:pt idx="3">
                  <c:v>-13240.896453387912</c:v>
                </c:pt>
                <c:pt idx="4">
                  <c:v>-7622.3392395838455</c:v>
                </c:pt>
                <c:pt idx="5">
                  <c:v>-10685.016596077789</c:v>
                </c:pt>
                <c:pt idx="6">
                  <c:v>-4058.9917266096541</c:v>
                </c:pt>
                <c:pt idx="7">
                  <c:v>-263.85271000671298</c:v>
                </c:pt>
                <c:pt idx="8">
                  <c:v>17431.017595883754</c:v>
                </c:pt>
                <c:pt idx="9">
                  <c:v>8254.8312824377463</c:v>
                </c:pt>
                <c:pt idx="10">
                  <c:v>-7655.8230732504771</c:v>
                </c:pt>
                <c:pt idx="11">
                  <c:v>-11597.767638249779</c:v>
                </c:pt>
                <c:pt idx="12">
                  <c:v>-2914.7258418906799</c:v>
                </c:pt>
                <c:pt idx="13">
                  <c:v>-18445.697745439571</c:v>
                </c:pt>
                <c:pt idx="14">
                  <c:v>-7530.0596781489203</c:v>
                </c:pt>
                <c:pt idx="15">
                  <c:v>-5361.5696140268983</c:v>
                </c:pt>
                <c:pt idx="16">
                  <c:v>-7871.6258515174641</c:v>
                </c:pt>
                <c:pt idx="17">
                  <c:v>14422.79288093646</c:v>
                </c:pt>
                <c:pt idx="18">
                  <c:v>13497.788711182438</c:v>
                </c:pt>
                <c:pt idx="19">
                  <c:v>5877.0563191271367</c:v>
                </c:pt>
                <c:pt idx="20">
                  <c:v>-2080.3808747819357</c:v>
                </c:pt>
                <c:pt idx="21">
                  <c:v>12727.330102672402</c:v>
                </c:pt>
                <c:pt idx="22">
                  <c:v>20168.144297506609</c:v>
                </c:pt>
                <c:pt idx="23">
                  <c:v>9056.2973936676553</c:v>
                </c:pt>
                <c:pt idx="24">
                  <c:v>21624.464270009114</c:v>
                </c:pt>
                <c:pt idx="25">
                  <c:v>38428.699702620463</c:v>
                </c:pt>
                <c:pt idx="26">
                  <c:v>22186.386071450124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5-4FAE-A726-53CDD86B3752}"/>
            </c:ext>
          </c:extLst>
        </c:ser>
        <c:ser>
          <c:idx val="2"/>
          <c:order val="1"/>
          <c:tx>
            <c:strRef>
              <c:f>CL!$C$43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</c:spPr>
          <c:invertIfNegative val="0"/>
          <c:cat>
            <c:numRef>
              <c:f>CL!$D$41:$AD$41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CL!$D$43:$AD$43</c:f>
              <c:numCache>
                <c:formatCode>_-* #,##0.0_-;\-* #,##0.0_-;_-* "-"??_-;_-@_-</c:formatCode>
                <c:ptCount val="27"/>
                <c:pt idx="0">
                  <c:v>13024.914240982631</c:v>
                </c:pt>
                <c:pt idx="1">
                  <c:v>12902.408622503708</c:v>
                </c:pt>
                <c:pt idx="2">
                  <c:v>12927.620930468052</c:v>
                </c:pt>
                <c:pt idx="3">
                  <c:v>13221.993136276751</c:v>
                </c:pt>
                <c:pt idx="4">
                  <c:v>13696.477365930699</c:v>
                </c:pt>
                <c:pt idx="5">
                  <c:v>13581.328707835544</c:v>
                </c:pt>
                <c:pt idx="6">
                  <c:v>13869.158480062595</c:v>
                </c:pt>
                <c:pt idx="7">
                  <c:v>14338.039822080358</c:v>
                </c:pt>
                <c:pt idx="8">
                  <c:v>14992.891961204361</c:v>
                </c:pt>
                <c:pt idx="9">
                  <c:v>14739.427611199326</c:v>
                </c:pt>
                <c:pt idx="10">
                  <c:v>14681.535919220551</c:v>
                </c:pt>
                <c:pt idx="11">
                  <c:v>14878.484136861967</c:v>
                </c:pt>
                <c:pt idx="12">
                  <c:v>15812.545693709626</c:v>
                </c:pt>
                <c:pt idx="13">
                  <c:v>15226.808594923426</c:v>
                </c:pt>
                <c:pt idx="14">
                  <c:v>15515.82660438709</c:v>
                </c:pt>
                <c:pt idx="15">
                  <c:v>15886.896777809012</c:v>
                </c:pt>
                <c:pt idx="16">
                  <c:v>15588.740922932342</c:v>
                </c:pt>
                <c:pt idx="17">
                  <c:v>15220.312988660535</c:v>
                </c:pt>
                <c:pt idx="18">
                  <c:v>14540.104531069806</c:v>
                </c:pt>
                <c:pt idx="19">
                  <c:v>14182.174179396796</c:v>
                </c:pt>
                <c:pt idx="20">
                  <c:v>13562.814869313681</c:v>
                </c:pt>
                <c:pt idx="21">
                  <c:v>13308.663018974474</c:v>
                </c:pt>
                <c:pt idx="22">
                  <c:v>14037.620056575235</c:v>
                </c:pt>
                <c:pt idx="23">
                  <c:v>14265.820207132008</c:v>
                </c:pt>
                <c:pt idx="24">
                  <c:v>14375.298553379344</c:v>
                </c:pt>
                <c:pt idx="25">
                  <c:v>14684.733869239579</c:v>
                </c:pt>
                <c:pt idx="26">
                  <c:v>14064.264481866956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5-4FAE-A726-53CDD86B3752}"/>
            </c:ext>
          </c:extLst>
        </c:ser>
        <c:ser>
          <c:idx val="4"/>
          <c:order val="2"/>
          <c:tx>
            <c:strRef>
              <c:f>CL!$C$44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CL!$D$41:$AD$41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CL!$D$44:$AD$44</c:f>
              <c:numCache>
                <c:formatCode>_-* #,##0.0_-;\-* #,##0.0_-;_-* "-"??_-;_-@_-</c:formatCode>
                <c:ptCount val="27"/>
                <c:pt idx="0">
                  <c:v>5656.3200565859106</c:v>
                </c:pt>
                <c:pt idx="1">
                  <c:v>5708.1810259865433</c:v>
                </c:pt>
                <c:pt idx="2">
                  <c:v>5855.4839746046764</c:v>
                </c:pt>
                <c:pt idx="3">
                  <c:v>6127.7869368466927</c:v>
                </c:pt>
                <c:pt idx="4">
                  <c:v>6346.6507347749111</c:v>
                </c:pt>
                <c:pt idx="5">
                  <c:v>6398.5843563694325</c:v>
                </c:pt>
                <c:pt idx="6">
                  <c:v>6562.6849425853834</c:v>
                </c:pt>
                <c:pt idx="7">
                  <c:v>6673.6082464926621</c:v>
                </c:pt>
                <c:pt idx="8">
                  <c:v>7133.5075412789602</c:v>
                </c:pt>
                <c:pt idx="9">
                  <c:v>6932.7683575926212</c:v>
                </c:pt>
                <c:pt idx="10">
                  <c:v>6708.6264728397637</c:v>
                </c:pt>
                <c:pt idx="11">
                  <c:v>6841.1696586619837</c:v>
                </c:pt>
                <c:pt idx="12">
                  <c:v>7291.9293460893805</c:v>
                </c:pt>
                <c:pt idx="13">
                  <c:v>6895.0764686449138</c:v>
                </c:pt>
                <c:pt idx="14">
                  <c:v>7388.5211329905997</c:v>
                </c:pt>
                <c:pt idx="15">
                  <c:v>7318.9856713164118</c:v>
                </c:pt>
                <c:pt idx="16">
                  <c:v>7406.4757340646274</c:v>
                </c:pt>
                <c:pt idx="17">
                  <c:v>7290.1345676574729</c:v>
                </c:pt>
                <c:pt idx="18">
                  <c:v>7390.0258123992035</c:v>
                </c:pt>
                <c:pt idx="19">
                  <c:v>7366.3268797760029</c:v>
                </c:pt>
                <c:pt idx="20">
                  <c:v>7206.175523658384</c:v>
                </c:pt>
                <c:pt idx="21">
                  <c:v>6746.0981571089751</c:v>
                </c:pt>
                <c:pt idx="22">
                  <c:v>7039.3666376255314</c:v>
                </c:pt>
                <c:pt idx="23">
                  <c:v>6992.7974023043225</c:v>
                </c:pt>
                <c:pt idx="24">
                  <c:v>7181.4933639138835</c:v>
                </c:pt>
                <c:pt idx="25">
                  <c:v>7326.4248812086416</c:v>
                </c:pt>
                <c:pt idx="26">
                  <c:v>6792.7954382176185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5-4FAE-A726-53CDD86B3752}"/>
            </c:ext>
          </c:extLst>
        </c:ser>
        <c:ser>
          <c:idx val="6"/>
          <c:order val="3"/>
          <c:tx>
            <c:strRef>
              <c:f>CL!$C$45</c:f>
              <c:strCache>
                <c:ptCount val="1"/>
                <c:pt idx="0">
                  <c:v>Gases fluorados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CL!$D$41:$AD$41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CL!$D$45:$AD$45</c:f>
              <c:numCache>
                <c:formatCode>_-* #,##0.0_-;\-* #,##0.0_-;_-* "-"??_-;_-@_-</c:formatCode>
                <c:ptCount val="27"/>
                <c:pt idx="0">
                  <c:v>61.328415926639998</c:v>
                </c:pt>
                <c:pt idx="1">
                  <c:v>43.749966896160004</c:v>
                </c:pt>
                <c:pt idx="2">
                  <c:v>49.370166896160001</c:v>
                </c:pt>
                <c:pt idx="3">
                  <c:v>46.590830594159996</c:v>
                </c:pt>
                <c:pt idx="4">
                  <c:v>69.84391221012001</c:v>
                </c:pt>
                <c:pt idx="5">
                  <c:v>76.477482722399998</c:v>
                </c:pt>
                <c:pt idx="6">
                  <c:v>74.752479565439984</c:v>
                </c:pt>
                <c:pt idx="7">
                  <c:v>99.003165678359991</c:v>
                </c:pt>
                <c:pt idx="8">
                  <c:v>122.35864270764</c:v>
                </c:pt>
                <c:pt idx="9">
                  <c:v>141.46129892718801</c:v>
                </c:pt>
                <c:pt idx="10">
                  <c:v>175.94647570871945</c:v>
                </c:pt>
                <c:pt idx="11">
                  <c:v>253.99237294186219</c:v>
                </c:pt>
                <c:pt idx="12">
                  <c:v>286.2205875261003</c:v>
                </c:pt>
                <c:pt idx="13">
                  <c:v>346.42489105717641</c:v>
                </c:pt>
                <c:pt idx="14">
                  <c:v>368.41269198607017</c:v>
                </c:pt>
                <c:pt idx="15">
                  <c:v>393.13644528128054</c:v>
                </c:pt>
                <c:pt idx="16">
                  <c:v>509.99698250118348</c:v>
                </c:pt>
                <c:pt idx="17">
                  <c:v>627.28586621533634</c:v>
                </c:pt>
                <c:pt idx="18">
                  <c:v>822.41018508858338</c:v>
                </c:pt>
                <c:pt idx="19">
                  <c:v>926.16779627470044</c:v>
                </c:pt>
                <c:pt idx="20">
                  <c:v>1242.6685426920376</c:v>
                </c:pt>
                <c:pt idx="21">
                  <c:v>1562.8958481440595</c:v>
                </c:pt>
                <c:pt idx="22">
                  <c:v>1815.8747352885148</c:v>
                </c:pt>
                <c:pt idx="23">
                  <c:v>2100.3210352119677</c:v>
                </c:pt>
                <c:pt idx="24">
                  <c:v>2567.5643636442192</c:v>
                </c:pt>
                <c:pt idx="25">
                  <c:v>2829.5239005977246</c:v>
                </c:pt>
                <c:pt idx="26">
                  <c:v>3141.3717173850914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5-4FAE-A726-53CDD86B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0170240"/>
        <c:axId val="170171776"/>
      </c:barChart>
      <c:lineChart>
        <c:grouping val="standard"/>
        <c:varyColors val="0"/>
        <c:ser>
          <c:idx val="1"/>
          <c:order val="4"/>
          <c:tx>
            <c:strRef>
              <c:f>CL!$C$46</c:f>
              <c:strCache>
                <c:ptCount val="1"/>
                <c:pt idx="0">
                  <c:v>Balance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CL!$D$41:$AD$41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CL!$D$46:$AD$46</c:f>
              <c:numCache>
                <c:formatCode>_-* #,##0.0_-;\-* #,##0.0_-;_-* "-"??_-;_-@_-</c:formatCode>
                <c:ptCount val="27"/>
                <c:pt idx="0">
                  <c:v>1954.9669481445476</c:v>
                </c:pt>
                <c:pt idx="1">
                  <c:v>4463.4610480972506</c:v>
                </c:pt>
                <c:pt idx="2">
                  <c:v>3258.0773005361621</c:v>
                </c:pt>
                <c:pt idx="3">
                  <c:v>6155.4744503296924</c:v>
                </c:pt>
                <c:pt idx="4">
                  <c:v>12490.632773331885</c:v>
                </c:pt>
                <c:pt idx="5">
                  <c:v>9371.3739508495873</c:v>
                </c:pt>
                <c:pt idx="6">
                  <c:v>16447.604175603763</c:v>
                </c:pt>
                <c:pt idx="7">
                  <c:v>20846.798524244667</c:v>
                </c:pt>
                <c:pt idx="8">
                  <c:v>39679.775741074714</c:v>
                </c:pt>
                <c:pt idx="9">
                  <c:v>30068.488550156882</c:v>
                </c:pt>
                <c:pt idx="10">
                  <c:v>13910.285794518557</c:v>
                </c:pt>
                <c:pt idx="11">
                  <c:v>10375.878530216034</c:v>
                </c:pt>
                <c:pt idx="12">
                  <c:v>20475.969785434427</c:v>
                </c:pt>
                <c:pt idx="13">
                  <c:v>4022.6122091859456</c:v>
                </c:pt>
                <c:pt idx="14">
                  <c:v>15742.700751214839</c:v>
                </c:pt>
                <c:pt idx="15">
                  <c:v>18237.449280379806</c:v>
                </c:pt>
                <c:pt idx="16">
                  <c:v>15633.587787980689</c:v>
                </c:pt>
                <c:pt idx="17">
                  <c:v>37560.526303469807</c:v>
                </c:pt>
                <c:pt idx="18">
                  <c:v>36250.329239740036</c:v>
                </c:pt>
                <c:pt idx="19">
                  <c:v>28351.725174574636</c:v>
                </c:pt>
                <c:pt idx="20">
                  <c:v>19931.278060882167</c:v>
                </c:pt>
                <c:pt idx="21">
                  <c:v>34344.987126899905</c:v>
                </c:pt>
                <c:pt idx="22">
                  <c:v>43061.005726995892</c:v>
                </c:pt>
                <c:pt idx="23">
                  <c:v>32415.23603831595</c:v>
                </c:pt>
                <c:pt idx="24">
                  <c:v>45748.820550946562</c:v>
                </c:pt>
                <c:pt idx="25">
                  <c:v>63269.382353666413</c:v>
                </c:pt>
                <c:pt idx="26">
                  <c:v>46184.817708919785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8-4442-9058-8571CF4C1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70240"/>
        <c:axId val="170171776"/>
      </c:lineChart>
      <c:catAx>
        <c:axId val="1701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70171776"/>
        <c:crosses val="autoZero"/>
        <c:auto val="1"/>
        <c:lblAlgn val="ctr"/>
        <c:lblOffset val="100"/>
        <c:noMultiLvlLbl val="0"/>
      </c:catAx>
      <c:valAx>
        <c:axId val="17017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01702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90179145299145302"/>
          <c:w val="0.99860555555555552"/>
          <c:h val="9.8208547008547004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3A-4DBA-9ECC-DCC7F27D62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3A-4DBA-9ECC-DCC7F27D62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3A-4DBA-9ECC-DCC7F27D6268}"/>
              </c:ext>
            </c:extLst>
          </c:dPt>
          <c:dLbls>
            <c:dLbl>
              <c:idx val="0"/>
              <c:layout>
                <c:manualLayout>
                  <c:x val="5.8627946127946126E-2"/>
                  <c:y val="-6.686722222222225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DBA-9ECC-DCC7F27D6268}"/>
                </c:ext>
              </c:extLst>
            </c:dLbl>
            <c:dLbl>
              <c:idx val="1"/>
              <c:layout>
                <c:manualLayout>
                  <c:x val="-0.21461111111111111"/>
                  <c:y val="2.965666666666666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A-4DBA-9ECC-DCC7F27D6268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A-4DBA-9ECC-DCC7F27D626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3A-4DBA-9ECC-DCC7F27D626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3A-4DBA-9ECC-DCC7F27D626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3A-4DBA-9ECC-DCC7F27D626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3A-4DBA-9ECC-DCC7F27D62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'2IPPU'!$C$4:$C$5</c:f>
              <c:strCache>
                <c:ptCount val="2"/>
                <c:pt idx="0">
                  <c:v> 2. Procesos industriales y uso de productos </c:v>
                </c:pt>
                <c:pt idx="1">
                  <c:v> Otros sectores excluyendo UTCUTS </c:v>
                </c:pt>
              </c:strCache>
            </c:strRef>
          </c:cat>
          <c:val>
            <c:numRef>
              <c:f>'2IPPU'!$AD$4:$AD$5</c:f>
              <c:numCache>
                <c:formatCode>_-* #,##0.0_-;\-* #,##0.0_-;_-* "-"??_-;_-@_-</c:formatCode>
                <c:ptCount val="2"/>
                <c:pt idx="0">
                  <c:v>6938.9116610259352</c:v>
                </c:pt>
                <c:pt idx="1">
                  <c:v>104738.23675137472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A-4DBA-9ECC-DCC7F27D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7066505473506699"/>
          <c:h val="0.723079861111111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'2IPPU'!$C$28</c:f>
              <c:strCache>
                <c:ptCount val="1"/>
                <c:pt idx="0">
                  <c:v> 2. Procesos industriales y uso de productos 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'2IPPU'!$D$27:$AD$27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'2IPPU'!$D$28:$AD$28</c:f>
              <c:numCache>
                <c:formatCode>_-* #,##0.0_-;\-* #,##0.0_-;_-* "-"??_-;_-@_-</c:formatCode>
                <c:ptCount val="27"/>
                <c:pt idx="0">
                  <c:v>3295.4491502951755</c:v>
                </c:pt>
                <c:pt idx="1">
                  <c:v>3620.7499981552601</c:v>
                </c:pt>
                <c:pt idx="2">
                  <c:v>4154.9967474176383</c:v>
                </c:pt>
                <c:pt idx="3">
                  <c:v>4306.0544946529399</c:v>
                </c:pt>
                <c:pt idx="4">
                  <c:v>4274.0235497014264</c:v>
                </c:pt>
                <c:pt idx="5">
                  <c:v>4097.7469262672148</c:v>
                </c:pt>
                <c:pt idx="6">
                  <c:v>4284.6742090769012</c:v>
                </c:pt>
                <c:pt idx="7">
                  <c:v>4619.6807768449726</c:v>
                </c:pt>
                <c:pt idx="8">
                  <c:v>5065.7375035678979</c:v>
                </c:pt>
                <c:pt idx="9">
                  <c:v>5375.3973061795787</c:v>
                </c:pt>
                <c:pt idx="10">
                  <c:v>6243.6225582624857</c:v>
                </c:pt>
                <c:pt idx="11">
                  <c:v>6243.8586581286663</c:v>
                </c:pt>
                <c:pt idx="12">
                  <c:v>6404.9362594421</c:v>
                </c:pt>
                <c:pt idx="13">
                  <c:v>6610.2354846563139</c:v>
                </c:pt>
                <c:pt idx="14">
                  <c:v>7067.473080692318</c:v>
                </c:pt>
                <c:pt idx="15">
                  <c:v>7236.1751682598879</c:v>
                </c:pt>
                <c:pt idx="16">
                  <c:v>7643.1417171437406</c:v>
                </c:pt>
                <c:pt idx="17">
                  <c:v>6352.7745946365203</c:v>
                </c:pt>
                <c:pt idx="18">
                  <c:v>6073.1588073575458</c:v>
                </c:pt>
                <c:pt idx="19">
                  <c:v>5463.1828105019804</c:v>
                </c:pt>
                <c:pt idx="20">
                  <c:v>5492.4350049163422</c:v>
                </c:pt>
                <c:pt idx="21">
                  <c:v>6335.9488515873181</c:v>
                </c:pt>
                <c:pt idx="22">
                  <c:v>6689.0849194125121</c:v>
                </c:pt>
                <c:pt idx="23">
                  <c:v>6142.3588607521815</c:v>
                </c:pt>
                <c:pt idx="24">
                  <c:v>6231.1739548872965</c:v>
                </c:pt>
                <c:pt idx="25">
                  <c:v>6583.1952800843865</c:v>
                </c:pt>
                <c:pt idx="26">
                  <c:v>6938.9116610259352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6-4103-A160-DE6FE1F2577F}"/>
            </c:ext>
          </c:extLst>
        </c:ser>
        <c:ser>
          <c:idx val="1"/>
          <c:order val="1"/>
          <c:tx>
            <c:strRef>
              <c:f>'2IPPU'!$C$29</c:f>
              <c:strCache>
                <c:ptCount val="1"/>
                <c:pt idx="0">
                  <c:v> Otros sectores incluyendo UTCUTS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'2IPPU'!$D$27:$AD$27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'2IPPU'!$D$29:$AD$29</c:f>
              <c:numCache>
                <c:formatCode>_-* #,##0.0_-;\-* #,##0.0_-;_-* "-"??_-;_-@_-</c:formatCode>
                <c:ptCount val="27"/>
                <c:pt idx="0">
                  <c:v>98781.448319784467</c:v>
                </c:pt>
                <c:pt idx="1">
                  <c:v>93277.840908904167</c:v>
                </c:pt>
                <c:pt idx="2">
                  <c:v>97744.860365898421</c:v>
                </c:pt>
                <c:pt idx="3">
                  <c:v>100403.08605626605</c:v>
                </c:pt>
                <c:pt idx="4">
                  <c:v>99933.538208821265</c:v>
                </c:pt>
                <c:pt idx="5">
                  <c:v>109435.15446964923</c:v>
                </c:pt>
                <c:pt idx="6">
                  <c:v>114697.91689248588</c:v>
                </c:pt>
                <c:pt idx="7">
                  <c:v>124940.09229276757</c:v>
                </c:pt>
                <c:pt idx="8">
                  <c:v>107556.90539349488</c:v>
                </c:pt>
                <c:pt idx="9">
                  <c:v>123113.89229304994</c:v>
                </c:pt>
                <c:pt idx="10">
                  <c:v>133019.40174345943</c:v>
                </c:pt>
                <c:pt idx="11">
                  <c:v>132843.6094929447</c:v>
                </c:pt>
                <c:pt idx="12">
                  <c:v>125477.95187214605</c:v>
                </c:pt>
                <c:pt idx="13">
                  <c:v>143279.20038017948</c:v>
                </c:pt>
                <c:pt idx="14">
                  <c:v>142407.82436863924</c:v>
                </c:pt>
                <c:pt idx="15">
                  <c:v>143193.83463257001</c:v>
                </c:pt>
                <c:pt idx="16">
                  <c:v>147833.11739288858</c:v>
                </c:pt>
                <c:pt idx="17">
                  <c:v>143398.62489584371</c:v>
                </c:pt>
                <c:pt idx="18">
                  <c:v>146200.36643372333</c:v>
                </c:pt>
                <c:pt idx="19">
                  <c:v>147958.24992878534</c:v>
                </c:pt>
                <c:pt idx="20">
                  <c:v>158300.61159373471</c:v>
                </c:pt>
                <c:pt idx="21">
                  <c:v>159041.15073006955</c:v>
                </c:pt>
                <c:pt idx="22">
                  <c:v>159234.29663901817</c:v>
                </c:pt>
                <c:pt idx="23">
                  <c:v>170047.86119874052</c:v>
                </c:pt>
                <c:pt idx="24">
                  <c:v>150962.37186202133</c:v>
                </c:pt>
                <c:pt idx="25">
                  <c:v>146630.92483838811</c:v>
                </c:pt>
                <c:pt idx="26">
                  <c:v>170230.56745485557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6-4103-A160-DE6FE1F2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6446848"/>
        <c:axId val="176452736"/>
      </c:barChart>
      <c:catAx>
        <c:axId val="1764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6452736"/>
        <c:crosses val="autoZero"/>
        <c:auto val="1"/>
        <c:lblAlgn val="ctr"/>
        <c:lblOffset val="100"/>
        <c:noMultiLvlLbl val="0"/>
      </c:catAx>
      <c:valAx>
        <c:axId val="17645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644684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9262776337941618"/>
          <c:w val="1"/>
          <c:h val="0.1073722366205838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3A-4DBA-9ECC-DCC7F27D62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3A-4DBA-9ECC-DCC7F27D62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3A-4DBA-9ECC-DCC7F27D6268}"/>
              </c:ext>
            </c:extLst>
          </c:dPt>
          <c:dLbls>
            <c:dLbl>
              <c:idx val="0"/>
              <c:layout>
                <c:manualLayout>
                  <c:x val="5.8627946127946126E-2"/>
                  <c:y val="-6.686722222222225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DBA-9ECC-DCC7F27D6268}"/>
                </c:ext>
              </c:extLst>
            </c:dLbl>
            <c:dLbl>
              <c:idx val="1"/>
              <c:layout>
                <c:manualLayout>
                  <c:x val="-0.10486784511784512"/>
                  <c:y val="3.671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A-4DBA-9ECC-DCC7F27D6268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A-4DBA-9ECC-DCC7F27D626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3A-4DBA-9ECC-DCC7F27D626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3A-4DBA-9ECC-DCC7F27D626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3A-4DBA-9ECC-DCC7F27D626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3A-4DBA-9ECC-DCC7F27D62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'2IPPU'!$AD$28:$AD$29</c:f>
              <c:numCache>
                <c:formatCode>_-* #,##0.0_-;\-* #,##0.0_-;_-* "-"??_-;_-@_-</c:formatCode>
                <c:ptCount val="2"/>
                <c:pt idx="0">
                  <c:v>6938.9116610259352</c:v>
                </c:pt>
                <c:pt idx="1">
                  <c:v>170230.56745485557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A-4DBA-9ECC-DCC7F27D6268}"/>
            </c:ext>
          </c:extLst>
        </c:ser>
        <c:ser>
          <c:idx val="1"/>
          <c:order val="1"/>
          <c:val>
            <c:numRef>
              <c:f>'2IPPU'!$AA$28:$AA$29</c:f>
              <c:numCache>
                <c:formatCode>_-* #,##0.0_-;\-* #,##0.0_-;_-* "-"??_-;_-@_-</c:formatCode>
                <c:ptCount val="2"/>
                <c:pt idx="0">
                  <c:v>6142.3588607521815</c:v>
                </c:pt>
                <c:pt idx="1">
                  <c:v>170047.86119874052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92-4A74-BB3B-FC2713F3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61962255446705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'2IPPU'!$C$52</c:f>
              <c:strCache>
                <c:ptCount val="1"/>
                <c:pt idx="0">
                  <c:v>2.A. Industria de los minerales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'2IPPU'!$D$51:$AD$51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'2IPPU'!$D$52:$AD$52</c:f>
              <c:numCache>
                <c:formatCode>#,##0.0_ ;\-#,##0.0\ </c:formatCode>
                <c:ptCount val="27"/>
                <c:pt idx="0">
                  <c:v>780.31708108868713</c:v>
                </c:pt>
                <c:pt idx="1">
                  <c:v>1087.9890759367388</c:v>
                </c:pt>
                <c:pt idx="2">
                  <c:v>1216.2296229087492</c:v>
                </c:pt>
                <c:pt idx="3">
                  <c:v>1307.9942464690632</c:v>
                </c:pt>
                <c:pt idx="4">
                  <c:v>1318.9698691227297</c:v>
                </c:pt>
                <c:pt idx="5">
                  <c:v>1202.4186249562288</c:v>
                </c:pt>
                <c:pt idx="6">
                  <c:v>1192.385997252406</c:v>
                </c:pt>
                <c:pt idx="7">
                  <c:v>1185.204829833235</c:v>
                </c:pt>
                <c:pt idx="8">
                  <c:v>1383.2074437126639</c:v>
                </c:pt>
                <c:pt idx="9">
                  <c:v>1251.9534172471924</c:v>
                </c:pt>
                <c:pt idx="10">
                  <c:v>1312.1599793898213</c:v>
                </c:pt>
                <c:pt idx="11">
                  <c:v>1331.9359681725</c:v>
                </c:pt>
                <c:pt idx="12">
                  <c:v>1372.5162245634599</c:v>
                </c:pt>
                <c:pt idx="13">
                  <c:v>1448.5326780763501</c:v>
                </c:pt>
                <c:pt idx="14">
                  <c:v>1597.7825386503</c:v>
                </c:pt>
                <c:pt idx="15">
                  <c:v>1613.44947364785</c:v>
                </c:pt>
                <c:pt idx="16">
                  <c:v>1703.3690787844503</c:v>
                </c:pt>
                <c:pt idx="17">
                  <c:v>1856.8028771194781</c:v>
                </c:pt>
                <c:pt idx="18">
                  <c:v>1826.4005051767501</c:v>
                </c:pt>
                <c:pt idx="19">
                  <c:v>1556.186739301256</c:v>
                </c:pt>
                <c:pt idx="20">
                  <c:v>1551.087600021747</c:v>
                </c:pt>
                <c:pt idx="21">
                  <c:v>1619.7041859405938</c:v>
                </c:pt>
                <c:pt idx="22">
                  <c:v>1709.0268584815699</c:v>
                </c:pt>
                <c:pt idx="23">
                  <c:v>1559.7749698204934</c:v>
                </c:pt>
                <c:pt idx="24">
                  <c:v>1527.2295820088266</c:v>
                </c:pt>
                <c:pt idx="25">
                  <c:v>1503.4169779086899</c:v>
                </c:pt>
                <c:pt idx="26">
                  <c:v>1601.691266052324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'2IPPU'!$C$53</c:f>
              <c:strCache>
                <c:ptCount val="1"/>
                <c:pt idx="0">
                  <c:v>2.B. Industria química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'2IPPU'!$D$51:$AD$51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'2IPPU'!$D$53:$AD$53</c:f>
              <c:numCache>
                <c:formatCode>#,##0.0_ ;\-#,##0.0\ </c:formatCode>
                <c:ptCount val="27"/>
                <c:pt idx="0">
                  <c:v>953.21911811702807</c:v>
                </c:pt>
                <c:pt idx="1">
                  <c:v>836.05467179519655</c:v>
                </c:pt>
                <c:pt idx="2">
                  <c:v>938.63965292230364</c:v>
                </c:pt>
                <c:pt idx="3">
                  <c:v>912.91353374556866</c:v>
                </c:pt>
                <c:pt idx="4">
                  <c:v>961.70440127504912</c:v>
                </c:pt>
                <c:pt idx="5">
                  <c:v>942.28136030130929</c:v>
                </c:pt>
                <c:pt idx="6">
                  <c:v>954.33029499710631</c:v>
                </c:pt>
                <c:pt idx="7">
                  <c:v>1507.8173993348055</c:v>
                </c:pt>
                <c:pt idx="8">
                  <c:v>1559.3236736920362</c:v>
                </c:pt>
                <c:pt idx="9">
                  <c:v>1999.6227989427018</c:v>
                </c:pt>
                <c:pt idx="10">
                  <c:v>2645.300366393496</c:v>
                </c:pt>
                <c:pt idx="11">
                  <c:v>2610.3653686213092</c:v>
                </c:pt>
                <c:pt idx="12">
                  <c:v>2695.8060604109478</c:v>
                </c:pt>
                <c:pt idx="13">
                  <c:v>2683.1776045450388</c:v>
                </c:pt>
                <c:pt idx="14">
                  <c:v>2790.907614976476</c:v>
                </c:pt>
                <c:pt idx="15">
                  <c:v>3075.118957168298</c:v>
                </c:pt>
                <c:pt idx="16">
                  <c:v>3197.080883682936</c:v>
                </c:pt>
                <c:pt idx="17">
                  <c:v>1740.3768043292239</c:v>
                </c:pt>
                <c:pt idx="18">
                  <c:v>1229.2256011689483</c:v>
                </c:pt>
                <c:pt idx="19">
                  <c:v>1137.9519237673699</c:v>
                </c:pt>
                <c:pt idx="20">
                  <c:v>1206.2662039546456</c:v>
                </c:pt>
                <c:pt idx="21">
                  <c:v>932.45342214833522</c:v>
                </c:pt>
                <c:pt idx="22">
                  <c:v>913.23824912142641</c:v>
                </c:pt>
                <c:pt idx="23">
                  <c:v>762.8297925929038</c:v>
                </c:pt>
                <c:pt idx="24">
                  <c:v>696.93235829573734</c:v>
                </c:pt>
                <c:pt idx="25">
                  <c:v>712.16149348326428</c:v>
                </c:pt>
                <c:pt idx="26">
                  <c:v>738.30555474532116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E7-B95F-CB824C1C04D0}"/>
            </c:ext>
          </c:extLst>
        </c:ser>
        <c:ser>
          <c:idx val="2"/>
          <c:order val="2"/>
          <c:tx>
            <c:strRef>
              <c:f>'2IPPU'!$C$54</c:f>
              <c:strCache>
                <c:ptCount val="1"/>
                <c:pt idx="0">
                  <c:v>2.C. Industria de los metales</c:v>
                </c:pt>
              </c:strCache>
            </c:strRef>
          </c:tx>
          <c:invertIfNegative val="0"/>
          <c:cat>
            <c:numRef>
              <c:f>'2IPPU'!$D$51:$AD$51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'2IPPU'!$D$54:$AD$54</c:f>
              <c:numCache>
                <c:formatCode>#,##0.0_ ;\-#,##0.0\ </c:formatCode>
                <c:ptCount val="27"/>
                <c:pt idx="0">
                  <c:v>1425.4391168663581</c:v>
                </c:pt>
                <c:pt idx="1">
                  <c:v>1560.1985785358677</c:v>
                </c:pt>
                <c:pt idx="2">
                  <c:v>1860.2987112118778</c:v>
                </c:pt>
                <c:pt idx="3">
                  <c:v>1959.6061920885215</c:v>
                </c:pt>
                <c:pt idx="4">
                  <c:v>1837.2926736945283</c:v>
                </c:pt>
                <c:pt idx="5">
                  <c:v>1788.9233938096502</c:v>
                </c:pt>
                <c:pt idx="6">
                  <c:v>1969.5874797919932</c:v>
                </c:pt>
                <c:pt idx="7">
                  <c:v>1732.3791575470093</c:v>
                </c:pt>
                <c:pt idx="8">
                  <c:v>1905.0648382156091</c:v>
                </c:pt>
                <c:pt idx="9">
                  <c:v>1951.3587194553813</c:v>
                </c:pt>
                <c:pt idx="10">
                  <c:v>1995.4028775123338</c:v>
                </c:pt>
                <c:pt idx="11">
                  <c:v>1860.8628190642419</c:v>
                </c:pt>
                <c:pt idx="12">
                  <c:v>1924.4087076095177</c:v>
                </c:pt>
                <c:pt idx="13">
                  <c:v>1984.8454949949221</c:v>
                </c:pt>
                <c:pt idx="14">
                  <c:v>2211.1993586796407</c:v>
                </c:pt>
                <c:pt idx="15">
                  <c:v>2046.172021254358</c:v>
                </c:pt>
                <c:pt idx="16">
                  <c:v>2126.2085185739711</c:v>
                </c:pt>
                <c:pt idx="17">
                  <c:v>2026.4066542507496</c:v>
                </c:pt>
                <c:pt idx="18">
                  <c:v>1947.1788006788479</c:v>
                </c:pt>
                <c:pt idx="19">
                  <c:v>1701.9474004707236</c:v>
                </c:pt>
                <c:pt idx="20">
                  <c:v>1251.3910974410494</c:v>
                </c:pt>
                <c:pt idx="21">
                  <c:v>2092.0103907331618</c:v>
                </c:pt>
                <c:pt idx="22">
                  <c:v>2062.9187983389593</c:v>
                </c:pt>
                <c:pt idx="23">
                  <c:v>1577.4436750199739</c:v>
                </c:pt>
                <c:pt idx="24">
                  <c:v>1293.2091189309472</c:v>
                </c:pt>
                <c:pt idx="25">
                  <c:v>1392.9354580955824</c:v>
                </c:pt>
                <c:pt idx="26">
                  <c:v>1327.6172311998182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2-4FE7-B95F-CB824C1C04D0}"/>
            </c:ext>
          </c:extLst>
        </c:ser>
        <c:ser>
          <c:idx val="3"/>
          <c:order val="3"/>
          <c:tx>
            <c:strRef>
              <c:f>'2IPPU'!$C$55</c:f>
              <c:strCache>
                <c:ptCount val="1"/>
                <c:pt idx="0">
                  <c:v>2.D. Productos no energéticos de combustibles y uso de solventes</c:v>
                </c:pt>
              </c:strCache>
            </c:strRef>
          </c:tx>
          <c:invertIfNegative val="0"/>
          <c:cat>
            <c:numRef>
              <c:f>'2IPPU'!$D$51:$AD$51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'2IPPU'!$D$55:$AD$55</c:f>
              <c:numCache>
                <c:formatCode>#,##0.0_ ;\-#,##0.0\ </c:formatCode>
                <c:ptCount val="27"/>
                <c:pt idx="0">
                  <c:v>75.145418296462651</c:v>
                </c:pt>
                <c:pt idx="1">
                  <c:v>92.757704991297146</c:v>
                </c:pt>
                <c:pt idx="2">
                  <c:v>90.458593478547058</c:v>
                </c:pt>
                <c:pt idx="3">
                  <c:v>78.949691755626418</c:v>
                </c:pt>
                <c:pt idx="4">
                  <c:v>86.212693398999789</c:v>
                </c:pt>
                <c:pt idx="5">
                  <c:v>87.646064477626595</c:v>
                </c:pt>
                <c:pt idx="6">
                  <c:v>93.61795746995648</c:v>
                </c:pt>
                <c:pt idx="7">
                  <c:v>95.276224451562598</c:v>
                </c:pt>
                <c:pt idx="8">
                  <c:v>95.782905239949272</c:v>
                </c:pt>
                <c:pt idx="9">
                  <c:v>31.001071607115577</c:v>
                </c:pt>
                <c:pt idx="10">
                  <c:v>114.81285925811507</c:v>
                </c:pt>
                <c:pt idx="11">
                  <c:v>186.70212932875359</c:v>
                </c:pt>
                <c:pt idx="12">
                  <c:v>125.98467933207462</c:v>
                </c:pt>
                <c:pt idx="13">
                  <c:v>147.25481598282752</c:v>
                </c:pt>
                <c:pt idx="14">
                  <c:v>99.170876399831272</c:v>
                </c:pt>
                <c:pt idx="15">
                  <c:v>108.29827090810201</c:v>
                </c:pt>
                <c:pt idx="16">
                  <c:v>106.4862536012009</c:v>
                </c:pt>
                <c:pt idx="17">
                  <c:v>101.90239272173226</c:v>
                </c:pt>
                <c:pt idx="18">
                  <c:v>247.94371524441615</c:v>
                </c:pt>
                <c:pt idx="19">
                  <c:v>140.92895068793021</c:v>
                </c:pt>
                <c:pt idx="20">
                  <c:v>241.0215608068626</c:v>
                </c:pt>
                <c:pt idx="21">
                  <c:v>128.88500462116752</c:v>
                </c:pt>
                <c:pt idx="22">
                  <c:v>188.0262781820424</c:v>
                </c:pt>
                <c:pt idx="23">
                  <c:v>141.98938810684322</c:v>
                </c:pt>
                <c:pt idx="24">
                  <c:v>146.23853200756713</c:v>
                </c:pt>
                <c:pt idx="25">
                  <c:v>145.1574499991255</c:v>
                </c:pt>
                <c:pt idx="26">
                  <c:v>129.92589164337991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2-4FE7-B95F-CB824C1C04D0}"/>
            </c:ext>
          </c:extLst>
        </c:ser>
        <c:ser>
          <c:idx val="4"/>
          <c:order val="4"/>
          <c:tx>
            <c:strRef>
              <c:f>'2IPPU'!$C$56</c:f>
              <c:strCache>
                <c:ptCount val="1"/>
                <c:pt idx="0">
                  <c:v>2.F. Uso de productos como sustitutos de las sustancias que agotan la capa de ozono</c:v>
                </c:pt>
              </c:strCache>
            </c:strRef>
          </c:tx>
          <c:invertIfNegative val="0"/>
          <c:cat>
            <c:numRef>
              <c:f>'2IPPU'!$D$51:$AD$51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'2IPPU'!$D$56:$AD$56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38.329203350348031</c:v>
                </c:pt>
                <c:pt idx="10">
                  <c:v>81.859025805839465</c:v>
                </c:pt>
                <c:pt idx="11">
                  <c:v>155.34925503898219</c:v>
                </c:pt>
                <c:pt idx="12">
                  <c:v>190.2109380939003</c:v>
                </c:pt>
                <c:pt idx="13">
                  <c:v>209.97040571821643</c:v>
                </c:pt>
                <c:pt idx="14">
                  <c:v>245.8756821196302</c:v>
                </c:pt>
                <c:pt idx="15">
                  <c:v>279.79542856496056</c:v>
                </c:pt>
                <c:pt idx="16">
                  <c:v>380.26127025990348</c:v>
                </c:pt>
                <c:pt idx="17">
                  <c:v>482.06876941945637</c:v>
                </c:pt>
                <c:pt idx="18">
                  <c:v>643.54795361622337</c:v>
                </c:pt>
                <c:pt idx="19">
                  <c:v>757.46978384002045</c:v>
                </c:pt>
                <c:pt idx="20">
                  <c:v>999.97741355199753</c:v>
                </c:pt>
                <c:pt idx="21">
                  <c:v>1318.0480125986594</c:v>
                </c:pt>
                <c:pt idx="22">
                  <c:v>1582.7985162363148</c:v>
                </c:pt>
                <c:pt idx="23">
                  <c:v>1866.4962347835676</c:v>
                </c:pt>
                <c:pt idx="24">
                  <c:v>2334.6668522917348</c:v>
                </c:pt>
                <c:pt idx="25">
                  <c:v>2587.1981213234008</c:v>
                </c:pt>
                <c:pt idx="26">
                  <c:v>2869.1032448867645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22-4FE7-B95F-CB824C1C04D0}"/>
            </c:ext>
          </c:extLst>
        </c:ser>
        <c:ser>
          <c:idx val="5"/>
          <c:order val="5"/>
          <c:tx>
            <c:strRef>
              <c:f>'2IPPU'!$C$57</c:f>
              <c:strCache>
                <c:ptCount val="1"/>
                <c:pt idx="0">
                  <c:v>2.G. Manufactura y utilización de otros productos</c:v>
                </c:pt>
              </c:strCache>
            </c:strRef>
          </c:tx>
          <c:invertIfNegative val="0"/>
          <c:cat>
            <c:numRef>
              <c:f>'2IPPU'!$D$51:$AD$51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'2IPPU'!$D$57:$AD$57</c:f>
              <c:numCache>
                <c:formatCode>#,##0.0_ ;\-#,##0.0\ </c:formatCode>
                <c:ptCount val="27"/>
                <c:pt idx="0">
                  <c:v>61.328415926639998</c:v>
                </c:pt>
                <c:pt idx="1">
                  <c:v>43.749966896160004</c:v>
                </c:pt>
                <c:pt idx="2">
                  <c:v>49.370166896160001</c:v>
                </c:pt>
                <c:pt idx="3">
                  <c:v>46.590830594159996</c:v>
                </c:pt>
                <c:pt idx="4">
                  <c:v>69.84391221012001</c:v>
                </c:pt>
                <c:pt idx="5">
                  <c:v>76.477482722399998</c:v>
                </c:pt>
                <c:pt idx="6">
                  <c:v>74.752479565439984</c:v>
                </c:pt>
                <c:pt idx="7">
                  <c:v>99.003165678359991</c:v>
                </c:pt>
                <c:pt idx="8">
                  <c:v>122.35864270764</c:v>
                </c:pt>
                <c:pt idx="9">
                  <c:v>103.13209557683999</c:v>
                </c:pt>
                <c:pt idx="10">
                  <c:v>94.087449902879996</c:v>
                </c:pt>
                <c:pt idx="11">
                  <c:v>98.643117902879993</c:v>
                </c:pt>
                <c:pt idx="12">
                  <c:v>96.009649432199978</c:v>
                </c:pt>
                <c:pt idx="13">
                  <c:v>136.45448533895996</c:v>
                </c:pt>
                <c:pt idx="14">
                  <c:v>122.53700986643997</c:v>
                </c:pt>
                <c:pt idx="15">
                  <c:v>113.34101671631998</c:v>
                </c:pt>
                <c:pt idx="16">
                  <c:v>129.73571224128</c:v>
                </c:pt>
                <c:pt idx="17">
                  <c:v>145.21709679588</c:v>
                </c:pt>
                <c:pt idx="18">
                  <c:v>178.86223147236001</c:v>
                </c:pt>
                <c:pt idx="19">
                  <c:v>168.69801243467998</c:v>
                </c:pt>
                <c:pt idx="20">
                  <c:v>242.69112914004</c:v>
                </c:pt>
                <c:pt idx="21">
                  <c:v>244.84783554540002</c:v>
                </c:pt>
                <c:pt idx="22">
                  <c:v>233.07621905219997</c:v>
                </c:pt>
                <c:pt idx="23">
                  <c:v>233.82480042839995</c:v>
                </c:pt>
                <c:pt idx="24">
                  <c:v>232.89751135248412</c:v>
                </c:pt>
                <c:pt idx="25">
                  <c:v>242.32577927432368</c:v>
                </c:pt>
                <c:pt idx="26">
                  <c:v>272.26847249832701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22-4FE7-B95F-CB824C1C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477120"/>
        <c:axId val="177478656"/>
      </c:barChart>
      <c:catAx>
        <c:axId val="1774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7478656"/>
        <c:crosses val="autoZero"/>
        <c:auto val="1"/>
        <c:lblAlgn val="ctr"/>
        <c:lblOffset val="100"/>
        <c:noMultiLvlLbl val="0"/>
      </c:catAx>
      <c:valAx>
        <c:axId val="17747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747712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76951757546293487"/>
          <c:w val="0.9909673291521387"/>
          <c:h val="0.23039526343661287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Lbls>
            <c:dLbl>
              <c:idx val="0"/>
              <c:layout>
                <c:manualLayout>
                  <c:x val="-1.4752499999999936E-2"/>
                  <c:y val="-8.81944444444444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-1.6035277777777777E-2"/>
                  <c:y val="4.850694444444444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0"/>
                  <c:y val="0.1455208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'2IPPU'!$C$63:$C$68</c:f>
              <c:strCache>
                <c:ptCount val="6"/>
                <c:pt idx="0">
                  <c:v>2.A. Industria de los minerales</c:v>
                </c:pt>
                <c:pt idx="1">
                  <c:v>2.B. Industria química</c:v>
                </c:pt>
                <c:pt idx="2">
                  <c:v>2.C. Industria de los metales</c:v>
                </c:pt>
                <c:pt idx="3">
                  <c:v>2.D. Productos no energéticos de combustibles y uso de solventes</c:v>
                </c:pt>
                <c:pt idx="4">
                  <c:v>2.F. Uso de productos como sustitutos de las sustancias que agotan la capa de ozono</c:v>
                </c:pt>
                <c:pt idx="5">
                  <c:v>2.G. Manufactura y utilización de otros productos</c:v>
                </c:pt>
              </c:strCache>
            </c:strRef>
          </c:cat>
          <c:val>
            <c:numRef>
              <c:f>'2IPPU'!$J$63:$J$68</c:f>
              <c:numCache>
                <c:formatCode>#,##0.0_ ;\-#,##0.0\ </c:formatCode>
                <c:ptCount val="6"/>
                <c:pt idx="0">
                  <c:v>1601.691266052324</c:v>
                </c:pt>
                <c:pt idx="1">
                  <c:v>738.30555474532116</c:v>
                </c:pt>
                <c:pt idx="2">
                  <c:v>1327.6172311998182</c:v>
                </c:pt>
                <c:pt idx="3">
                  <c:v>129.92589164337991</c:v>
                </c:pt>
                <c:pt idx="4">
                  <c:v>2869.1032448867645</c:v>
                </c:pt>
                <c:pt idx="5">
                  <c:v>272.26847249832701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'2IPPU'!$C$93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'2IPPU'!$D$92:$AD$92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'2IPPU'!$D$93:$AD$93</c:f>
              <c:numCache>
                <c:formatCode>#,##0.0_ ;\-#,##0.0\ </c:formatCode>
                <c:ptCount val="27"/>
                <c:pt idx="0">
                  <c:v>2884.0576990191184</c:v>
                </c:pt>
                <c:pt idx="1">
                  <c:v>3236.2763182058557</c:v>
                </c:pt>
                <c:pt idx="2">
                  <c:v>3756.9506695397804</c:v>
                </c:pt>
                <c:pt idx="3">
                  <c:v>3912.8176879855682</c:v>
                </c:pt>
                <c:pt idx="4">
                  <c:v>3853.6901619255832</c:v>
                </c:pt>
                <c:pt idx="5">
                  <c:v>3672.1547090231838</c:v>
                </c:pt>
                <c:pt idx="6">
                  <c:v>3859.682720443242</c:v>
                </c:pt>
                <c:pt idx="7">
                  <c:v>4126.9970753596235</c:v>
                </c:pt>
                <c:pt idx="8">
                  <c:v>4545.3940145249835</c:v>
                </c:pt>
                <c:pt idx="9">
                  <c:v>4800.893222701643</c:v>
                </c:pt>
                <c:pt idx="10">
                  <c:v>5383.3370945991073</c:v>
                </c:pt>
                <c:pt idx="11">
                  <c:v>5262.2672407498249</c:v>
                </c:pt>
                <c:pt idx="12">
                  <c:v>5404.5121526147941</c:v>
                </c:pt>
                <c:pt idx="13">
                  <c:v>5405.6031247959772</c:v>
                </c:pt>
                <c:pt idx="14">
                  <c:v>5728.5075249638739</c:v>
                </c:pt>
                <c:pt idx="15">
                  <c:v>5808.2635083851719</c:v>
                </c:pt>
                <c:pt idx="16">
                  <c:v>6073.5542337690213</c:v>
                </c:pt>
                <c:pt idx="17">
                  <c:v>5240.6504247035627</c:v>
                </c:pt>
                <c:pt idx="18">
                  <c:v>4781.1191678805881</c:v>
                </c:pt>
                <c:pt idx="19">
                  <c:v>4064.2957407301988</c:v>
                </c:pt>
                <c:pt idx="20">
                  <c:v>3688.6426231996397</c:v>
                </c:pt>
                <c:pt idx="21">
                  <c:v>4249.001068012959</c:v>
                </c:pt>
                <c:pt idx="22">
                  <c:v>4248.9240005841248</c:v>
                </c:pt>
                <c:pt idx="23">
                  <c:v>3479.6874254373356</c:v>
                </c:pt>
                <c:pt idx="24">
                  <c:v>3119.7335011016489</c:v>
                </c:pt>
                <c:pt idx="25">
                  <c:v>3199.9689907208963</c:v>
                </c:pt>
                <c:pt idx="26">
                  <c:v>3322.4959546583759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'2IPPU'!$C$94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'2IPPU'!$D$92:$AD$92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'2IPPU'!$D$94:$AD$94</c:f>
              <c:numCache>
                <c:formatCode>#,##0.0_ ;\-#,##0.0\ </c:formatCode>
                <c:ptCount val="27"/>
                <c:pt idx="0">
                  <c:v>54.325600349417748</c:v>
                </c:pt>
                <c:pt idx="1">
                  <c:v>44.986278053244597</c:v>
                </c:pt>
                <c:pt idx="2">
                  <c:v>52.938475981697195</c:v>
                </c:pt>
                <c:pt idx="3">
                  <c:v>50.908541073211289</c:v>
                </c:pt>
                <c:pt idx="4">
                  <c:v>54.752040565723817</c:v>
                </c:pt>
                <c:pt idx="5">
                  <c:v>53.377299521630583</c:v>
                </c:pt>
                <c:pt idx="6">
                  <c:v>54.501574068219625</c:v>
                </c:pt>
                <c:pt idx="7">
                  <c:v>97.94310080698844</c:v>
                </c:pt>
                <c:pt idx="8">
                  <c:v>102.24741133527462</c:v>
                </c:pt>
                <c:pt idx="9">
                  <c:v>137.30534955074856</c:v>
                </c:pt>
                <c:pt idx="10">
                  <c:v>171.02329720465909</c:v>
                </c:pt>
                <c:pt idx="11">
                  <c:v>164.64171281197991</c:v>
                </c:pt>
                <c:pt idx="12">
                  <c:v>173.21525427620605</c:v>
                </c:pt>
                <c:pt idx="13">
                  <c:v>159.42215810316119</c:v>
                </c:pt>
                <c:pt idx="14">
                  <c:v>159.17608671737395</c:v>
                </c:pt>
                <c:pt idx="15">
                  <c:v>177.98161719343577</c:v>
                </c:pt>
                <c:pt idx="16">
                  <c:v>186.10886249853678</c:v>
                </c:pt>
                <c:pt idx="17">
                  <c:v>110.37238024849248</c:v>
                </c:pt>
                <c:pt idx="18">
                  <c:v>67.768106816225895</c:v>
                </c:pt>
                <c:pt idx="19">
                  <c:v>59.760210096666924</c:v>
                </c:pt>
                <c:pt idx="20">
                  <c:v>57.117679690733894</c:v>
                </c:pt>
                <c:pt idx="21">
                  <c:v>37.612777500517907</c:v>
                </c:pt>
                <c:pt idx="22">
                  <c:v>29.575608697721524</c:v>
                </c:pt>
                <c:pt idx="23">
                  <c:v>21.045273398968249</c:v>
                </c:pt>
                <c:pt idx="24">
                  <c:v>15.698746976274936</c:v>
                </c:pt>
                <c:pt idx="25">
                  <c:v>15.009100973466927</c:v>
                </c:pt>
                <c:pt idx="26">
                  <c:v>22.819192471129732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E7-B95F-CB824C1C04D0}"/>
            </c:ext>
          </c:extLst>
        </c:ser>
        <c:ser>
          <c:idx val="2"/>
          <c:order val="2"/>
          <c:tx>
            <c:strRef>
              <c:f>'2IPPU'!$C$95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'2IPPU'!$D$92:$AD$92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'2IPPU'!$D$95:$AD$95</c:f>
              <c:numCache>
                <c:formatCode>#,##0.0_ ;\-#,##0.0\ </c:formatCode>
                <c:ptCount val="27"/>
                <c:pt idx="0">
                  <c:v>295.737435</c:v>
                </c:pt>
                <c:pt idx="1">
                  <c:v>295.737435</c:v>
                </c:pt>
                <c:pt idx="2">
                  <c:v>295.737435</c:v>
                </c:pt>
                <c:pt idx="3">
                  <c:v>295.737435</c:v>
                </c:pt>
                <c:pt idx="4">
                  <c:v>295.737435</c:v>
                </c:pt>
                <c:pt idx="5">
                  <c:v>295.737435</c:v>
                </c:pt>
                <c:pt idx="6">
                  <c:v>295.737435</c:v>
                </c:pt>
                <c:pt idx="7">
                  <c:v>295.737435</c:v>
                </c:pt>
                <c:pt idx="8">
                  <c:v>295.737435</c:v>
                </c:pt>
                <c:pt idx="9">
                  <c:v>295.737435</c:v>
                </c:pt>
                <c:pt idx="10">
                  <c:v>513.31569074999993</c:v>
                </c:pt>
                <c:pt idx="11">
                  <c:v>562.95733162500005</c:v>
                </c:pt>
                <c:pt idx="12">
                  <c:v>540.98826502500003</c:v>
                </c:pt>
                <c:pt idx="13">
                  <c:v>698.78531070000008</c:v>
                </c:pt>
                <c:pt idx="14">
                  <c:v>811.37677702500002</c:v>
                </c:pt>
                <c:pt idx="15">
                  <c:v>856.79359740000007</c:v>
                </c:pt>
                <c:pt idx="16">
                  <c:v>873.48163837499999</c:v>
                </c:pt>
                <c:pt idx="17">
                  <c:v>374.46592346912865</c:v>
                </c:pt>
                <c:pt idx="18">
                  <c:v>401.86134757214836</c:v>
                </c:pt>
                <c:pt idx="19">
                  <c:v>412.95906340041415</c:v>
                </c:pt>
                <c:pt idx="20">
                  <c:v>504.00615933393073</c:v>
                </c:pt>
                <c:pt idx="21">
                  <c:v>486.43915792978083</c:v>
                </c:pt>
                <c:pt idx="22">
                  <c:v>594.71057484215169</c:v>
                </c:pt>
                <c:pt idx="23">
                  <c:v>541.30512670391067</c:v>
                </c:pt>
                <c:pt idx="24">
                  <c:v>528.17734316515441</c:v>
                </c:pt>
                <c:pt idx="25">
                  <c:v>538.69328779229909</c:v>
                </c:pt>
                <c:pt idx="26">
                  <c:v>452.22479651133784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2-4FE7-B95F-CB824C1C04D0}"/>
            </c:ext>
          </c:extLst>
        </c:ser>
        <c:ser>
          <c:idx val="3"/>
          <c:order val="3"/>
          <c:tx>
            <c:strRef>
              <c:f>'2IPPU'!$C$96</c:f>
              <c:strCache>
                <c:ptCount val="1"/>
                <c:pt idx="0">
                  <c:v>HFC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</c:spPr>
          <c:invertIfNegative val="0"/>
          <c:cat>
            <c:numRef>
              <c:f>'2IPPU'!$D$92:$AD$92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'2IPPU'!$D$96:$AD$96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38.329203350348031</c:v>
                </c:pt>
                <c:pt idx="10">
                  <c:v>81.859025805839465</c:v>
                </c:pt>
                <c:pt idx="11">
                  <c:v>155.34925503898219</c:v>
                </c:pt>
                <c:pt idx="12">
                  <c:v>190.2109380939003</c:v>
                </c:pt>
                <c:pt idx="13">
                  <c:v>209.97040571821643</c:v>
                </c:pt>
                <c:pt idx="14">
                  <c:v>245.8756821196302</c:v>
                </c:pt>
                <c:pt idx="15">
                  <c:v>279.79542856496056</c:v>
                </c:pt>
                <c:pt idx="16">
                  <c:v>380.26127025990348</c:v>
                </c:pt>
                <c:pt idx="17">
                  <c:v>482.06876941945637</c:v>
                </c:pt>
                <c:pt idx="18">
                  <c:v>643.54795361622337</c:v>
                </c:pt>
                <c:pt idx="19">
                  <c:v>757.46978384002045</c:v>
                </c:pt>
                <c:pt idx="20">
                  <c:v>999.97741355199753</c:v>
                </c:pt>
                <c:pt idx="21">
                  <c:v>1318.0480125986594</c:v>
                </c:pt>
                <c:pt idx="22">
                  <c:v>1582.7985162363148</c:v>
                </c:pt>
                <c:pt idx="23">
                  <c:v>1866.4962347835676</c:v>
                </c:pt>
                <c:pt idx="24">
                  <c:v>2334.6668522917348</c:v>
                </c:pt>
                <c:pt idx="25">
                  <c:v>2587.1981213234008</c:v>
                </c:pt>
                <c:pt idx="26">
                  <c:v>2869.1032448867645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2-4FE7-B95F-CB824C1C04D0}"/>
            </c:ext>
          </c:extLst>
        </c:ser>
        <c:ser>
          <c:idx val="4"/>
          <c:order val="4"/>
          <c:tx>
            <c:strRef>
              <c:f>'2IPPU'!$C$97</c:f>
              <c:strCache>
                <c:ptCount val="1"/>
                <c:pt idx="0">
                  <c:v>PFC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'2IPPU'!$D$92:$AD$92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'2IPPU'!$D$97:$AD$97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22-4FE7-B95F-CB824C1C04D0}"/>
            </c:ext>
          </c:extLst>
        </c:ser>
        <c:ser>
          <c:idx val="5"/>
          <c:order val="5"/>
          <c:tx>
            <c:strRef>
              <c:f>'2IPPU'!$C$98</c:f>
              <c:strCache>
                <c:ptCount val="1"/>
                <c:pt idx="0">
                  <c:v>SF6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'2IPPU'!$D$92:$AD$92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'2IPPU'!$D$98:$AD$98</c:f>
              <c:numCache>
                <c:formatCode>#,##0.0_ ;\-#,##0.0\ </c:formatCode>
                <c:ptCount val="27"/>
                <c:pt idx="0">
                  <c:v>61.328415926639998</c:v>
                </c:pt>
                <c:pt idx="1">
                  <c:v>43.749966896160004</c:v>
                </c:pt>
                <c:pt idx="2">
                  <c:v>49.370166896160001</c:v>
                </c:pt>
                <c:pt idx="3">
                  <c:v>46.590830594159996</c:v>
                </c:pt>
                <c:pt idx="4">
                  <c:v>69.84391221012001</c:v>
                </c:pt>
                <c:pt idx="5">
                  <c:v>76.477482722399998</c:v>
                </c:pt>
                <c:pt idx="6">
                  <c:v>74.752479565439984</c:v>
                </c:pt>
                <c:pt idx="7">
                  <c:v>99.003165678359991</c:v>
                </c:pt>
                <c:pt idx="8">
                  <c:v>122.35864270764</c:v>
                </c:pt>
                <c:pt idx="9">
                  <c:v>103.13209557683999</c:v>
                </c:pt>
                <c:pt idx="10">
                  <c:v>94.087449902879996</c:v>
                </c:pt>
                <c:pt idx="11">
                  <c:v>98.643117902879993</c:v>
                </c:pt>
                <c:pt idx="12">
                  <c:v>96.009649432199978</c:v>
                </c:pt>
                <c:pt idx="13">
                  <c:v>136.45448533895996</c:v>
                </c:pt>
                <c:pt idx="14">
                  <c:v>122.53700986643997</c:v>
                </c:pt>
                <c:pt idx="15">
                  <c:v>113.34101671631998</c:v>
                </c:pt>
                <c:pt idx="16">
                  <c:v>129.73571224128</c:v>
                </c:pt>
                <c:pt idx="17">
                  <c:v>145.21709679588</c:v>
                </c:pt>
                <c:pt idx="18">
                  <c:v>178.86223147236001</c:v>
                </c:pt>
                <c:pt idx="19">
                  <c:v>168.69801243467998</c:v>
                </c:pt>
                <c:pt idx="20">
                  <c:v>242.69112914004</c:v>
                </c:pt>
                <c:pt idx="21">
                  <c:v>244.84783554540002</c:v>
                </c:pt>
                <c:pt idx="22">
                  <c:v>233.07621905219997</c:v>
                </c:pt>
                <c:pt idx="23">
                  <c:v>233.82480042839995</c:v>
                </c:pt>
                <c:pt idx="24">
                  <c:v>232.89751135248412</c:v>
                </c:pt>
                <c:pt idx="25">
                  <c:v>242.32577927432368</c:v>
                </c:pt>
                <c:pt idx="26">
                  <c:v>272.26847249832701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22-4FE7-B95F-CB824C1C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885184"/>
        <c:axId val="177886720"/>
      </c:barChart>
      <c:catAx>
        <c:axId val="17788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7886720"/>
        <c:crosses val="autoZero"/>
        <c:auto val="1"/>
        <c:lblAlgn val="ctr"/>
        <c:lblOffset val="100"/>
        <c:noMultiLvlLbl val="0"/>
      </c:catAx>
      <c:valAx>
        <c:axId val="17788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788518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7263717948717945"/>
          <c:w val="0.9909673291521387"/>
          <c:h val="0.12727564102564101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178-4DE6-A034-E3C46081686C}"/>
              </c:ext>
            </c:extLst>
          </c:dPt>
          <c:dLbls>
            <c:dLbl>
              <c:idx val="0"/>
              <c:layout>
                <c:manualLayout>
                  <c:x val="-4.0414808417615191E-3"/>
                  <c:y val="5.997222222222222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0"/>
                  <c:y val="6.967388888888888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0"/>
                  <c:y val="-0.10847888888888896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-8.7303407933177257E-2"/>
                  <c:y val="-7.05555555555555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3.3406313886096359E-3"/>
                  <c:y val="-0.1308761111111111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22364266292430487"/>
                  <c:y val="-8.76799999999999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'2IPPU'!$C$104:$C$109</c:f>
              <c:strCache>
                <c:ptCount val="6"/>
                <c:pt idx="0">
                  <c:v>CO2</c:v>
                </c:pt>
                <c:pt idx="1">
                  <c:v>CH4</c:v>
                </c:pt>
                <c:pt idx="2">
                  <c:v>N2O</c:v>
                </c:pt>
                <c:pt idx="3">
                  <c:v>HFC</c:v>
                </c:pt>
                <c:pt idx="4">
                  <c:v>PFC</c:v>
                </c:pt>
                <c:pt idx="5">
                  <c:v>SF6</c:v>
                </c:pt>
              </c:strCache>
            </c:strRef>
          </c:cat>
          <c:val>
            <c:numRef>
              <c:f>'2IPPU'!$J$104:$J$109</c:f>
              <c:numCache>
                <c:formatCode>#,##0.0_ ;\-#,##0.0\ </c:formatCode>
                <c:ptCount val="6"/>
                <c:pt idx="0">
                  <c:v>3322.4959546583759</c:v>
                </c:pt>
                <c:pt idx="1">
                  <c:v>22.819192471129732</c:v>
                </c:pt>
                <c:pt idx="2">
                  <c:v>452.22479651133784</c:v>
                </c:pt>
                <c:pt idx="3">
                  <c:v>2869.1032448867645</c:v>
                </c:pt>
                <c:pt idx="4">
                  <c:v>0</c:v>
                </c:pt>
                <c:pt idx="5">
                  <c:v>272.26847249832701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'2IPPU'!$C$132</c:f>
              <c:strCache>
                <c:ptCount val="1"/>
                <c:pt idx="0">
                  <c:v>2.A.1. Producción de cemento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'2IPPU'!$D$131:$AD$131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'2IPPU'!$D$132:$AD$132</c:f>
              <c:numCache>
                <c:formatCode>#,##0.0_ ;\-#,##0.0\ </c:formatCode>
                <c:ptCount val="27"/>
                <c:pt idx="0">
                  <c:v>650.08699223363715</c:v>
                </c:pt>
                <c:pt idx="1">
                  <c:v>959.7521337862388</c:v>
                </c:pt>
                <c:pt idx="2">
                  <c:v>1073.0149696870569</c:v>
                </c:pt>
                <c:pt idx="3">
                  <c:v>1166.243915863942</c:v>
                </c:pt>
                <c:pt idx="4">
                  <c:v>1158.6904738143296</c:v>
                </c:pt>
                <c:pt idx="5">
                  <c:v>1009.6197659999999</c:v>
                </c:pt>
                <c:pt idx="6">
                  <c:v>978.46290720000002</c:v>
                </c:pt>
                <c:pt idx="7">
                  <c:v>962.93701800000008</c:v>
                </c:pt>
                <c:pt idx="8">
                  <c:v>1151.0657874000001</c:v>
                </c:pt>
                <c:pt idx="9">
                  <c:v>967.90076639999995</c:v>
                </c:pt>
                <c:pt idx="10">
                  <c:v>1028.5742934</c:v>
                </c:pt>
                <c:pt idx="11">
                  <c:v>1031.4052217999999</c:v>
                </c:pt>
                <c:pt idx="12">
                  <c:v>1098.52816488696</c:v>
                </c:pt>
                <c:pt idx="13">
                  <c:v>1133.3155269014999</c:v>
                </c:pt>
                <c:pt idx="14">
                  <c:v>1214.9317818</c:v>
                </c:pt>
                <c:pt idx="15">
                  <c:v>1172.6468046</c:v>
                </c:pt>
                <c:pt idx="16">
                  <c:v>1258.5547134000001</c:v>
                </c:pt>
                <c:pt idx="17">
                  <c:v>1340.081928934228</c:v>
                </c:pt>
                <c:pt idx="18">
                  <c:v>1330.9172743338002</c:v>
                </c:pt>
                <c:pt idx="19">
                  <c:v>1100.034501607556</c:v>
                </c:pt>
                <c:pt idx="20">
                  <c:v>1065.257873705847</c:v>
                </c:pt>
                <c:pt idx="21">
                  <c:v>1099.4772064875638</c:v>
                </c:pt>
                <c:pt idx="22">
                  <c:v>1147.7298618459199</c:v>
                </c:pt>
                <c:pt idx="23">
                  <c:v>966.44182083349358</c:v>
                </c:pt>
                <c:pt idx="24">
                  <c:v>870.85124035333251</c:v>
                </c:pt>
                <c:pt idx="25">
                  <c:v>841.88655223253988</c:v>
                </c:pt>
                <c:pt idx="26">
                  <c:v>882.03700612607395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'2IPPU'!$C$133</c:f>
              <c:strCache>
                <c:ptCount val="1"/>
                <c:pt idx="0">
                  <c:v>2.A.2. Producción de cal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'2IPPU'!$D$131:$AD$131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'2IPPU'!$D$133:$AD$133</c:f>
              <c:numCache>
                <c:formatCode>#,##0.0_ ;\-#,##0.0\ </c:formatCode>
                <c:ptCount val="27"/>
                <c:pt idx="0">
                  <c:v>118.20351485505002</c:v>
                </c:pt>
                <c:pt idx="1">
                  <c:v>113.6355161505</c:v>
                </c:pt>
                <c:pt idx="2">
                  <c:v>126.03837522169246</c:v>
                </c:pt>
                <c:pt idx="3">
                  <c:v>121.99920060512123</c:v>
                </c:pt>
                <c:pt idx="4">
                  <c:v>137.9534133084</c:v>
                </c:pt>
                <c:pt idx="5">
                  <c:v>167.92004135622875</c:v>
                </c:pt>
                <c:pt idx="6">
                  <c:v>180.67053085240613</c:v>
                </c:pt>
                <c:pt idx="7">
                  <c:v>180.13464453323493</c:v>
                </c:pt>
                <c:pt idx="8">
                  <c:v>187.84196311266371</c:v>
                </c:pt>
                <c:pt idx="9">
                  <c:v>239.30496884719244</c:v>
                </c:pt>
                <c:pt idx="10">
                  <c:v>230.97448741982123</c:v>
                </c:pt>
                <c:pt idx="11">
                  <c:v>249.72365717249997</c:v>
                </c:pt>
                <c:pt idx="12">
                  <c:v>218.79319267649998</c:v>
                </c:pt>
                <c:pt idx="13">
                  <c:v>256.39894133985001</c:v>
                </c:pt>
                <c:pt idx="14">
                  <c:v>316.47354746580004</c:v>
                </c:pt>
                <c:pt idx="15">
                  <c:v>373.09651444784998</c:v>
                </c:pt>
                <c:pt idx="16">
                  <c:v>371.27551286444998</c:v>
                </c:pt>
                <c:pt idx="17">
                  <c:v>416.29586643524999</c:v>
                </c:pt>
                <c:pt idx="18">
                  <c:v>396.48472684275004</c:v>
                </c:pt>
                <c:pt idx="19">
                  <c:v>371.1759037827</c:v>
                </c:pt>
                <c:pt idx="20">
                  <c:v>412.39487965590001</c:v>
                </c:pt>
                <c:pt idx="21">
                  <c:v>432.9453399885</c:v>
                </c:pt>
                <c:pt idx="22">
                  <c:v>476.62798048364999</c:v>
                </c:pt>
                <c:pt idx="23">
                  <c:v>498.73898309700002</c:v>
                </c:pt>
                <c:pt idx="24">
                  <c:v>560.66705598854992</c:v>
                </c:pt>
                <c:pt idx="25">
                  <c:v>564.79308550815006</c:v>
                </c:pt>
                <c:pt idx="26">
                  <c:v>616.65031131224998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E7-B95F-CB824C1C04D0}"/>
            </c:ext>
          </c:extLst>
        </c:ser>
        <c:ser>
          <c:idx val="2"/>
          <c:order val="2"/>
          <c:tx>
            <c:strRef>
              <c:f>'2IPPU'!$C$134</c:f>
              <c:strCache>
                <c:ptCount val="1"/>
                <c:pt idx="0">
                  <c:v>2.A.3. Producción de vidrio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'2IPPU'!$D$131:$AD$131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'2IPPU'!$D$134:$AD$134</c:f>
              <c:numCache>
                <c:formatCode>#,##0.0_ ;\-#,##0.0\ </c:formatCode>
                <c:ptCount val="27"/>
                <c:pt idx="0">
                  <c:v>12.026574</c:v>
                </c:pt>
                <c:pt idx="1">
                  <c:v>14.601426</c:v>
                </c:pt>
                <c:pt idx="2">
                  <c:v>17.176278</c:v>
                </c:pt>
                <c:pt idx="3">
                  <c:v>19.75113</c:v>
                </c:pt>
                <c:pt idx="4">
                  <c:v>22.325982</c:v>
                </c:pt>
                <c:pt idx="5">
                  <c:v>24.878817599999994</c:v>
                </c:pt>
                <c:pt idx="6">
                  <c:v>33.2525592</c:v>
                </c:pt>
                <c:pt idx="7">
                  <c:v>42.13316729999999</c:v>
                </c:pt>
                <c:pt idx="8">
                  <c:v>44.2996932</c:v>
                </c:pt>
                <c:pt idx="9">
                  <c:v>44.747682000000005</c:v>
                </c:pt>
                <c:pt idx="10">
                  <c:v>52.611198569999992</c:v>
                </c:pt>
                <c:pt idx="11">
                  <c:v>50.807089200000007</c:v>
                </c:pt>
                <c:pt idx="12">
                  <c:v>55.194867000000002</c:v>
                </c:pt>
                <c:pt idx="13">
                  <c:v>58.818209834999998</c:v>
                </c:pt>
                <c:pt idx="14">
                  <c:v>66.377209384500006</c:v>
                </c:pt>
                <c:pt idx="15">
                  <c:v>67.706154599999991</c:v>
                </c:pt>
                <c:pt idx="16">
                  <c:v>73.538852519999992</c:v>
                </c:pt>
                <c:pt idx="17">
                  <c:v>100.42508175</c:v>
                </c:pt>
                <c:pt idx="18">
                  <c:v>98.998504000199986</c:v>
                </c:pt>
                <c:pt idx="19">
                  <c:v>84.976333910999998</c:v>
                </c:pt>
                <c:pt idx="20">
                  <c:v>73.434846660000005</c:v>
                </c:pt>
                <c:pt idx="21">
                  <c:v>87.281639464529988</c:v>
                </c:pt>
                <c:pt idx="22">
                  <c:v>84.669016151999998</c:v>
                </c:pt>
                <c:pt idx="23">
                  <c:v>94.594165889999985</c:v>
                </c:pt>
                <c:pt idx="24">
                  <c:v>95.711285666944079</c:v>
                </c:pt>
                <c:pt idx="25">
                  <c:v>96.737340168000003</c:v>
                </c:pt>
                <c:pt idx="26">
                  <c:v>103.00394861399997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2-4FE7-B95F-CB824C1C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665152"/>
        <c:axId val="177666688"/>
      </c:barChart>
      <c:catAx>
        <c:axId val="17766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7666688"/>
        <c:crosses val="autoZero"/>
        <c:auto val="1"/>
        <c:lblAlgn val="ctr"/>
        <c:lblOffset val="100"/>
        <c:noMultiLvlLbl val="0"/>
      </c:catAx>
      <c:valAx>
        <c:axId val="17766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76651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7263717948717945"/>
          <c:w val="1"/>
          <c:h val="0.12727564102564101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14653248557833"/>
          <c:y val="0.27414222222222223"/>
          <c:w val="0.63970693502884335"/>
          <c:h val="0.4220111111111111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178-4DE6-A034-E3C46081686C}"/>
              </c:ext>
            </c:extLst>
          </c:dPt>
          <c:dLbls>
            <c:dLbl>
              <c:idx val="0"/>
              <c:layout>
                <c:manualLayout>
                  <c:x val="0.15638553202240094"/>
                  <c:y val="1.76388888888888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0"/>
                  <c:y val="6.967388888888888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0"/>
                  <c:y val="-0.1790344444444444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-8.7303407933177257E-2"/>
                  <c:y val="-7.05555555555555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3.3406313886096359E-3"/>
                  <c:y val="-0.1308761111111111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22364266292430487"/>
                  <c:y val="-8.76799999999999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'2IPPU'!$C$140:$C$142</c:f>
              <c:strCache>
                <c:ptCount val="3"/>
                <c:pt idx="0">
                  <c:v>2.A.1. Producción de cemento</c:v>
                </c:pt>
                <c:pt idx="1">
                  <c:v>2.A.2. Producción de cal</c:v>
                </c:pt>
                <c:pt idx="2">
                  <c:v>2.A.3. Producción de vidrio</c:v>
                </c:pt>
              </c:strCache>
            </c:strRef>
          </c:cat>
          <c:val>
            <c:numRef>
              <c:f>'2IPPU'!$J$140:$J$142</c:f>
              <c:numCache>
                <c:formatCode>#,##0.0_ ;\-#,##0.0\ </c:formatCode>
                <c:ptCount val="3"/>
                <c:pt idx="0">
                  <c:v>882.03700612607395</c:v>
                </c:pt>
                <c:pt idx="1">
                  <c:v>616.65031131224998</c:v>
                </c:pt>
                <c:pt idx="2">
                  <c:v>103.00394861399997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97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'2IPPU'!$C$165</c:f>
              <c:strCache>
                <c:ptCount val="1"/>
                <c:pt idx="0">
                  <c:v>2.B.2. Producción de ácido nítrico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'2IPPU'!$D$164:$AD$164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'2IPPU'!$D$165:$AD$165</c:f>
              <c:numCache>
                <c:formatCode>#,##0.0_ ;\-#,##0.0\ </c:formatCode>
                <c:ptCount val="27"/>
                <c:pt idx="0">
                  <c:v>295.737435</c:v>
                </c:pt>
                <c:pt idx="1">
                  <c:v>295.737435</c:v>
                </c:pt>
                <c:pt idx="2">
                  <c:v>295.737435</c:v>
                </c:pt>
                <c:pt idx="3">
                  <c:v>295.737435</c:v>
                </c:pt>
                <c:pt idx="4">
                  <c:v>295.737435</c:v>
                </c:pt>
                <c:pt idx="5">
                  <c:v>295.737435</c:v>
                </c:pt>
                <c:pt idx="6">
                  <c:v>295.737435</c:v>
                </c:pt>
                <c:pt idx="7">
                  <c:v>295.737435</c:v>
                </c:pt>
                <c:pt idx="8">
                  <c:v>295.737435</c:v>
                </c:pt>
                <c:pt idx="9">
                  <c:v>295.737435</c:v>
                </c:pt>
                <c:pt idx="10">
                  <c:v>513.31569074999993</c:v>
                </c:pt>
                <c:pt idx="11">
                  <c:v>562.95733162500005</c:v>
                </c:pt>
                <c:pt idx="12">
                  <c:v>540.98826502500003</c:v>
                </c:pt>
                <c:pt idx="13">
                  <c:v>698.78531070000008</c:v>
                </c:pt>
                <c:pt idx="14">
                  <c:v>811.37677702500002</c:v>
                </c:pt>
                <c:pt idx="15">
                  <c:v>856.79359740000007</c:v>
                </c:pt>
                <c:pt idx="16">
                  <c:v>873.48163837499999</c:v>
                </c:pt>
                <c:pt idx="17">
                  <c:v>374.46592346912865</c:v>
                </c:pt>
                <c:pt idx="18">
                  <c:v>401.86134757214836</c:v>
                </c:pt>
                <c:pt idx="19">
                  <c:v>412.95906340041415</c:v>
                </c:pt>
                <c:pt idx="20">
                  <c:v>504.00615933393073</c:v>
                </c:pt>
                <c:pt idx="21">
                  <c:v>486.43915792978083</c:v>
                </c:pt>
                <c:pt idx="22">
                  <c:v>594.71057484215169</c:v>
                </c:pt>
                <c:pt idx="23">
                  <c:v>541.30512670391067</c:v>
                </c:pt>
                <c:pt idx="24">
                  <c:v>528.17734316515441</c:v>
                </c:pt>
                <c:pt idx="25">
                  <c:v>538.69328779229909</c:v>
                </c:pt>
                <c:pt idx="26">
                  <c:v>452.22479651133784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'2IPPU'!$C$166</c:f>
              <c:strCache>
                <c:ptCount val="1"/>
                <c:pt idx="0">
                  <c:v>2.B.8. Producción petroquímica y de negro de humo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'2IPPU'!$D$164:$AD$164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'2IPPU'!$D$166:$AD$166</c:f>
              <c:numCache>
                <c:formatCode>#,##0.0_ ;\-#,##0.0\ </c:formatCode>
                <c:ptCount val="27"/>
                <c:pt idx="0">
                  <c:v>657.48168311702807</c:v>
                </c:pt>
                <c:pt idx="1">
                  <c:v>540.31723679519655</c:v>
                </c:pt>
                <c:pt idx="2">
                  <c:v>642.90221792230363</c:v>
                </c:pt>
                <c:pt idx="3">
                  <c:v>617.17609874556865</c:v>
                </c:pt>
                <c:pt idx="4">
                  <c:v>665.96696627504912</c:v>
                </c:pt>
                <c:pt idx="5">
                  <c:v>646.54392530130929</c:v>
                </c:pt>
                <c:pt idx="6">
                  <c:v>658.5928599971063</c:v>
                </c:pt>
                <c:pt idx="7">
                  <c:v>1212.0799643348055</c:v>
                </c:pt>
                <c:pt idx="8">
                  <c:v>1263.5862386920362</c:v>
                </c:pt>
                <c:pt idx="9">
                  <c:v>1703.8853639427018</c:v>
                </c:pt>
                <c:pt idx="10">
                  <c:v>2131.9846756434958</c:v>
                </c:pt>
                <c:pt idx="11">
                  <c:v>2047.4080369963094</c:v>
                </c:pt>
                <c:pt idx="12">
                  <c:v>2154.8177953859476</c:v>
                </c:pt>
                <c:pt idx="13">
                  <c:v>1984.3922938450387</c:v>
                </c:pt>
                <c:pt idx="14">
                  <c:v>1979.5308379514761</c:v>
                </c:pt>
                <c:pt idx="15">
                  <c:v>2218.3253597682979</c:v>
                </c:pt>
                <c:pt idx="16">
                  <c:v>2323.5992453079361</c:v>
                </c:pt>
                <c:pt idx="17">
                  <c:v>1365.9108808600952</c:v>
                </c:pt>
                <c:pt idx="18">
                  <c:v>827.36425359679993</c:v>
                </c:pt>
                <c:pt idx="19">
                  <c:v>724.9928603669556</c:v>
                </c:pt>
                <c:pt idx="20">
                  <c:v>702.26004462071489</c:v>
                </c:pt>
                <c:pt idx="21">
                  <c:v>446.01426421855444</c:v>
                </c:pt>
                <c:pt idx="22">
                  <c:v>318.52767427927478</c:v>
                </c:pt>
                <c:pt idx="23">
                  <c:v>221.5246658889931</c:v>
                </c:pt>
                <c:pt idx="24">
                  <c:v>168.7550151305829</c:v>
                </c:pt>
                <c:pt idx="25">
                  <c:v>173.46820569096516</c:v>
                </c:pt>
                <c:pt idx="26">
                  <c:v>286.08075823398326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E7-B95F-CB824C1C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8928"/>
        <c:axId val="178030464"/>
      </c:barChart>
      <c:catAx>
        <c:axId val="1780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8030464"/>
        <c:crosses val="autoZero"/>
        <c:auto val="1"/>
        <c:lblAlgn val="ctr"/>
        <c:lblOffset val="100"/>
        <c:noMultiLvlLbl val="0"/>
      </c:catAx>
      <c:valAx>
        <c:axId val="178030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802892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7263717948717945"/>
          <c:w val="1"/>
          <c:h val="0.12727564102564101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0D75-42F3-AB5D-1004EC2E4BA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0D75-42F3-AB5D-1004EC2E4BA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0D75-42F3-AB5D-1004EC2E4BA2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0D75-42F3-AB5D-1004EC2E4BA2}"/>
              </c:ext>
            </c:extLst>
          </c:dPt>
          <c:dLbls>
            <c:dLbl>
              <c:idx val="0"/>
              <c:layout>
                <c:manualLayout>
                  <c:x val="4.9920961842454453E-2"/>
                  <c:y val="1.909650204198484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75-42F3-AB5D-1004EC2E4BA2}"/>
                </c:ext>
              </c:extLst>
            </c:dLbl>
            <c:dLbl>
              <c:idx val="1"/>
              <c:layout>
                <c:manualLayout>
                  <c:x val="0"/>
                  <c:y val="-5.98634248906061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75-42F3-AB5D-1004EC2E4BA2}"/>
                </c:ext>
              </c:extLst>
            </c:dLbl>
            <c:dLbl>
              <c:idx val="2"/>
              <c:layout>
                <c:manualLayout>
                  <c:x val="-5.0467388312242754E-2"/>
                  <c:y val="-0.1062919199697189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75-42F3-AB5D-1004EC2E4BA2}"/>
                </c:ext>
              </c:extLst>
            </c:dLbl>
            <c:dLbl>
              <c:idx val="3"/>
              <c:layout>
                <c:manualLayout>
                  <c:x val="0"/>
                  <c:y val="-5.986593993159922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75-42F3-AB5D-1004EC2E4BA2}"/>
                </c:ext>
              </c:extLst>
            </c:dLbl>
            <c:dLbl>
              <c:idx val="4"/>
              <c:layout>
                <c:manualLayout>
                  <c:x val="6.5937851518560187E-2"/>
                  <c:y val="-2.011998628557051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75-42F3-AB5D-1004EC2E4BA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CL!$C$51:$C$54</c:f>
              <c:strCache>
                <c:ptCount val="4"/>
                <c:pt idx="0">
                  <c:v>CO2</c:v>
                </c:pt>
                <c:pt idx="1">
                  <c:v>CH4</c:v>
                </c:pt>
                <c:pt idx="2">
                  <c:v>N2O</c:v>
                </c:pt>
                <c:pt idx="3">
                  <c:v>Gases fluorados</c:v>
                </c:pt>
              </c:strCache>
            </c:strRef>
          </c:cat>
          <c:val>
            <c:numRef>
              <c:f>CL!$J$51:$J$54</c:f>
              <c:numCache>
                <c:formatCode>_-* #,##0.0_-;\-* #,##0.0_-;_-* "-"??_-;_-@_-</c:formatCode>
                <c:ptCount val="4"/>
                <c:pt idx="0">
                  <c:v>22186.386071450124</c:v>
                </c:pt>
                <c:pt idx="1">
                  <c:v>14064.264481866956</c:v>
                </c:pt>
                <c:pt idx="2">
                  <c:v>6792.7954382176185</c:v>
                </c:pt>
                <c:pt idx="3">
                  <c:v>3141.3717173850914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2F3-AB5D-1004EC2E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2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14653248557833"/>
          <c:y val="0.27414222222222223"/>
          <c:w val="0.63970693502884335"/>
          <c:h val="0.4220111111111111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178-4DE6-A034-E3C46081686C}"/>
              </c:ext>
            </c:extLst>
          </c:dPt>
          <c:dLbls>
            <c:dLbl>
              <c:idx val="0"/>
              <c:layout>
                <c:manualLayout>
                  <c:x val="-1.4737462630005475E-2"/>
                  <c:y val="7.4083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2.1389532190829088E-2"/>
                  <c:y val="-2.910388888888888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0"/>
                  <c:y val="-0.1790344444444444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-8.7303407933177257E-2"/>
                  <c:y val="-7.05555555555555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3.3406313886096359E-3"/>
                  <c:y val="-0.1308761111111111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22364266292430487"/>
                  <c:y val="-8.76799999999999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'2IPPU'!$C$172:$C$173</c:f>
              <c:strCache>
                <c:ptCount val="2"/>
                <c:pt idx="0">
                  <c:v>2.B.2. Producción de ácido nítrico</c:v>
                </c:pt>
                <c:pt idx="1">
                  <c:v>2.B.8. Producción petroquímica y de negro de humo</c:v>
                </c:pt>
              </c:strCache>
            </c:strRef>
          </c:cat>
          <c:val>
            <c:numRef>
              <c:f>'2IPPU'!$J$172:$J$173</c:f>
              <c:numCache>
                <c:formatCode>#,##0.0_ ;\-#,##0.0\ </c:formatCode>
                <c:ptCount val="2"/>
                <c:pt idx="0">
                  <c:v>452.22479651133784</c:v>
                </c:pt>
                <c:pt idx="1">
                  <c:v>286.08075823398326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2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16208679983003"/>
          <c:y val="4.9905030405631087E-2"/>
          <c:w val="0.84194873919443136"/>
          <c:h val="0.74092326388888885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prstDash val="lgDash"/>
            </a:ln>
          </c:spPr>
          <c:invertIfNegative val="0"/>
          <c:trendline>
            <c:trendlineType val="linear"/>
            <c:dispRSqr val="0"/>
            <c:dispEq val="0"/>
          </c:trendline>
          <c:val>
            <c:numRef>
              <c:f>'2IPPU'!#REF!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'2IPPU'!#REF!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43C-4FCB-852C-A0E2AAA3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78624000"/>
        <c:axId val="178625536"/>
      </c:barChar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'2IPPU'!#REF!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'2IPPU'!#REF!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'2IPPU'!#REF!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43C-4FCB-852C-A0E2AAA33722}"/>
            </c:ext>
          </c:extLst>
        </c:ser>
        <c:ser>
          <c:idx val="1"/>
          <c:order val="1"/>
          <c:spPr>
            <a:ln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'2IPPU'!#REF!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'2IPPU'!#REF!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'2IPPU'!#REF!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43C-4FCB-852C-A0E2AAA3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78624000"/>
        <c:axId val="178625536"/>
      </c:lineChart>
      <c:catAx>
        <c:axId val="1786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78625536"/>
        <c:crosses val="autoZero"/>
        <c:auto val="1"/>
        <c:lblAlgn val="ctr"/>
        <c:lblOffset val="100"/>
        <c:noMultiLvlLbl val="0"/>
      </c:catAx>
      <c:valAx>
        <c:axId val="178625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Gg CO2 eq</a:t>
                </a:r>
              </a:p>
            </c:rich>
          </c:tx>
          <c:layout>
            <c:manualLayout>
              <c:xMode val="edge"/>
              <c:yMode val="edge"/>
              <c:x val="1.1589209077544585E-2"/>
              <c:y val="0.265929153432783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862400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"/>
          <c:y val="0.89634935950447914"/>
          <c:w val="0.99683942652329749"/>
          <c:h val="0.1006736111111111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'2IPPU'!$C$197</c:f>
              <c:strCache>
                <c:ptCount val="1"/>
                <c:pt idx="0">
                  <c:v>2.C.1. Producción de hierro y acero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'2IPPU'!$D$196:$AD$196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'2IPPU'!$D$197:$AD$197</c:f>
              <c:numCache>
                <c:formatCode>#,##0.0_ ;\-#,##0.0\ </c:formatCode>
                <c:ptCount val="27"/>
                <c:pt idx="0">
                  <c:v>1393.747966866358</c:v>
                </c:pt>
                <c:pt idx="1">
                  <c:v>1517.7962885358677</c:v>
                </c:pt>
                <c:pt idx="2">
                  <c:v>1825.6867862118779</c:v>
                </c:pt>
                <c:pt idx="3">
                  <c:v>1906.6437670885216</c:v>
                </c:pt>
                <c:pt idx="4">
                  <c:v>1792.8074136945283</c:v>
                </c:pt>
                <c:pt idx="5">
                  <c:v>1750.4732213096502</c:v>
                </c:pt>
                <c:pt idx="6">
                  <c:v>1929.4513047919932</c:v>
                </c:pt>
                <c:pt idx="7">
                  <c:v>1710.8118725470092</c:v>
                </c:pt>
                <c:pt idx="8">
                  <c:v>1885.9023657156092</c:v>
                </c:pt>
                <c:pt idx="9">
                  <c:v>1939.4145194553814</c:v>
                </c:pt>
                <c:pt idx="10">
                  <c:v>1986.8663775123339</c:v>
                </c:pt>
                <c:pt idx="11">
                  <c:v>1857.5433190642418</c:v>
                </c:pt>
                <c:pt idx="12">
                  <c:v>1924.4087076095177</c:v>
                </c:pt>
                <c:pt idx="13">
                  <c:v>1984.8454949949221</c:v>
                </c:pt>
                <c:pt idx="14">
                  <c:v>2211.1993586796407</c:v>
                </c:pt>
                <c:pt idx="15">
                  <c:v>2046.001721254358</c:v>
                </c:pt>
                <c:pt idx="16">
                  <c:v>2126.0993185739712</c:v>
                </c:pt>
                <c:pt idx="17">
                  <c:v>2026.1557542507496</c:v>
                </c:pt>
                <c:pt idx="18">
                  <c:v>1947.1086006788478</c:v>
                </c:pt>
                <c:pt idx="19">
                  <c:v>1701.9331004707235</c:v>
                </c:pt>
                <c:pt idx="20">
                  <c:v>1251.1518974410494</c:v>
                </c:pt>
                <c:pt idx="21">
                  <c:v>2091.9648907331616</c:v>
                </c:pt>
                <c:pt idx="22">
                  <c:v>2062.8316983389591</c:v>
                </c:pt>
                <c:pt idx="23">
                  <c:v>1577.352675019974</c:v>
                </c:pt>
                <c:pt idx="24">
                  <c:v>1293.2091189309472</c:v>
                </c:pt>
                <c:pt idx="25">
                  <c:v>1392.9354580955824</c:v>
                </c:pt>
                <c:pt idx="26">
                  <c:v>1327.6172311998182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'2IPPU'!$C$198</c:f>
              <c:strCache>
                <c:ptCount val="1"/>
                <c:pt idx="0">
                  <c:v>2.C.2. Producción de ferroaleaciones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'2IPPU'!$D$196:$AD$196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'2IPPU'!$D$198:$AD$198</c:f>
              <c:numCache>
                <c:formatCode>#,##0.0_ ;\-#,##0.0\ </c:formatCode>
                <c:ptCount val="27"/>
                <c:pt idx="0">
                  <c:v>31.691150000000004</c:v>
                </c:pt>
                <c:pt idx="1">
                  <c:v>42.402290000000001</c:v>
                </c:pt>
                <c:pt idx="2">
                  <c:v>34.611924999999999</c:v>
                </c:pt>
                <c:pt idx="3">
                  <c:v>52.962425000000003</c:v>
                </c:pt>
                <c:pt idx="4">
                  <c:v>44.48525999999999</c:v>
                </c:pt>
                <c:pt idx="5">
                  <c:v>38.450172500000001</c:v>
                </c:pt>
                <c:pt idx="6">
                  <c:v>40.136175000000001</c:v>
                </c:pt>
                <c:pt idx="7">
                  <c:v>21.567285000000002</c:v>
                </c:pt>
                <c:pt idx="8">
                  <c:v>19.162472499999996</c:v>
                </c:pt>
                <c:pt idx="9">
                  <c:v>11.9442</c:v>
                </c:pt>
                <c:pt idx="10">
                  <c:v>8.5365000000000002</c:v>
                </c:pt>
                <c:pt idx="11">
                  <c:v>3.3195000000000001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0.17030000000000001</c:v>
                </c:pt>
                <c:pt idx="16">
                  <c:v>0.10920000000000001</c:v>
                </c:pt>
                <c:pt idx="17">
                  <c:v>0.25090000000000001</c:v>
                </c:pt>
                <c:pt idx="18">
                  <c:v>7.0199999999999999E-2</c:v>
                </c:pt>
                <c:pt idx="19">
                  <c:v>1.43E-2</c:v>
                </c:pt>
                <c:pt idx="20">
                  <c:v>0.23920000000000002</c:v>
                </c:pt>
                <c:pt idx="21">
                  <c:v>4.5499999999999999E-2</c:v>
                </c:pt>
                <c:pt idx="22">
                  <c:v>8.7100000000000011E-2</c:v>
                </c:pt>
                <c:pt idx="23">
                  <c:v>9.0999999999999998E-2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E7-B95F-CB824C1C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55232"/>
        <c:axId val="178656768"/>
      </c:barChart>
      <c:catAx>
        <c:axId val="1786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8656768"/>
        <c:crosses val="autoZero"/>
        <c:auto val="1"/>
        <c:lblAlgn val="ctr"/>
        <c:lblOffset val="100"/>
        <c:noMultiLvlLbl val="0"/>
      </c:catAx>
      <c:valAx>
        <c:axId val="17865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865523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7263717948717945"/>
          <c:w val="1"/>
          <c:h val="0.12727564102564101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14653248557833"/>
          <c:y val="0.27414222222222223"/>
          <c:w val="0.63970693502884335"/>
          <c:h val="0.4220111111111111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178-4DE6-A034-E3C46081686C}"/>
              </c:ext>
            </c:extLst>
          </c:dPt>
          <c:dLbls>
            <c:dLbl>
              <c:idx val="0"/>
              <c:layout>
                <c:manualLayout>
                  <c:x val="3.8738473198871581E-2"/>
                  <c:y val="6.702777777777778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1.06951871657754E-2"/>
                  <c:y val="-4.321500000000000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0"/>
                  <c:y val="-0.17903444444444441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-8.7303407933177257E-2"/>
                  <c:y val="-7.05555555555555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3.3406313886096359E-3"/>
                  <c:y val="-0.1308761111111111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22364266292430487"/>
                  <c:y val="-8.76799999999999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'2IPPU'!$C$204:$C$205</c:f>
              <c:strCache>
                <c:ptCount val="2"/>
                <c:pt idx="0">
                  <c:v>2.C.1. Producción de hierro y acero</c:v>
                </c:pt>
                <c:pt idx="1">
                  <c:v>2.C.2. Producción de ferroaleaciones</c:v>
                </c:pt>
              </c:strCache>
            </c:strRef>
          </c:cat>
          <c:val>
            <c:numRef>
              <c:f>'2IPPU'!$J$204:$J$205</c:f>
              <c:numCache>
                <c:formatCode>#,##0.0_ ;\-#,##0.0\ </c:formatCode>
                <c:ptCount val="2"/>
                <c:pt idx="0">
                  <c:v>1327.6172311998182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'2IPPU'!$C$228</c:f>
              <c:strCache>
                <c:ptCount val="1"/>
                <c:pt idx="0">
                  <c:v>2.D.1. Uso de lubricantes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'2IPPU'!$D$227:$AA$227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'2IPPU'!$D$228:$AA$228</c:f>
              <c:numCache>
                <c:formatCode>#,##0.0_ ;\-#,##0.0\ </c:formatCode>
                <c:ptCount val="24"/>
                <c:pt idx="0">
                  <c:v>68.069406141520517</c:v>
                </c:pt>
                <c:pt idx="1">
                  <c:v>86.531552958930206</c:v>
                </c:pt>
                <c:pt idx="2">
                  <c:v>82.768979401766529</c:v>
                </c:pt>
                <c:pt idx="3">
                  <c:v>71.777546174627489</c:v>
                </c:pt>
                <c:pt idx="4">
                  <c:v>77.790310419762463</c:v>
                </c:pt>
                <c:pt idx="5">
                  <c:v>79.279089258621269</c:v>
                </c:pt>
                <c:pt idx="6">
                  <c:v>84.123793957241276</c:v>
                </c:pt>
                <c:pt idx="7">
                  <c:v>85.851124223625803</c:v>
                </c:pt>
                <c:pt idx="8">
                  <c:v>86.852510812929268</c:v>
                </c:pt>
                <c:pt idx="9">
                  <c:v>28.593936728606774</c:v>
                </c:pt>
                <c:pt idx="10">
                  <c:v>105.68506284758931</c:v>
                </c:pt>
                <c:pt idx="11">
                  <c:v>177.37899405909175</c:v>
                </c:pt>
                <c:pt idx="12">
                  <c:v>116.12071797945782</c:v>
                </c:pt>
                <c:pt idx="13">
                  <c:v>137.64712176417487</c:v>
                </c:pt>
                <c:pt idx="14">
                  <c:v>88.948036950065912</c:v>
                </c:pt>
                <c:pt idx="15">
                  <c:v>96.937783795861364</c:v>
                </c:pt>
                <c:pt idx="16">
                  <c:v>96.594480210475297</c:v>
                </c:pt>
                <c:pt idx="17">
                  <c:v>92.674250226790335</c:v>
                </c:pt>
                <c:pt idx="18">
                  <c:v>238.73786556368032</c:v>
                </c:pt>
                <c:pt idx="19">
                  <c:v>134.21620848635118</c:v>
                </c:pt>
                <c:pt idx="20">
                  <c:v>231.75597656223908</c:v>
                </c:pt>
                <c:pt idx="21">
                  <c:v>119.86668859646889</c:v>
                </c:pt>
                <c:pt idx="22">
                  <c:v>179.27847010375575</c:v>
                </c:pt>
                <c:pt idx="23">
                  <c:v>130.26518939863354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'2IPPU'!$C$229</c:f>
              <c:strCache>
                <c:ptCount val="1"/>
                <c:pt idx="0">
                  <c:v>2.D.2. Uso de la cera de parafina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'2IPPU'!$D$227:$AA$227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'2IPPU'!$D$229:$AA$229</c:f>
              <c:numCache>
                <c:formatCode>#,##0.0_ ;\-#,##0.0\ </c:formatCode>
                <c:ptCount val="24"/>
                <c:pt idx="0">
                  <c:v>7.0760121549421342</c:v>
                </c:pt>
                <c:pt idx="1">
                  <c:v>6.226152032366933</c:v>
                </c:pt>
                <c:pt idx="2">
                  <c:v>7.6896140767805328</c:v>
                </c:pt>
                <c:pt idx="3">
                  <c:v>7.1721455809989338</c:v>
                </c:pt>
                <c:pt idx="4">
                  <c:v>8.4223829792373319</c:v>
                </c:pt>
                <c:pt idx="5">
                  <c:v>8.366975219005333</c:v>
                </c:pt>
                <c:pt idx="6">
                  <c:v>9.4941635127152004</c:v>
                </c:pt>
                <c:pt idx="7">
                  <c:v>9.4251002279368024</c:v>
                </c:pt>
                <c:pt idx="8">
                  <c:v>8.9303944270200013</c:v>
                </c:pt>
                <c:pt idx="9">
                  <c:v>2.4071348785088009</c:v>
                </c:pt>
                <c:pt idx="10">
                  <c:v>9.1277964105257592</c:v>
                </c:pt>
                <c:pt idx="11">
                  <c:v>9.3231352696618419</c:v>
                </c:pt>
                <c:pt idx="12">
                  <c:v>9.8639613526168013</c:v>
                </c:pt>
                <c:pt idx="13">
                  <c:v>9.6076942186526413</c:v>
                </c:pt>
                <c:pt idx="14">
                  <c:v>10.22283944976536</c:v>
                </c:pt>
                <c:pt idx="15">
                  <c:v>11.360487112240641</c:v>
                </c:pt>
                <c:pt idx="16">
                  <c:v>9.8917733907255982</c:v>
                </c:pt>
                <c:pt idx="17">
                  <c:v>9.2281424949419222</c:v>
                </c:pt>
                <c:pt idx="18">
                  <c:v>9.2058496807358416</c:v>
                </c:pt>
                <c:pt idx="19">
                  <c:v>6.7127422015790401</c:v>
                </c:pt>
                <c:pt idx="20">
                  <c:v>9.2655842446235201</c:v>
                </c:pt>
                <c:pt idx="21">
                  <c:v>9.0183160246986436</c:v>
                </c:pt>
                <c:pt idx="22">
                  <c:v>8.7478080782866403</c:v>
                </c:pt>
                <c:pt idx="23">
                  <c:v>11.724198708209681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E7-B95F-CB824C1C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958336"/>
        <c:axId val="178959872"/>
      </c:barChart>
      <c:catAx>
        <c:axId val="1789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8959872"/>
        <c:crosses val="autoZero"/>
        <c:auto val="1"/>
        <c:lblAlgn val="ctr"/>
        <c:lblOffset val="100"/>
        <c:noMultiLvlLbl val="0"/>
      </c:catAx>
      <c:valAx>
        <c:axId val="178959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895833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9434658119658117"/>
          <c:w val="1"/>
          <c:h val="0.1056534188034188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14653248557833"/>
          <c:y val="0.27414222222222223"/>
          <c:w val="0.63970693502884335"/>
          <c:h val="0.4220111111111111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178-4DE6-A034-E3C46081686C}"/>
              </c:ext>
            </c:extLst>
          </c:dPt>
          <c:dLbls>
            <c:dLbl>
              <c:idx val="0"/>
              <c:layout>
                <c:manualLayout>
                  <c:x val="3.8738473198871581E-2"/>
                  <c:y val="6.702777777777778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-5.7802671160333913E-2"/>
                  <c:y val="-4.321500000000000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-0.27807486631016043"/>
                  <c:y val="-7.320111111111110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-8.7303407933177257E-2"/>
                  <c:y val="-7.05555555555555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3.3406313886096359E-3"/>
                  <c:y val="-0.1308761111111111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22364266292430487"/>
                  <c:y val="-8.76799999999999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'2IPPU'!$C$235:$C$236</c:f>
              <c:strCache>
                <c:ptCount val="2"/>
                <c:pt idx="0">
                  <c:v>2.D.1. Uso de lubricantes</c:v>
                </c:pt>
                <c:pt idx="1">
                  <c:v>2.D.2. Uso de la cera de parafina</c:v>
                </c:pt>
              </c:strCache>
            </c:strRef>
          </c:cat>
          <c:val>
            <c:numRef>
              <c:f>'2IPPU'!$J$235:$J$236</c:f>
              <c:numCache>
                <c:formatCode>#,##0.0_ ;\-#,##0.0\ </c:formatCode>
                <c:ptCount val="2"/>
                <c:pt idx="0">
                  <c:v>119.937319359792</c:v>
                </c:pt>
                <c:pt idx="1">
                  <c:v>9.9885722835879225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'2IPPU'!$C$259</c:f>
              <c:strCache>
                <c:ptCount val="1"/>
                <c:pt idx="0">
                  <c:v>2.F.1. Refrigeración y aire acondicionado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'2IPPU'!$D$258:$AD$258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'2IPPU'!$D$259:$AD$259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35.472367014448032</c:v>
                </c:pt>
                <c:pt idx="10">
                  <c:v>77.663839524415479</c:v>
                </c:pt>
                <c:pt idx="11">
                  <c:v>132.61770316885517</c:v>
                </c:pt>
                <c:pt idx="12">
                  <c:v>165.30675328461834</c:v>
                </c:pt>
                <c:pt idx="13">
                  <c:v>204.02839374854776</c:v>
                </c:pt>
                <c:pt idx="14">
                  <c:v>235.65516791907427</c:v>
                </c:pt>
                <c:pt idx="15">
                  <c:v>259.51781365212742</c:v>
                </c:pt>
                <c:pt idx="16">
                  <c:v>357.43526487552617</c:v>
                </c:pt>
                <c:pt idx="17">
                  <c:v>459.41889171939823</c:v>
                </c:pt>
                <c:pt idx="18">
                  <c:v>610.72486114970297</c:v>
                </c:pt>
                <c:pt idx="19">
                  <c:v>706.89294005714044</c:v>
                </c:pt>
                <c:pt idx="20">
                  <c:v>931.82639403566316</c:v>
                </c:pt>
                <c:pt idx="21">
                  <c:v>1238.764248359618</c:v>
                </c:pt>
                <c:pt idx="22">
                  <c:v>1495.3190810122051</c:v>
                </c:pt>
                <c:pt idx="23">
                  <c:v>1760.267519216254</c:v>
                </c:pt>
                <c:pt idx="24">
                  <c:v>2192.5058969201364</c:v>
                </c:pt>
                <c:pt idx="25">
                  <c:v>2435.2043840970523</c:v>
                </c:pt>
                <c:pt idx="26">
                  <c:v>2753.1985324137549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ser>
          <c:idx val="1"/>
          <c:order val="1"/>
          <c:tx>
            <c:strRef>
              <c:f>'2IPPU'!$C$260</c:f>
              <c:strCache>
                <c:ptCount val="1"/>
                <c:pt idx="0">
                  <c:v>2.F.2. Agentes espumantes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'2IPPU'!$D$258:$AD$258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'2IPPU'!$D$260:$AD$260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8.4534521499999796E-3</c:v>
                </c:pt>
                <c:pt idx="14">
                  <c:v>4.0335074851500003</c:v>
                </c:pt>
                <c:pt idx="15">
                  <c:v>13.01033248515</c:v>
                </c:pt>
                <c:pt idx="16">
                  <c:v>12.81968488515</c:v>
                </c:pt>
                <c:pt idx="17">
                  <c:v>9.7137392336499992</c:v>
                </c:pt>
                <c:pt idx="18">
                  <c:v>8.2005631036499977</c:v>
                </c:pt>
                <c:pt idx="19">
                  <c:v>8.2348639036499982</c:v>
                </c:pt>
                <c:pt idx="20">
                  <c:v>8.2691647036499987</c:v>
                </c:pt>
                <c:pt idx="21">
                  <c:v>8.4139903036499977</c:v>
                </c:pt>
                <c:pt idx="22">
                  <c:v>8.261542303649998</c:v>
                </c:pt>
                <c:pt idx="23">
                  <c:v>12.903583903649999</c:v>
                </c:pt>
                <c:pt idx="24">
                  <c:v>11.912671903649997</c:v>
                </c:pt>
                <c:pt idx="25">
                  <c:v>21.913450783649999</c:v>
                </c:pt>
                <c:pt idx="26">
                  <c:v>25.479893009024998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2-4FE7-B95F-CB824C1C04D0}"/>
            </c:ext>
          </c:extLst>
        </c:ser>
        <c:ser>
          <c:idx val="2"/>
          <c:order val="2"/>
          <c:tx>
            <c:strRef>
              <c:f>'2IPPU'!$C$261</c:f>
              <c:strCache>
                <c:ptCount val="1"/>
                <c:pt idx="0">
                  <c:v>2.F.3. Protección contra incendios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'2IPPU'!$D$258:$AD$258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'2IPPU'!$D$261:$AD$261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0.22080029440000001</c:v>
                </c:pt>
                <c:pt idx="10">
                  <c:v>0.74132675142400006</c:v>
                </c:pt>
                <c:pt idx="11">
                  <c:v>1.5885647151270386</c:v>
                </c:pt>
                <c:pt idx="12">
                  <c:v>3.1399411810819577</c:v>
                </c:pt>
                <c:pt idx="13">
                  <c:v>3.8826634943186793</c:v>
                </c:pt>
                <c:pt idx="14">
                  <c:v>4.7231239147059316</c:v>
                </c:pt>
                <c:pt idx="15">
                  <c:v>5.6279135733976924</c:v>
                </c:pt>
                <c:pt idx="16">
                  <c:v>7.1254521873417822</c:v>
                </c:pt>
                <c:pt idx="17">
                  <c:v>8.6459398724080998</c:v>
                </c:pt>
                <c:pt idx="18">
                  <c:v>10.717259194791762</c:v>
                </c:pt>
                <c:pt idx="19">
                  <c:v>13.896031756840092</c:v>
                </c:pt>
                <c:pt idx="20">
                  <c:v>16.539889814006489</c:v>
                </c:pt>
                <c:pt idx="21">
                  <c:v>22.386255015046213</c:v>
                </c:pt>
                <c:pt idx="22">
                  <c:v>27.441177446844367</c:v>
                </c:pt>
                <c:pt idx="23">
                  <c:v>29.088359900490577</c:v>
                </c:pt>
                <c:pt idx="24">
                  <c:v>35.970121022646943</c:v>
                </c:pt>
                <c:pt idx="25">
                  <c:v>45.264702182621072</c:v>
                </c:pt>
                <c:pt idx="26">
                  <c:v>56.543196275722593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A-41AF-8105-86EC940366AA}"/>
            </c:ext>
          </c:extLst>
        </c:ser>
        <c:ser>
          <c:idx val="3"/>
          <c:order val="3"/>
          <c:tx>
            <c:strRef>
              <c:f>'2IPPU'!$C$262</c:f>
              <c:strCache>
                <c:ptCount val="1"/>
                <c:pt idx="0">
                  <c:v>2.F.4. Aerosoles</c:v>
                </c:pt>
              </c:strCache>
            </c:strRef>
          </c:tx>
          <c:invertIfNegative val="0"/>
          <c:cat>
            <c:numRef>
              <c:f>'2IPPU'!$D$258:$AD$258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'2IPPU'!$D$262:$AD$262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6.3092009485459982E-2</c:v>
                </c:pt>
                <c:pt idx="16">
                  <c:v>6.3092009485459982E-2</c:v>
                </c:pt>
                <c:pt idx="17">
                  <c:v>0</c:v>
                </c:pt>
                <c:pt idx="18">
                  <c:v>8.8924696586036251</c:v>
                </c:pt>
                <c:pt idx="19">
                  <c:v>19.644446386614959</c:v>
                </c:pt>
                <c:pt idx="20">
                  <c:v>30.676851356902915</c:v>
                </c:pt>
                <c:pt idx="21">
                  <c:v>35.677572387495175</c:v>
                </c:pt>
                <c:pt idx="22">
                  <c:v>35.393834540315325</c:v>
                </c:pt>
                <c:pt idx="23">
                  <c:v>43.134374755573027</c:v>
                </c:pt>
                <c:pt idx="24">
                  <c:v>72.762773975251292</c:v>
                </c:pt>
                <c:pt idx="25">
                  <c:v>60.694511244452158</c:v>
                </c:pt>
                <c:pt idx="26">
                  <c:v>15.562027805562167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5-4BCD-9FAA-2A919E41EDDC}"/>
            </c:ext>
          </c:extLst>
        </c:ser>
        <c:ser>
          <c:idx val="4"/>
          <c:order val="4"/>
          <c:tx>
            <c:strRef>
              <c:f>'2IPPU'!$C$263</c:f>
              <c:strCache>
                <c:ptCount val="1"/>
                <c:pt idx="0">
                  <c:v>2.F.5. Solventes</c:v>
                </c:pt>
              </c:strCache>
            </c:strRef>
          </c:tx>
          <c:invertIfNegative val="0"/>
          <c:cat>
            <c:numRef>
              <c:f>'2IPPU'!$D$258:$AD$258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'2IPPU'!$D$263:$AD$263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2.6360360414999997</c:v>
                </c:pt>
                <c:pt idx="10">
                  <c:v>3.4538595299999928</c:v>
                </c:pt>
                <c:pt idx="11">
                  <c:v>21.142987154999993</c:v>
                </c:pt>
                <c:pt idx="12">
                  <c:v>21.764243628199996</c:v>
                </c:pt>
                <c:pt idx="13">
                  <c:v>2.0429570231999987</c:v>
                </c:pt>
                <c:pt idx="14">
                  <c:v>1.2633608006999977</c:v>
                </c:pt>
                <c:pt idx="15">
                  <c:v>1.3627378392999987</c:v>
                </c:pt>
                <c:pt idx="16">
                  <c:v>2.7358812748999997</c:v>
                </c:pt>
                <c:pt idx="17">
                  <c:v>4.1121635224999977</c:v>
                </c:pt>
                <c:pt idx="18">
                  <c:v>4.596230426974989</c:v>
                </c:pt>
                <c:pt idx="19">
                  <c:v>8.2320866752749833</c:v>
                </c:pt>
                <c:pt idx="20">
                  <c:v>11.713014136274991</c:v>
                </c:pt>
                <c:pt idx="21">
                  <c:v>10.774460933849992</c:v>
                </c:pt>
                <c:pt idx="22">
                  <c:v>12.209018740799992</c:v>
                </c:pt>
                <c:pt idx="23">
                  <c:v>14.703273419599984</c:v>
                </c:pt>
                <c:pt idx="24">
                  <c:v>13.226934081549969</c:v>
                </c:pt>
                <c:pt idx="25">
                  <c:v>14.888318127124959</c:v>
                </c:pt>
                <c:pt idx="26">
                  <c:v>11.225695011699976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5-4BCD-9FAA-2A919E41EDDC}"/>
            </c:ext>
          </c:extLst>
        </c:ser>
        <c:ser>
          <c:idx val="5"/>
          <c:order val="5"/>
          <c:tx>
            <c:strRef>
              <c:f>'2IPPU'!$C$264</c:f>
              <c:strCache>
                <c:ptCount val="1"/>
                <c:pt idx="0">
                  <c:v>2.F.6. Otras aplicaciones (especificar)</c:v>
                </c:pt>
              </c:strCache>
            </c:strRef>
          </c:tx>
          <c:invertIfNegative val="0"/>
          <c:cat>
            <c:numRef>
              <c:f>'2IPPU'!$D$258:$AD$258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'2IPPU'!$D$264:$AD$264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7.9379999999999989E-3</c:v>
                </c:pt>
                <c:pt idx="14">
                  <c:v>0.20052200000000001</c:v>
                </c:pt>
                <c:pt idx="15">
                  <c:v>0.21353900550000002</c:v>
                </c:pt>
                <c:pt idx="16">
                  <c:v>8.1895027499999939E-2</c:v>
                </c:pt>
                <c:pt idx="17">
                  <c:v>0.1780350714999992</c:v>
                </c:pt>
                <c:pt idx="18">
                  <c:v>0.41657008249999855</c:v>
                </c:pt>
                <c:pt idx="19">
                  <c:v>0.56941506049999924</c:v>
                </c:pt>
                <c:pt idx="20">
                  <c:v>0.95209950550000011</c:v>
                </c:pt>
                <c:pt idx="21">
                  <c:v>2.0314855989999927</c:v>
                </c:pt>
                <c:pt idx="22">
                  <c:v>4.1738621924999855</c:v>
                </c:pt>
                <c:pt idx="23">
                  <c:v>6.3991235879999868</c:v>
                </c:pt>
                <c:pt idx="24">
                  <c:v>8.2884543884999928</c:v>
                </c:pt>
                <c:pt idx="25">
                  <c:v>9.2327548884999988</c:v>
                </c:pt>
                <c:pt idx="26">
                  <c:v>7.0939003709999993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5-4BCD-9FAA-2A919E41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9235072"/>
        <c:axId val="179240960"/>
      </c:barChart>
      <c:catAx>
        <c:axId val="1792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9240960"/>
        <c:crosses val="autoZero"/>
        <c:auto val="1"/>
        <c:lblAlgn val="ctr"/>
        <c:lblOffset val="100"/>
        <c:noMultiLvlLbl val="0"/>
      </c:catAx>
      <c:valAx>
        <c:axId val="17924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923507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9434658119658117"/>
          <c:w val="0.86466576846197174"/>
          <c:h val="0.1056534188034188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14653248557833"/>
          <c:y val="0.27414222222222223"/>
          <c:w val="0.63970693502884335"/>
          <c:h val="0.42201111111111111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Pt>
            <c:idx val="5"/>
            <c:bubble3D val="0"/>
            <c:spPr>
              <a:solidFill>
                <a:schemeClr val="accent5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A-F178-4DE6-A034-E3C46081686C}"/>
              </c:ext>
            </c:extLst>
          </c:dPt>
          <c:dLbls>
            <c:dLbl>
              <c:idx val="0"/>
              <c:layout>
                <c:manualLayout>
                  <c:x val="3.8738473198871581E-2"/>
                  <c:y val="6.702777777777778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-5.7802671160333913E-2"/>
                  <c:y val="-4.321500000000000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0.19185387460367412"/>
                  <c:y val="-5.908999999999998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-8.7303407933177257E-2"/>
                  <c:y val="-7.05555555555555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3.3406313886096359E-3"/>
                  <c:y val="-0.1308761111111111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22364266292430487"/>
                  <c:y val="-8.76799999999999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'2IPPU'!$C$270:$C$275</c:f>
              <c:strCache>
                <c:ptCount val="6"/>
                <c:pt idx="0">
                  <c:v>2.F.1. Refrigeración y aire acondicionado</c:v>
                </c:pt>
                <c:pt idx="1">
                  <c:v>2.F.2. Agentes espumantes</c:v>
                </c:pt>
                <c:pt idx="2">
                  <c:v>2.F.3. Protección contra incendios</c:v>
                </c:pt>
                <c:pt idx="3">
                  <c:v>2.F.4. Aerosoles</c:v>
                </c:pt>
                <c:pt idx="4">
                  <c:v>2.F.5. Solventes</c:v>
                </c:pt>
                <c:pt idx="5">
                  <c:v>2.F.6. Otras aplicaciones (especificar)</c:v>
                </c:pt>
              </c:strCache>
            </c:strRef>
          </c:cat>
          <c:val>
            <c:numRef>
              <c:f>'2IPPU'!$J$270:$J$275</c:f>
              <c:numCache>
                <c:formatCode>#,##0.0_ ;\-#,##0.0\ </c:formatCode>
                <c:ptCount val="6"/>
                <c:pt idx="0">
                  <c:v>2753.1985324137549</c:v>
                </c:pt>
                <c:pt idx="1">
                  <c:v>25.479893009024998</c:v>
                </c:pt>
                <c:pt idx="2">
                  <c:v>56.543196275722593</c:v>
                </c:pt>
                <c:pt idx="3">
                  <c:v>15.562027805562167</c:v>
                </c:pt>
                <c:pt idx="4">
                  <c:v>11.225695011699976</c:v>
                </c:pt>
                <c:pt idx="5">
                  <c:v>7.0939003709999993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103356534358126E-2"/>
          <c:y val="5.0205620226288265E-2"/>
          <c:w val="0.68229000385190763"/>
          <c:h val="0.71731495726495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'2IPPU'!$C$298</c:f>
              <c:strCache>
                <c:ptCount val="1"/>
                <c:pt idx="0">
                  <c:v>2.G.1. Equipos eléctricos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'2IPPU'!$D$297:$AD$297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'2IPPU'!$D$298:$AD$298</c:f>
              <c:numCache>
                <c:formatCode>#,##0.0_ ;\-#,##0.0\ </c:formatCode>
                <c:ptCount val="27"/>
                <c:pt idx="0">
                  <c:v>61.328415926639998</c:v>
                </c:pt>
                <c:pt idx="1">
                  <c:v>43.749966896160004</c:v>
                </c:pt>
                <c:pt idx="2">
                  <c:v>49.370166896160001</c:v>
                </c:pt>
                <c:pt idx="3">
                  <c:v>46.590830594159996</c:v>
                </c:pt>
                <c:pt idx="4">
                  <c:v>69.84391221012001</c:v>
                </c:pt>
                <c:pt idx="5">
                  <c:v>76.477482722399998</c:v>
                </c:pt>
                <c:pt idx="6">
                  <c:v>74.752479565439984</c:v>
                </c:pt>
                <c:pt idx="7">
                  <c:v>99.003165678359991</c:v>
                </c:pt>
                <c:pt idx="8">
                  <c:v>122.35864270764</c:v>
                </c:pt>
                <c:pt idx="9">
                  <c:v>103.13209557683999</c:v>
                </c:pt>
                <c:pt idx="10">
                  <c:v>94.087449902879996</c:v>
                </c:pt>
                <c:pt idx="11">
                  <c:v>98.643117902879993</c:v>
                </c:pt>
                <c:pt idx="12">
                  <c:v>96.009649432199978</c:v>
                </c:pt>
                <c:pt idx="13">
                  <c:v>136.45448533895996</c:v>
                </c:pt>
                <c:pt idx="14">
                  <c:v>122.53700986643997</c:v>
                </c:pt>
                <c:pt idx="15">
                  <c:v>113.34101671631998</c:v>
                </c:pt>
                <c:pt idx="16">
                  <c:v>129.73571224128</c:v>
                </c:pt>
                <c:pt idx="17">
                  <c:v>145.21709679588</c:v>
                </c:pt>
                <c:pt idx="18">
                  <c:v>178.86223147236001</c:v>
                </c:pt>
                <c:pt idx="19">
                  <c:v>168.69801243467998</c:v>
                </c:pt>
                <c:pt idx="20">
                  <c:v>242.69112914004</c:v>
                </c:pt>
                <c:pt idx="21">
                  <c:v>244.84783554540002</c:v>
                </c:pt>
                <c:pt idx="22">
                  <c:v>233.07621905219997</c:v>
                </c:pt>
                <c:pt idx="23">
                  <c:v>233.82480042839995</c:v>
                </c:pt>
                <c:pt idx="24">
                  <c:v>232.89751135248412</c:v>
                </c:pt>
                <c:pt idx="25">
                  <c:v>242.32577927432368</c:v>
                </c:pt>
                <c:pt idx="26">
                  <c:v>272.26847249832701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FE7-B95F-CB824C1C0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9538176"/>
        <c:axId val="179552256"/>
      </c:barChart>
      <c:catAx>
        <c:axId val="1795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9552256"/>
        <c:crosses val="autoZero"/>
        <c:auto val="1"/>
        <c:lblAlgn val="ctr"/>
        <c:lblOffset val="100"/>
        <c:noMultiLvlLbl val="0"/>
      </c:catAx>
      <c:valAx>
        <c:axId val="17955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95381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9434658119658117"/>
          <c:w val="1"/>
          <c:h val="0.1056534188034188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014653248557833"/>
          <c:y val="0.27414222222222223"/>
          <c:w val="0.63970693502884335"/>
          <c:h val="0.42201111111111111"/>
        </c:manualLayout>
      </c:layout>
      <c:pieChart>
        <c:varyColors val="1"/>
        <c:ser>
          <c:idx val="0"/>
          <c:order val="0"/>
          <c:spPr>
            <a:solidFill>
              <a:schemeClr val="accent5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178-4DE6-A034-E3C46081686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F178-4DE6-A034-E3C46081686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F178-4DE6-A034-E3C46081686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F178-4DE6-A034-E3C46081686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9-F178-4DE6-A034-E3C46081686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A-F178-4DE6-A034-E3C46081686C}"/>
              </c:ext>
            </c:extLst>
          </c:dPt>
          <c:dLbls>
            <c:dLbl>
              <c:idx val="0"/>
              <c:layout>
                <c:manualLayout>
                  <c:x val="3.8738473198871581E-2"/>
                  <c:y val="6.702777777777778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78-4DE6-A034-E3C46081686C}"/>
                </c:ext>
              </c:extLst>
            </c:dLbl>
            <c:dLbl>
              <c:idx val="1"/>
              <c:layout>
                <c:manualLayout>
                  <c:x val="-5.7802671160333913E-2"/>
                  <c:y val="-4.321500000000000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78-4DE6-A034-E3C46081686C}"/>
                </c:ext>
              </c:extLst>
            </c:dLbl>
            <c:dLbl>
              <c:idx val="2"/>
              <c:layout>
                <c:manualLayout>
                  <c:x val="0.19185387460367412"/>
                  <c:y val="-5.908999999999998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78-4DE6-A034-E3C46081686C}"/>
                </c:ext>
              </c:extLst>
            </c:dLbl>
            <c:dLbl>
              <c:idx val="3"/>
              <c:layout>
                <c:manualLayout>
                  <c:x val="-8.7303407933177257E-2"/>
                  <c:y val="-7.05555555555555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78-4DE6-A034-E3C46081686C}"/>
                </c:ext>
              </c:extLst>
            </c:dLbl>
            <c:dLbl>
              <c:idx val="4"/>
              <c:layout>
                <c:manualLayout>
                  <c:x val="3.3406313886096359E-3"/>
                  <c:y val="-0.1308761111111111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78-4DE6-A034-E3C46081686C}"/>
                </c:ext>
              </c:extLst>
            </c:dLbl>
            <c:dLbl>
              <c:idx val="5"/>
              <c:layout>
                <c:manualLayout>
                  <c:x val="0.22364266292430487"/>
                  <c:y val="-8.767999999999999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78-4DE6-A034-E3C46081686C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78-4DE6-A034-E3C46081686C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'2IPPU'!$C$304</c:f>
              <c:strCache>
                <c:ptCount val="1"/>
                <c:pt idx="0">
                  <c:v>2.G.1. Equipos eléctricos</c:v>
                </c:pt>
              </c:strCache>
            </c:strRef>
          </c:cat>
          <c:val>
            <c:numRef>
              <c:f>'2IPPU'!$J$304</c:f>
              <c:numCache>
                <c:formatCode>#,##0.0_ ;\-#,##0.0\ </c:formatCode>
                <c:ptCount val="1"/>
                <c:pt idx="0">
                  <c:v>272.26847249832701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78-4DE6-A034-E3C46081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397136752136752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CL!$C$189</c:f>
              <c:strCache>
                <c:ptCount val="1"/>
                <c:pt idx="0">
                  <c:v>HFC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</c:spPr>
          <c:invertIfNegative val="0"/>
          <c:cat>
            <c:numRef>
              <c:f>CL!$D$188:$AD$188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CL!$D$189:$AD$189</c:f>
              <c:numCache>
                <c:formatCode>_-* #,##0.0_-;\-* #,##0.0_-;_-* "-"??_-;_-@_-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38.329203350348031</c:v>
                </c:pt>
                <c:pt idx="10">
                  <c:v>81.859025805839465</c:v>
                </c:pt>
                <c:pt idx="11">
                  <c:v>155.34925503898219</c:v>
                </c:pt>
                <c:pt idx="12">
                  <c:v>190.2109380939003</c:v>
                </c:pt>
                <c:pt idx="13">
                  <c:v>209.97040571821643</c:v>
                </c:pt>
                <c:pt idx="14">
                  <c:v>245.8756821196302</c:v>
                </c:pt>
                <c:pt idx="15">
                  <c:v>279.79542856496056</c:v>
                </c:pt>
                <c:pt idx="16">
                  <c:v>380.26127025990348</c:v>
                </c:pt>
                <c:pt idx="17">
                  <c:v>482.06876941945637</c:v>
                </c:pt>
                <c:pt idx="18">
                  <c:v>643.54795361622337</c:v>
                </c:pt>
                <c:pt idx="19">
                  <c:v>757.46978384002045</c:v>
                </c:pt>
                <c:pt idx="20">
                  <c:v>999.97741355199753</c:v>
                </c:pt>
                <c:pt idx="21">
                  <c:v>1318.0480125986594</c:v>
                </c:pt>
                <c:pt idx="22">
                  <c:v>1582.7985162363148</c:v>
                </c:pt>
                <c:pt idx="23">
                  <c:v>1866.4962347835676</c:v>
                </c:pt>
                <c:pt idx="24">
                  <c:v>2334.6668522917348</c:v>
                </c:pt>
                <c:pt idx="25">
                  <c:v>2587.1981213234008</c:v>
                </c:pt>
                <c:pt idx="26">
                  <c:v>2869.1032448867645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2-46FB-8661-5D85D2EC7415}"/>
            </c:ext>
          </c:extLst>
        </c:ser>
        <c:ser>
          <c:idx val="6"/>
          <c:order val="1"/>
          <c:tx>
            <c:strRef>
              <c:f>CL!$C$190</c:f>
              <c:strCache>
                <c:ptCount val="1"/>
                <c:pt idx="0">
                  <c:v>PFC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CL!$D$188:$AD$188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CL!$D$190:$AD$190</c:f>
              <c:numCache>
                <c:formatCode>_-* #,##0.0_-;\-* #,##0.0_-;_-* "-"??_-;_-@_-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22-46FB-8661-5D85D2EC7415}"/>
            </c:ext>
          </c:extLst>
        </c:ser>
        <c:ser>
          <c:idx val="3"/>
          <c:order val="2"/>
          <c:tx>
            <c:strRef>
              <c:f>CL!$C$191</c:f>
              <c:strCache>
                <c:ptCount val="1"/>
                <c:pt idx="0">
                  <c:v>SF6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numRef>
              <c:f>CL!$D$188:$AD$188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CL!$D$191:$AD$191</c:f>
              <c:numCache>
                <c:formatCode>_-* #,##0.0_-;\-* #,##0.0_-;_-* "-"??_-;_-@_-</c:formatCode>
                <c:ptCount val="27"/>
                <c:pt idx="0">
                  <c:v>61.328415926639998</c:v>
                </c:pt>
                <c:pt idx="1">
                  <c:v>43.749966896160004</c:v>
                </c:pt>
                <c:pt idx="2">
                  <c:v>49.370166896160001</c:v>
                </c:pt>
                <c:pt idx="3">
                  <c:v>46.590830594159996</c:v>
                </c:pt>
                <c:pt idx="4">
                  <c:v>69.84391221012001</c:v>
                </c:pt>
                <c:pt idx="5">
                  <c:v>76.477482722399998</c:v>
                </c:pt>
                <c:pt idx="6">
                  <c:v>74.752479565439984</c:v>
                </c:pt>
                <c:pt idx="7">
                  <c:v>99.003165678359991</c:v>
                </c:pt>
                <c:pt idx="8">
                  <c:v>122.35864270764</c:v>
                </c:pt>
                <c:pt idx="9">
                  <c:v>103.13209557683999</c:v>
                </c:pt>
                <c:pt idx="10">
                  <c:v>94.087449902879996</c:v>
                </c:pt>
                <c:pt idx="11">
                  <c:v>98.643117902879993</c:v>
                </c:pt>
                <c:pt idx="12">
                  <c:v>96.009649432199978</c:v>
                </c:pt>
                <c:pt idx="13">
                  <c:v>136.45448533895996</c:v>
                </c:pt>
                <c:pt idx="14">
                  <c:v>122.53700986643997</c:v>
                </c:pt>
                <c:pt idx="15">
                  <c:v>113.34101671631998</c:v>
                </c:pt>
                <c:pt idx="16">
                  <c:v>129.73571224128</c:v>
                </c:pt>
                <c:pt idx="17">
                  <c:v>145.21709679588</c:v>
                </c:pt>
                <c:pt idx="18">
                  <c:v>178.86223147236001</c:v>
                </c:pt>
                <c:pt idx="19">
                  <c:v>168.69801243467998</c:v>
                </c:pt>
                <c:pt idx="20">
                  <c:v>242.69112914004</c:v>
                </c:pt>
                <c:pt idx="21">
                  <c:v>244.84783554540002</c:v>
                </c:pt>
                <c:pt idx="22">
                  <c:v>233.07621905219997</c:v>
                </c:pt>
                <c:pt idx="23">
                  <c:v>233.82480042839995</c:v>
                </c:pt>
                <c:pt idx="24">
                  <c:v>232.89751135248412</c:v>
                </c:pt>
                <c:pt idx="25">
                  <c:v>242.32577927432368</c:v>
                </c:pt>
                <c:pt idx="26">
                  <c:v>272.26847249832701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22-46FB-8661-5D85D2EC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0668800"/>
        <c:axId val="170670336"/>
      </c:barChart>
      <c:catAx>
        <c:axId val="17066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70670336"/>
        <c:crosses val="autoZero"/>
        <c:auto val="1"/>
        <c:lblAlgn val="ctr"/>
        <c:lblOffset val="100"/>
        <c:noMultiLvlLbl val="0"/>
      </c:catAx>
      <c:valAx>
        <c:axId val="1706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066880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9670312500000005"/>
          <c:w val="0.9991440860215054"/>
          <c:h val="9.4630175475633516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4175627240144"/>
          <c:y val="5.0205620226288265E-2"/>
          <c:w val="0.67293261648745528"/>
          <c:h val="0.726811111111111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'3AGRI'!$C$93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'3AGRI'!$D$92:$AD$92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'3AGRI'!$D$93:$AD$93</c:f>
              <c:numCache>
                <c:formatCode>#,##0.0_ ;\-#,##0.0\ </c:formatCode>
                <c:ptCount val="27"/>
                <c:pt idx="0">
                  <c:v>200.46971887795601</c:v>
                </c:pt>
                <c:pt idx="1">
                  <c:v>225.53105836609328</c:v>
                </c:pt>
                <c:pt idx="2">
                  <c:v>244.78105680321343</c:v>
                </c:pt>
                <c:pt idx="3">
                  <c:v>247.93048762703464</c:v>
                </c:pt>
                <c:pt idx="4">
                  <c:v>239.07130602033072</c:v>
                </c:pt>
                <c:pt idx="5">
                  <c:v>263.80488401088809</c:v>
                </c:pt>
                <c:pt idx="6">
                  <c:v>341.96004182847474</c:v>
                </c:pt>
                <c:pt idx="7">
                  <c:v>257.23057074178939</c:v>
                </c:pt>
                <c:pt idx="8">
                  <c:v>295.58223566666663</c:v>
                </c:pt>
                <c:pt idx="9">
                  <c:v>329.17047738666668</c:v>
                </c:pt>
                <c:pt idx="10">
                  <c:v>366.49522140000005</c:v>
                </c:pt>
                <c:pt idx="11">
                  <c:v>340.93321680000014</c:v>
                </c:pt>
                <c:pt idx="12">
                  <c:v>388.78203466666673</c:v>
                </c:pt>
                <c:pt idx="13">
                  <c:v>420.84577479999996</c:v>
                </c:pt>
                <c:pt idx="14">
                  <c:v>440.42806280000002</c:v>
                </c:pt>
                <c:pt idx="15">
                  <c:v>376.54097066670874</c:v>
                </c:pt>
                <c:pt idx="16">
                  <c:v>395.97669179201677</c:v>
                </c:pt>
                <c:pt idx="17">
                  <c:v>395.02162020197903</c:v>
                </c:pt>
                <c:pt idx="18">
                  <c:v>431.45542332931444</c:v>
                </c:pt>
                <c:pt idx="19">
                  <c:v>392.16879386663732</c:v>
                </c:pt>
                <c:pt idx="20">
                  <c:v>470.10858048</c:v>
                </c:pt>
                <c:pt idx="21">
                  <c:v>489.16633802663097</c:v>
                </c:pt>
                <c:pt idx="22">
                  <c:v>485.50430920933343</c:v>
                </c:pt>
                <c:pt idx="23">
                  <c:v>509.32057782466666</c:v>
                </c:pt>
                <c:pt idx="24">
                  <c:v>481.72731194866668</c:v>
                </c:pt>
                <c:pt idx="25">
                  <c:v>528.08853558633325</c:v>
                </c:pt>
                <c:pt idx="26">
                  <c:v>445.3517698666667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D-4C5E-AB7C-9D9C05C90B73}"/>
            </c:ext>
          </c:extLst>
        </c:ser>
        <c:ser>
          <c:idx val="2"/>
          <c:order val="1"/>
          <c:tx>
            <c:strRef>
              <c:f>'3AGRI'!$C$94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'3AGRI'!$D$92:$AD$92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'3AGRI'!$D$94:$AD$94</c:f>
              <c:numCache>
                <c:formatCode>#,##0.0_ ;\-#,##0.0\ </c:formatCode>
                <c:ptCount val="27"/>
                <c:pt idx="0">
                  <c:v>7100.4284954324166</c:v>
                </c:pt>
                <c:pt idx="1">
                  <c:v>7177.9859190372354</c:v>
                </c:pt>
                <c:pt idx="2">
                  <c:v>7375.6217286290748</c:v>
                </c:pt>
                <c:pt idx="3">
                  <c:v>7608.7236863177768</c:v>
                </c:pt>
                <c:pt idx="4">
                  <c:v>7869.1996263097781</c:v>
                </c:pt>
                <c:pt idx="5">
                  <c:v>8013.9019755455438</c:v>
                </c:pt>
                <c:pt idx="6">
                  <c:v>8072.3309217108763</c:v>
                </c:pt>
                <c:pt idx="7">
                  <c:v>8463.2045197443877</c:v>
                </c:pt>
                <c:pt idx="8">
                  <c:v>8412.1620739514419</c:v>
                </c:pt>
                <c:pt idx="9">
                  <c:v>8333.3495484864561</c:v>
                </c:pt>
                <c:pt idx="10">
                  <c:v>8308.8360772095657</c:v>
                </c:pt>
                <c:pt idx="11">
                  <c:v>8084.39897206766</c:v>
                </c:pt>
                <c:pt idx="12">
                  <c:v>8063.0431129603739</c:v>
                </c:pt>
                <c:pt idx="13">
                  <c:v>7963.026812921923</c:v>
                </c:pt>
                <c:pt idx="14">
                  <c:v>8053.3794344159587</c:v>
                </c:pt>
                <c:pt idx="15">
                  <c:v>8093.7987857297285</c:v>
                </c:pt>
                <c:pt idx="16">
                  <c:v>8155.1097315733368</c:v>
                </c:pt>
                <c:pt idx="17">
                  <c:v>8148.0473479098337</c:v>
                </c:pt>
                <c:pt idx="18">
                  <c:v>7839.9232853375797</c:v>
                </c:pt>
                <c:pt idx="19">
                  <c:v>7497.7494108282517</c:v>
                </c:pt>
                <c:pt idx="20">
                  <c:v>7246.4755096960207</c:v>
                </c:pt>
                <c:pt idx="21">
                  <c:v>7006.3770721793599</c:v>
                </c:pt>
                <c:pt idx="22">
                  <c:v>7283.7543795318734</c:v>
                </c:pt>
                <c:pt idx="23">
                  <c:v>7298.7208016885261</c:v>
                </c:pt>
                <c:pt idx="24">
                  <c:v>6973.8137767641847</c:v>
                </c:pt>
                <c:pt idx="25">
                  <c:v>6770.5168114292273</c:v>
                </c:pt>
                <c:pt idx="26">
                  <c:v>6589.5413412568641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D-4C5E-AB7C-9D9C05C90B73}"/>
            </c:ext>
          </c:extLst>
        </c:ser>
        <c:ser>
          <c:idx val="3"/>
          <c:order val="2"/>
          <c:tx>
            <c:strRef>
              <c:f>'3AGRI'!$C$95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'3AGRI'!$D$92:$AD$92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'3AGRI'!$D$95:$AD$95</c:f>
              <c:numCache>
                <c:formatCode>#,##0.0_ ;\-#,##0.0\ </c:formatCode>
                <c:ptCount val="27"/>
                <c:pt idx="0">
                  <c:v>4770.533616711039</c:v>
                </c:pt>
                <c:pt idx="1">
                  <c:v>4763.4766194366066</c:v>
                </c:pt>
                <c:pt idx="2">
                  <c:v>4941.5727421638467</c:v>
                </c:pt>
                <c:pt idx="3">
                  <c:v>5130.6076010518036</c:v>
                </c:pt>
                <c:pt idx="4">
                  <c:v>5249.4194617932981</c:v>
                </c:pt>
                <c:pt idx="5">
                  <c:v>5387.4988528480653</c:v>
                </c:pt>
                <c:pt idx="6">
                  <c:v>5394.9443530180361</c:v>
                </c:pt>
                <c:pt idx="7">
                  <c:v>5497.2452029483957</c:v>
                </c:pt>
                <c:pt idx="8">
                  <c:v>5477.231894082357</c:v>
                </c:pt>
                <c:pt idx="9">
                  <c:v>5537.3021624185158</c:v>
                </c:pt>
                <c:pt idx="10">
                  <c:v>5333.3550663099086</c:v>
                </c:pt>
                <c:pt idx="11">
                  <c:v>5444.7630906654158</c:v>
                </c:pt>
                <c:pt idx="12">
                  <c:v>5514.1719973929821</c:v>
                </c:pt>
                <c:pt idx="13">
                  <c:v>5309.2568363133378</c:v>
                </c:pt>
                <c:pt idx="14">
                  <c:v>5611.0849564477057</c:v>
                </c:pt>
                <c:pt idx="15">
                  <c:v>5436.3119954127851</c:v>
                </c:pt>
                <c:pt idx="16">
                  <c:v>5523.4967333311934</c:v>
                </c:pt>
                <c:pt idx="17">
                  <c:v>5669.6244032748564</c:v>
                </c:pt>
                <c:pt idx="18">
                  <c:v>5712.0533460809302</c:v>
                </c:pt>
                <c:pt idx="19">
                  <c:v>5651.1243031985523</c:v>
                </c:pt>
                <c:pt idx="20">
                  <c:v>5527.4678592226337</c:v>
                </c:pt>
                <c:pt idx="21">
                  <c:v>5087.2974047275657</c:v>
                </c:pt>
                <c:pt idx="22">
                  <c:v>4910.2376115966108</c:v>
                </c:pt>
                <c:pt idx="23">
                  <c:v>5040.3086403476846</c:v>
                </c:pt>
                <c:pt idx="24">
                  <c:v>4963.5659257537363</c:v>
                </c:pt>
                <c:pt idx="25">
                  <c:v>4912.0317350467103</c:v>
                </c:pt>
                <c:pt idx="26">
                  <c:v>4766.7089950658274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D-4C5E-AB7C-9D9C05C9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193344"/>
        <c:axId val="177194880"/>
      </c:barChart>
      <c:catAx>
        <c:axId val="1771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77194880"/>
        <c:crosses val="autoZero"/>
        <c:auto val="1"/>
        <c:lblAlgn val="ctr"/>
        <c:lblOffset val="100"/>
        <c:noMultiLvlLbl val="0"/>
      </c:catAx>
      <c:valAx>
        <c:axId val="177194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7193344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9126837606837606"/>
          <c:w val="1"/>
          <c:h val="9.8040170940170951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6187382179464E-2"/>
          <c:y val="5.0205620226288265E-2"/>
          <c:w val="0.67857877495174379"/>
          <c:h val="0.71552023809523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'3AGRI'!$C$52</c:f>
              <c:strCache>
                <c:ptCount val="1"/>
                <c:pt idx="0">
                  <c:v>3.A. Fermentación entérica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'3AGRI'!$D$51:$AD$51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'3AGRI'!$D$52:$AD$52</c:f>
              <c:numCache>
                <c:formatCode>_-* #,##0.000_-;\-* #,##0.000_-;_-* "-"??_-;_-@_-</c:formatCode>
                <c:ptCount val="27"/>
                <c:pt idx="0">
                  <c:v>5488.7399812235235</c:v>
                </c:pt>
                <c:pt idx="1">
                  <c:v>5535.753966161993</c:v>
                </c:pt>
                <c:pt idx="2">
                  <c:v>5672.423020948926</c:v>
                </c:pt>
                <c:pt idx="3">
                  <c:v>5869.4546977033215</c:v>
                </c:pt>
                <c:pt idx="4">
                  <c:v>6055.3627963858771</c:v>
                </c:pt>
                <c:pt idx="5">
                  <c:v>6140.4452838791003</c:v>
                </c:pt>
                <c:pt idx="6">
                  <c:v>6144.533284959718</c:v>
                </c:pt>
                <c:pt idx="7">
                  <c:v>6413.4661891810547</c:v>
                </c:pt>
                <c:pt idx="8">
                  <c:v>6364.4193175240162</c:v>
                </c:pt>
                <c:pt idx="9">
                  <c:v>6305.4578619509139</c:v>
                </c:pt>
                <c:pt idx="10">
                  <c:v>6245.0653764245644</c:v>
                </c:pt>
                <c:pt idx="11">
                  <c:v>6238.2820934329693</c:v>
                </c:pt>
                <c:pt idx="12">
                  <c:v>6184.7187800137954</c:v>
                </c:pt>
                <c:pt idx="13">
                  <c:v>6119.169496737185</c:v>
                </c:pt>
                <c:pt idx="14">
                  <c:v>6084.081969065398</c:v>
                </c:pt>
                <c:pt idx="15">
                  <c:v>6045.7184796048095</c:v>
                </c:pt>
                <c:pt idx="16">
                  <c:v>6016.9942942763346</c:v>
                </c:pt>
                <c:pt idx="17">
                  <c:v>5971.8451498232516</c:v>
                </c:pt>
                <c:pt idx="18">
                  <c:v>5740.3864043997937</c:v>
                </c:pt>
                <c:pt idx="19">
                  <c:v>5466.4770652275274</c:v>
                </c:pt>
                <c:pt idx="20">
                  <c:v>5250.4157432913125</c:v>
                </c:pt>
                <c:pt idx="21">
                  <c:v>5012.7584660117091</c:v>
                </c:pt>
                <c:pt idx="22">
                  <c:v>5164.3591036226589</c:v>
                </c:pt>
                <c:pt idx="23">
                  <c:v>5292.1213505447195</c:v>
                </c:pt>
                <c:pt idx="24">
                  <c:v>5064.0584924412005</c:v>
                </c:pt>
                <c:pt idx="25">
                  <c:v>4833.4962508073704</c:v>
                </c:pt>
                <c:pt idx="26">
                  <c:v>4682.0184147555656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3-4F70-A124-8DF552266435}"/>
            </c:ext>
          </c:extLst>
        </c:ser>
        <c:ser>
          <c:idx val="1"/>
          <c:order val="1"/>
          <c:tx>
            <c:strRef>
              <c:f>'3AGRI'!$C$53</c:f>
              <c:strCache>
                <c:ptCount val="1"/>
                <c:pt idx="0">
                  <c:v>3.B. Gestión del estiércol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'3AGRI'!$D$51:$AD$51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'3AGRI'!$D$53:$AD$53</c:f>
              <c:numCache>
                <c:formatCode>_-* #,##0.000_-;\-* #,##0.000_-;_-* "-"??_-;_-@_-</c:formatCode>
                <c:ptCount val="27"/>
                <c:pt idx="0">
                  <c:v>1521.9335826455031</c:v>
                </c:pt>
                <c:pt idx="1">
                  <c:v>1579.1632920086915</c:v>
                </c:pt>
                <c:pt idx="2">
                  <c:v>1641.6995906880002</c:v>
                </c:pt>
                <c:pt idx="3">
                  <c:v>1707.0863055827106</c:v>
                </c:pt>
                <c:pt idx="4">
                  <c:v>1789.715379459815</c:v>
                </c:pt>
                <c:pt idx="5">
                  <c:v>1839.7139169661568</c:v>
                </c:pt>
                <c:pt idx="6">
                  <c:v>1920.1734450531249</c:v>
                </c:pt>
                <c:pt idx="7">
                  <c:v>2087.2059939812984</c:v>
                </c:pt>
                <c:pt idx="8">
                  <c:v>2080.4192589305808</c:v>
                </c:pt>
                <c:pt idx="9">
                  <c:v>2136.1407116414543</c:v>
                </c:pt>
                <c:pt idx="10">
                  <c:v>2111.2371692996799</c:v>
                </c:pt>
                <c:pt idx="11">
                  <c:v>1910.928054135793</c:v>
                </c:pt>
                <c:pt idx="12">
                  <c:v>1949.9814023936019</c:v>
                </c:pt>
                <c:pt idx="13">
                  <c:v>1910.3535676229619</c:v>
                </c:pt>
                <c:pt idx="14">
                  <c:v>2059.8031803042682</c:v>
                </c:pt>
                <c:pt idx="15">
                  <c:v>2155.720704162105</c:v>
                </c:pt>
                <c:pt idx="16">
                  <c:v>2251.8378590193061</c:v>
                </c:pt>
                <c:pt idx="17">
                  <c:v>2340.8331781009292</c:v>
                </c:pt>
                <c:pt idx="18">
                  <c:v>2253.5033774039994</c:v>
                </c:pt>
                <c:pt idx="19">
                  <c:v>2160.6718968232062</c:v>
                </c:pt>
                <c:pt idx="20">
                  <c:v>2112.9330633046366</c:v>
                </c:pt>
                <c:pt idx="21">
                  <c:v>2101.533074362922</c:v>
                </c:pt>
                <c:pt idx="22">
                  <c:v>2252.7956185920962</c:v>
                </c:pt>
                <c:pt idx="23">
                  <c:v>2147.9372956532461</c:v>
                </c:pt>
                <c:pt idx="24">
                  <c:v>2031.3017374478745</c:v>
                </c:pt>
                <c:pt idx="25">
                  <c:v>2057.3893661873822</c:v>
                </c:pt>
                <c:pt idx="26">
                  <c:v>2022.0720945459618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3-4F70-A124-8DF552266435}"/>
            </c:ext>
          </c:extLst>
        </c:ser>
        <c:ser>
          <c:idx val="2"/>
          <c:order val="2"/>
          <c:tx>
            <c:strRef>
              <c:f>'3AGRI'!$C$54</c:f>
              <c:strCache>
                <c:ptCount val="1"/>
                <c:pt idx="0">
                  <c:v>3.C. Cultivo del arroz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'3AGRI'!$D$51:$AD$51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'3AGRI'!$D$54:$AD$54</c:f>
              <c:numCache>
                <c:formatCode>_-* #,##0.000_-;\-* #,##0.000_-;_-* "-"??_-;_-@_-</c:formatCode>
                <c:ptCount val="27"/>
                <c:pt idx="0">
                  <c:v>164.17212499999999</c:v>
                </c:pt>
                <c:pt idx="1">
                  <c:v>149.86562499999999</c:v>
                </c:pt>
                <c:pt idx="2">
                  <c:v>159.99099999999999</c:v>
                </c:pt>
                <c:pt idx="3">
                  <c:v>146.4905</c:v>
                </c:pt>
                <c:pt idx="4">
                  <c:v>152.9385</c:v>
                </c:pt>
                <c:pt idx="5">
                  <c:v>170.92237500000002</c:v>
                </c:pt>
                <c:pt idx="6">
                  <c:v>161.351125</c:v>
                </c:pt>
                <c:pt idx="7">
                  <c:v>129.77506750000001</c:v>
                </c:pt>
                <c:pt idx="8">
                  <c:v>134.511325</c:v>
                </c:pt>
                <c:pt idx="9">
                  <c:v>74.031100000000009</c:v>
                </c:pt>
                <c:pt idx="10">
                  <c:v>129.80629999999999</c:v>
                </c:pt>
                <c:pt idx="11">
                  <c:v>143.82062499999998</c:v>
                </c:pt>
                <c:pt idx="12">
                  <c:v>140.94925000000001</c:v>
                </c:pt>
                <c:pt idx="13">
                  <c:v>142.20862500000001</c:v>
                </c:pt>
                <c:pt idx="14">
                  <c:v>125.43375</c:v>
                </c:pt>
                <c:pt idx="15">
                  <c:v>126.08862499999999</c:v>
                </c:pt>
                <c:pt idx="16">
                  <c:v>140.94925000000001</c:v>
                </c:pt>
                <c:pt idx="17">
                  <c:v>109.64320250000002</c:v>
                </c:pt>
                <c:pt idx="18">
                  <c:v>105.586</c:v>
                </c:pt>
                <c:pt idx="19">
                  <c:v>119.288</c:v>
                </c:pt>
                <c:pt idx="20">
                  <c:v>123.5547625</c:v>
                </c:pt>
                <c:pt idx="21">
                  <c:v>126.5470375</c:v>
                </c:pt>
                <c:pt idx="22">
                  <c:v>120.8546625</c:v>
                </c:pt>
                <c:pt idx="23">
                  <c:v>105.78749999999999</c:v>
                </c:pt>
                <c:pt idx="24">
                  <c:v>112.829925</c:v>
                </c:pt>
                <c:pt idx="25">
                  <c:v>119.45927499999999</c:v>
                </c:pt>
                <c:pt idx="26">
                  <c:v>133.69524999999999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83-4F70-A124-8DF552266435}"/>
            </c:ext>
          </c:extLst>
        </c:ser>
        <c:ser>
          <c:idx val="3"/>
          <c:order val="3"/>
          <c:tx>
            <c:strRef>
              <c:f>'3AGRI'!$C$55</c:f>
              <c:strCache>
                <c:ptCount val="1"/>
                <c:pt idx="0">
                  <c:v>3.D. Suelos agrícolas</c:v>
                </c:pt>
              </c:strCache>
            </c:strRef>
          </c:tx>
          <c:invertIfNegative val="0"/>
          <c:cat>
            <c:numRef>
              <c:f>'3AGRI'!$D$51:$AD$51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'3AGRI'!$D$55:$AD$55</c:f>
              <c:numCache>
                <c:formatCode>_-* #,##0.000_-;\-* #,##0.000_-;_-* "-"??_-;_-@_-</c:formatCode>
                <c:ptCount val="27"/>
                <c:pt idx="0">
                  <c:v>4547.2518534039791</c:v>
                </c:pt>
                <c:pt idx="1">
                  <c:v>4536.6155795073209</c:v>
                </c:pt>
                <c:pt idx="2">
                  <c:v>4709.3053446819622</c:v>
                </c:pt>
                <c:pt idx="3">
                  <c:v>4894.9612222744336</c:v>
                </c:pt>
                <c:pt idx="4">
                  <c:v>5008.2637286792096</c:v>
                </c:pt>
                <c:pt idx="5">
                  <c:v>5139.9138029504356</c:v>
                </c:pt>
                <c:pt idx="6">
                  <c:v>5140.3646450218275</c:v>
                </c:pt>
                <c:pt idx="7">
                  <c:v>5225.7223732966031</c:v>
                </c:pt>
                <c:pt idx="8">
                  <c:v>5208.0545582042978</c:v>
                </c:pt>
                <c:pt idx="9">
                  <c:v>5272.5101808584977</c:v>
                </c:pt>
                <c:pt idx="10">
                  <c:v>5070.9991490229586</c:v>
                </c:pt>
                <c:pt idx="11">
                  <c:v>5147.7315933476611</c:v>
                </c:pt>
                <c:pt idx="12">
                  <c:v>5215.7921304135289</c:v>
                </c:pt>
                <c:pt idx="13">
                  <c:v>5016.1534535677856</c:v>
                </c:pt>
                <c:pt idx="14">
                  <c:v>5313.4321420008819</c:v>
                </c:pt>
                <c:pt idx="15">
                  <c:v>5129.3981032523316</c:v>
                </c:pt>
                <c:pt idx="16">
                  <c:v>5203.6631046007205</c:v>
                </c:pt>
                <c:pt idx="17">
                  <c:v>5348.5414356951442</c:v>
                </c:pt>
                <c:pt idx="18">
                  <c:v>5403.1020129689805</c:v>
                </c:pt>
                <c:pt idx="19">
                  <c:v>5355.7152454147099</c:v>
                </c:pt>
                <c:pt idx="20">
                  <c:v>5238.7332049176493</c:v>
                </c:pt>
                <c:pt idx="21">
                  <c:v>4802.1357241808591</c:v>
                </c:pt>
                <c:pt idx="22">
                  <c:v>4611.6421546641714</c:v>
                </c:pt>
                <c:pt idx="23">
                  <c:v>4746.2474039757508</c:v>
                </c:pt>
                <c:pt idx="24">
                  <c:v>4683.1924450273082</c:v>
                </c:pt>
                <c:pt idx="25">
                  <c:v>4621.650495966247</c:v>
                </c:pt>
                <c:pt idx="26">
                  <c:v>4483.6148019152224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83-4F70-A124-8DF552266435}"/>
            </c:ext>
          </c:extLst>
        </c:ser>
        <c:ser>
          <c:idx val="4"/>
          <c:order val="4"/>
          <c:tx>
            <c:strRef>
              <c:f>'3AGRI'!$C$56</c:f>
              <c:strCache>
                <c:ptCount val="1"/>
                <c:pt idx="0">
                  <c:v>3.F. Quema de residuos agrícola en el campo</c:v>
                </c:pt>
              </c:strCache>
            </c:strRef>
          </c:tx>
          <c:invertIfNegative val="0"/>
          <c:cat>
            <c:numRef>
              <c:f>'3AGRI'!$D$51:$AD$51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'3AGRI'!$D$56:$AD$56</c:f>
              <c:numCache>
                <c:formatCode>_-* #,##0.000_-;\-* #,##0.000_-;_-* "-"??_-;_-@_-</c:formatCode>
                <c:ptCount val="27"/>
                <c:pt idx="0">
                  <c:v>148.8645698704488</c:v>
                </c:pt>
                <c:pt idx="1">
                  <c:v>140.06407579583589</c:v>
                </c:pt>
                <c:pt idx="2">
                  <c:v>133.77551447403351</c:v>
                </c:pt>
                <c:pt idx="3">
                  <c:v>121.33856180911447</c:v>
                </c:pt>
                <c:pt idx="4">
                  <c:v>112.33868357817425</c:v>
                </c:pt>
                <c:pt idx="5">
                  <c:v>110.40544959791595</c:v>
                </c:pt>
                <c:pt idx="6">
                  <c:v>100.85277469424304</c:v>
                </c:pt>
                <c:pt idx="7">
                  <c:v>104.28009873382543</c:v>
                </c:pt>
                <c:pt idx="8">
                  <c:v>101.98950837490327</c:v>
                </c:pt>
                <c:pt idx="9">
                  <c:v>82.511856454106493</c:v>
                </c:pt>
                <c:pt idx="10">
                  <c:v>85.083148772271358</c:v>
                </c:pt>
                <c:pt idx="11">
                  <c:v>88.399696816654853</c:v>
                </c:pt>
                <c:pt idx="12">
                  <c:v>85.773547532428779</c:v>
                </c:pt>
                <c:pt idx="13">
                  <c:v>84.398506307328674</c:v>
                </c:pt>
                <c:pt idx="14">
                  <c:v>81.713349493115459</c:v>
                </c:pt>
                <c:pt idx="15">
                  <c:v>73.184869123266552</c:v>
                </c:pt>
                <c:pt idx="16">
                  <c:v>65.161957008170333</c:v>
                </c:pt>
                <c:pt idx="17">
                  <c:v>46.808785065363949</c:v>
                </c:pt>
                <c:pt idx="18">
                  <c:v>49.398836645736537</c:v>
                </c:pt>
                <c:pt idx="19">
                  <c:v>46.721506561359959</c:v>
                </c:pt>
                <c:pt idx="20">
                  <c:v>48.306594905055931</c:v>
                </c:pt>
                <c:pt idx="21">
                  <c:v>50.700174851433161</c:v>
                </c:pt>
                <c:pt idx="22">
                  <c:v>44.340451749557637</c:v>
                </c:pt>
                <c:pt idx="23">
                  <c:v>46.935891862494465</c:v>
                </c:pt>
                <c:pt idx="24">
                  <c:v>45.997102601540988</c:v>
                </c:pt>
                <c:pt idx="25">
                  <c:v>50.553158514938303</c:v>
                </c:pt>
                <c:pt idx="26">
                  <c:v>34.849775105941035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83-4F70-A124-8DF552266435}"/>
            </c:ext>
          </c:extLst>
        </c:ser>
        <c:ser>
          <c:idx val="5"/>
          <c:order val="5"/>
          <c:tx>
            <c:strRef>
              <c:f>'3AGRI'!$C$57</c:f>
              <c:strCache>
                <c:ptCount val="1"/>
                <c:pt idx="0">
                  <c:v>3.G. Encalado</c:v>
                </c:pt>
              </c:strCache>
            </c:strRef>
          </c:tx>
          <c:invertIfNegative val="0"/>
          <c:cat>
            <c:numRef>
              <c:f>'3AGRI'!$D$51:$AD$51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'3AGRI'!$D$57:$AD$57</c:f>
              <c:numCache>
                <c:formatCode>_-* #,##0.000_-;\-* #,##0.000_-;_-* "-"??_-;_-@_-</c:formatCode>
                <c:ptCount val="27"/>
                <c:pt idx="0">
                  <c:v>30.8</c:v>
                </c:pt>
                <c:pt idx="1">
                  <c:v>33.131999999999998</c:v>
                </c:pt>
                <c:pt idx="2">
                  <c:v>35.463999999999999</c:v>
                </c:pt>
                <c:pt idx="3">
                  <c:v>37.795999999999999</c:v>
                </c:pt>
                <c:pt idx="4">
                  <c:v>40.128</c:v>
                </c:pt>
                <c:pt idx="5">
                  <c:v>41.052</c:v>
                </c:pt>
                <c:pt idx="6">
                  <c:v>45.847999999999999</c:v>
                </c:pt>
                <c:pt idx="7">
                  <c:v>50.951999999999998</c:v>
                </c:pt>
                <c:pt idx="8">
                  <c:v>58.695999999999998</c:v>
                </c:pt>
                <c:pt idx="9">
                  <c:v>56.892000000000003</c:v>
                </c:pt>
                <c:pt idx="10">
                  <c:v>63.624000000000002</c:v>
                </c:pt>
                <c:pt idx="11">
                  <c:v>67.540000000000006</c:v>
                </c:pt>
                <c:pt idx="12">
                  <c:v>80.212000000000003</c:v>
                </c:pt>
                <c:pt idx="13">
                  <c:v>77.66</c:v>
                </c:pt>
                <c:pt idx="14">
                  <c:v>89.1</c:v>
                </c:pt>
                <c:pt idx="15">
                  <c:v>81.326696000041949</c:v>
                </c:pt>
                <c:pt idx="16">
                  <c:v>83.919862400016783</c:v>
                </c:pt>
                <c:pt idx="17">
                  <c:v>86.372351999979017</c:v>
                </c:pt>
                <c:pt idx="18">
                  <c:v>88.684164799981104</c:v>
                </c:pt>
                <c:pt idx="19">
                  <c:v>90.855300799970621</c:v>
                </c:pt>
                <c:pt idx="20">
                  <c:v>92.885759999999991</c:v>
                </c:pt>
                <c:pt idx="21">
                  <c:v>115.31987573329765</c:v>
                </c:pt>
                <c:pt idx="22">
                  <c:v>113.24165600000001</c:v>
                </c:pt>
                <c:pt idx="23">
                  <c:v>108.94537866666667</c:v>
                </c:pt>
                <c:pt idx="24">
                  <c:v>100.24910133333331</c:v>
                </c:pt>
                <c:pt idx="25">
                  <c:v>95.072823999999983</c:v>
                </c:pt>
                <c:pt idx="26">
                  <c:v>88.400546666666671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83-4F70-A124-8DF552266435}"/>
            </c:ext>
          </c:extLst>
        </c:ser>
        <c:ser>
          <c:idx val="6"/>
          <c:order val="6"/>
          <c:tx>
            <c:strRef>
              <c:f>'3AGRI'!$C$58</c:f>
              <c:strCache>
                <c:ptCount val="1"/>
                <c:pt idx="0">
                  <c:v>3.H. Aplicación de urea</c:v>
                </c:pt>
              </c:strCache>
            </c:strRef>
          </c:tx>
          <c:invertIfNegative val="0"/>
          <c:cat>
            <c:numRef>
              <c:f>'3AGRI'!$D$51:$AD$51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'3AGRI'!$D$58:$AD$58</c:f>
              <c:numCache>
                <c:formatCode>_-* #,##0.000_-;\-* #,##0.000_-;_-* "-"??_-;_-@_-</c:formatCode>
                <c:ptCount val="27"/>
                <c:pt idx="0">
                  <c:v>169.669718877956</c:v>
                </c:pt>
                <c:pt idx="1">
                  <c:v>192.39905836609327</c:v>
                </c:pt>
                <c:pt idx="2">
                  <c:v>209.31705680321343</c:v>
                </c:pt>
                <c:pt idx="3">
                  <c:v>210.13448762703464</c:v>
                </c:pt>
                <c:pt idx="4">
                  <c:v>198.94330602033071</c:v>
                </c:pt>
                <c:pt idx="5">
                  <c:v>222.75288401088807</c:v>
                </c:pt>
                <c:pt idx="6">
                  <c:v>296.11204182847473</c:v>
                </c:pt>
                <c:pt idx="7">
                  <c:v>206.27857074178942</c:v>
                </c:pt>
                <c:pt idx="8">
                  <c:v>236.88623566666664</c:v>
                </c:pt>
                <c:pt idx="9">
                  <c:v>272.27847738666668</c:v>
                </c:pt>
                <c:pt idx="10">
                  <c:v>302.87122140000002</c:v>
                </c:pt>
                <c:pt idx="11">
                  <c:v>273.39321680000012</c:v>
                </c:pt>
                <c:pt idx="12">
                  <c:v>308.57003466666674</c:v>
                </c:pt>
                <c:pt idx="13">
                  <c:v>343.18577479999999</c:v>
                </c:pt>
                <c:pt idx="14">
                  <c:v>351.3280628</c:v>
                </c:pt>
                <c:pt idx="15">
                  <c:v>295.21427466666677</c:v>
                </c:pt>
                <c:pt idx="16">
                  <c:v>312.056829392</c:v>
                </c:pt>
                <c:pt idx="17">
                  <c:v>308.64926820200003</c:v>
                </c:pt>
                <c:pt idx="18">
                  <c:v>342.77125852933335</c:v>
                </c:pt>
                <c:pt idx="19">
                  <c:v>301.31349306666669</c:v>
                </c:pt>
                <c:pt idx="20">
                  <c:v>377.22282048</c:v>
                </c:pt>
                <c:pt idx="21">
                  <c:v>373.84646229333333</c:v>
                </c:pt>
                <c:pt idx="22">
                  <c:v>372.26265320933339</c:v>
                </c:pt>
                <c:pt idx="23">
                  <c:v>400.37519915799999</c:v>
                </c:pt>
                <c:pt idx="24">
                  <c:v>381.47821061533335</c:v>
                </c:pt>
                <c:pt idx="25">
                  <c:v>433.01571158633328</c:v>
                </c:pt>
                <c:pt idx="26">
                  <c:v>356.95122320000002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83-4F70-A124-8DF55226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126016"/>
        <c:axId val="177140096"/>
      </c:barChart>
      <c:catAx>
        <c:axId val="1771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77140096"/>
        <c:crosses val="autoZero"/>
        <c:auto val="1"/>
        <c:lblAlgn val="ctr"/>
        <c:lblOffset val="100"/>
        <c:noMultiLvlLbl val="0"/>
      </c:catAx>
      <c:valAx>
        <c:axId val="17714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6.8279569892473121E-3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712601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8346623931623935"/>
          <c:w val="0.99639731806456222"/>
          <c:h val="0.1165337606837606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EF94-4CA8-B233-43AF4D22FA4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EF94-4CA8-B233-43AF4D22FA4B}"/>
              </c:ext>
            </c:extLst>
          </c:dPt>
          <c:dPt>
            <c:idx val="2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5-EF94-4CA8-B233-43AF4D22FA4B}"/>
              </c:ext>
            </c:extLst>
          </c:dPt>
          <c:dLbls>
            <c:dLbl>
              <c:idx val="0"/>
              <c:layout>
                <c:manualLayout>
                  <c:x val="-1.4752499999999936E-2"/>
                  <c:y val="-8.81944444444444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94-4CA8-B233-43AF4D22FA4B}"/>
                </c:ext>
              </c:extLst>
            </c:dLbl>
            <c:dLbl>
              <c:idx val="1"/>
              <c:layout>
                <c:manualLayout>
                  <c:x val="-1.6035277777777777E-2"/>
                  <c:y val="4.850694444444444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94-4CA8-B233-43AF4D22FA4B}"/>
                </c:ext>
              </c:extLst>
            </c:dLbl>
            <c:dLbl>
              <c:idx val="2"/>
              <c:layout>
                <c:manualLayout>
                  <c:x val="-6.4356744892790807E-2"/>
                  <c:y val="-7.737037037037036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94-4CA8-B233-43AF4D22FA4B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94-4CA8-B233-43AF4D22FA4B}"/>
                </c:ext>
              </c:extLst>
            </c:dLbl>
            <c:dLbl>
              <c:idx val="4"/>
              <c:layout>
                <c:manualLayout>
                  <c:x val="-0.17064657865252658"/>
                  <c:y val="-6.737611111111110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94-4CA8-B233-43AF4D22FA4B}"/>
                </c:ext>
              </c:extLst>
            </c:dLbl>
            <c:dLbl>
              <c:idx val="5"/>
              <c:layout>
                <c:manualLayout>
                  <c:x val="0.1602480367201739"/>
                  <c:y val="-0.12295777777777778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94-4CA8-B233-43AF4D22FA4B}"/>
                </c:ext>
              </c:extLst>
            </c:dLbl>
            <c:dLbl>
              <c:idx val="6"/>
              <c:layout>
                <c:manualLayout>
                  <c:x val="0.28778679030639731"/>
                  <c:y val="-6.920888888888888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94-4CA8-B233-43AF4D22FA4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'3AGRI'!$C$64:$C$70</c:f>
              <c:strCache>
                <c:ptCount val="7"/>
                <c:pt idx="0">
                  <c:v>3.A. Fermentación entérica</c:v>
                </c:pt>
                <c:pt idx="1">
                  <c:v>3.B. Gestión del estiércol</c:v>
                </c:pt>
                <c:pt idx="2">
                  <c:v>3.C. Cultivo del arroz</c:v>
                </c:pt>
                <c:pt idx="3">
                  <c:v>3.D. Suelos agrícolas</c:v>
                </c:pt>
                <c:pt idx="4">
                  <c:v>3.F. Quema de residuos agrícola en el campo</c:v>
                </c:pt>
                <c:pt idx="5">
                  <c:v>3.G. Encalado</c:v>
                </c:pt>
                <c:pt idx="6">
                  <c:v>3.H. Aplicación de urea</c:v>
                </c:pt>
              </c:strCache>
            </c:strRef>
          </c:cat>
          <c:val>
            <c:numRef>
              <c:f>'3AGRI'!$J$64:$J$70</c:f>
              <c:numCache>
                <c:formatCode>#,##0.0_ ;\-#,##0.0\ </c:formatCode>
                <c:ptCount val="7"/>
                <c:pt idx="0">
                  <c:v>4682.0184147555656</c:v>
                </c:pt>
                <c:pt idx="1">
                  <c:v>2022.0720945459618</c:v>
                </c:pt>
                <c:pt idx="2">
                  <c:v>133.69524999999999</c:v>
                </c:pt>
                <c:pt idx="3">
                  <c:v>4483.6148019152224</c:v>
                </c:pt>
                <c:pt idx="4">
                  <c:v>34.849775105941035</c:v>
                </c:pt>
                <c:pt idx="5">
                  <c:v>88.400546666666671</c:v>
                </c:pt>
                <c:pt idx="6">
                  <c:v>356.95122320000002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94-4CA8-B233-43AF4D22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3365-485C-BF41-73F185BE9B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3365-485C-BF41-73F185BE9B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365-485C-BF41-73F185BE9B48}"/>
              </c:ext>
            </c:extLst>
          </c:dPt>
          <c:dLbls>
            <c:dLbl>
              <c:idx val="0"/>
              <c:layout>
                <c:manualLayout>
                  <c:x val="-4.0622895622895623E-3"/>
                  <c:y val="2.405303030303030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65-485C-BF41-73F185BE9B48}"/>
                </c:ext>
              </c:extLst>
            </c:dLbl>
            <c:dLbl>
              <c:idx val="1"/>
              <c:layout>
                <c:manualLayout>
                  <c:x val="-4.8106060606060604E-2"/>
                  <c:y val="-7.977567340067340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65-485C-BF41-73F185BE9B48}"/>
                </c:ext>
              </c:extLst>
            </c:dLbl>
            <c:dLbl>
              <c:idx val="2"/>
              <c:layout>
                <c:manualLayout>
                  <c:x val="2.1380471380471382E-2"/>
                  <c:y val="-6.293855218855218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65-485C-BF41-73F185BE9B4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65-485C-BF41-73F185BE9B4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65-485C-BF41-73F185BE9B4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65-485C-BF41-73F185BE9B4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65-485C-BF41-73F185BE9B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'3AGRI'!$C$101:$C$103</c:f>
              <c:strCache>
                <c:ptCount val="3"/>
                <c:pt idx="0">
                  <c:v>CO2</c:v>
                </c:pt>
                <c:pt idx="1">
                  <c:v>CH4</c:v>
                </c:pt>
                <c:pt idx="2">
                  <c:v>N2O</c:v>
                </c:pt>
              </c:strCache>
            </c:strRef>
          </c:cat>
          <c:val>
            <c:numRef>
              <c:f>'3AGRI'!$J$101:$J$103</c:f>
              <c:numCache>
                <c:formatCode>#,##0.0_ ;\-#,##0.0\ </c:formatCode>
                <c:ptCount val="3"/>
                <c:pt idx="0">
                  <c:v>445.3517698666667</c:v>
                </c:pt>
                <c:pt idx="1">
                  <c:v>6589.5413412568641</c:v>
                </c:pt>
                <c:pt idx="2">
                  <c:v>4766.7089950658274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65-485C-BF41-73F185BE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6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77240143369181E-2"/>
          <c:y val="5.0205620226288265E-2"/>
          <c:w val="0.6774930107526882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'3AGRI'!$C$126</c:f>
              <c:strCache>
                <c:ptCount val="1"/>
                <c:pt idx="0">
                  <c:v>3.A.1. Ganado vacuno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'3AGRI'!$D$125:$AD$125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'3AGRI'!$D$126:$AD$126</c:f>
              <c:numCache>
                <c:formatCode>#,##0.0_ ;\-#,##0.0\ </c:formatCode>
                <c:ptCount val="27"/>
                <c:pt idx="0">
                  <c:v>4556.2675165940536</c:v>
                </c:pt>
                <c:pt idx="1">
                  <c:v>4612.0458943345884</c:v>
                </c:pt>
                <c:pt idx="2">
                  <c:v>4752.2368235993863</c:v>
                </c:pt>
                <c:pt idx="3">
                  <c:v>4940.9014757139712</c:v>
                </c:pt>
                <c:pt idx="4">
                  <c:v>5123.2798820900598</c:v>
                </c:pt>
                <c:pt idx="5">
                  <c:v>5217.301447277835</c:v>
                </c:pt>
                <c:pt idx="6">
                  <c:v>5298.6835258783922</c:v>
                </c:pt>
                <c:pt idx="7">
                  <c:v>5572.1286766810545</c:v>
                </c:pt>
                <c:pt idx="8">
                  <c:v>5525.2634433117346</c:v>
                </c:pt>
                <c:pt idx="9">
                  <c:v>5463.3437294669075</c:v>
                </c:pt>
                <c:pt idx="10">
                  <c:v>5406.4232191582132</c:v>
                </c:pt>
                <c:pt idx="11">
                  <c:v>5383.9975794268494</c:v>
                </c:pt>
                <c:pt idx="12">
                  <c:v>5326.0531253174549</c:v>
                </c:pt>
                <c:pt idx="13">
                  <c:v>5266.2649243363139</c:v>
                </c:pt>
                <c:pt idx="14">
                  <c:v>5229.0279109955509</c:v>
                </c:pt>
                <c:pt idx="15">
                  <c:v>5184.1241161885991</c:v>
                </c:pt>
                <c:pt idx="16">
                  <c:v>5145.4060169700815</c:v>
                </c:pt>
                <c:pt idx="17">
                  <c:v>5098.8117248232511</c:v>
                </c:pt>
                <c:pt idx="18">
                  <c:v>4883.9840666671653</c:v>
                </c:pt>
                <c:pt idx="19">
                  <c:v>4626.8344117696033</c:v>
                </c:pt>
                <c:pt idx="20">
                  <c:v>4423.7018495201501</c:v>
                </c:pt>
                <c:pt idx="21">
                  <c:v>4206.8340494478989</c:v>
                </c:pt>
                <c:pt idx="22">
                  <c:v>4370.5698292881189</c:v>
                </c:pt>
                <c:pt idx="23">
                  <c:v>4535.0352691105372</c:v>
                </c:pt>
                <c:pt idx="24">
                  <c:v>4350.880766629487</c:v>
                </c:pt>
                <c:pt idx="25">
                  <c:v>4150.5570533342743</c:v>
                </c:pt>
                <c:pt idx="26">
                  <c:v>4022.0414822974071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4EBE-A988-22059AC7E844}"/>
            </c:ext>
          </c:extLst>
        </c:ser>
        <c:ser>
          <c:idx val="1"/>
          <c:order val="1"/>
          <c:tx>
            <c:strRef>
              <c:f>'3AGRI'!$C$127</c:f>
              <c:strCache>
                <c:ptCount val="1"/>
                <c:pt idx="0">
                  <c:v>3.A.2. Ovinos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'3AGRI'!$D$125:$AD$125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'3AGRI'!$D$127:$AD$127</c:f>
              <c:numCache>
                <c:formatCode>#,##0.0_ ;\-#,##0.0\ </c:formatCode>
                <c:ptCount val="27"/>
                <c:pt idx="0">
                  <c:v>600.11624999999992</c:v>
                </c:pt>
                <c:pt idx="1">
                  <c:v>586.07624999999996</c:v>
                </c:pt>
                <c:pt idx="2">
                  <c:v>577.65813747402945</c:v>
                </c:pt>
                <c:pt idx="3">
                  <c:v>581.14249999999993</c:v>
                </c:pt>
                <c:pt idx="4">
                  <c:v>578.16537499999993</c:v>
                </c:pt>
                <c:pt idx="5">
                  <c:v>564.54300000000001</c:v>
                </c:pt>
                <c:pt idx="6">
                  <c:v>479.33337499999993</c:v>
                </c:pt>
                <c:pt idx="7">
                  <c:v>463.80737500000004</c:v>
                </c:pt>
                <c:pt idx="8">
                  <c:v>466.03269999999998</c:v>
                </c:pt>
                <c:pt idx="9">
                  <c:v>468.25802499999992</c:v>
                </c:pt>
                <c:pt idx="10">
                  <c:v>470.48335000000003</c:v>
                </c:pt>
                <c:pt idx="11">
                  <c:v>472.70867499999997</c:v>
                </c:pt>
                <c:pt idx="12">
                  <c:v>474.93400000000003</c:v>
                </c:pt>
                <c:pt idx="13">
                  <c:v>477.15932500000002</c:v>
                </c:pt>
                <c:pt idx="14">
                  <c:v>479.38464999999997</c:v>
                </c:pt>
                <c:pt idx="15">
                  <c:v>481.60997499999996</c:v>
                </c:pt>
                <c:pt idx="16">
                  <c:v>483.83529999999996</c:v>
                </c:pt>
                <c:pt idx="17">
                  <c:v>486.06062500000002</c:v>
                </c:pt>
                <c:pt idx="18">
                  <c:v>475.24208623141072</c:v>
                </c:pt>
                <c:pt idx="19">
                  <c:v>464.4235474628216</c:v>
                </c:pt>
                <c:pt idx="20">
                  <c:v>453.60500869423237</c:v>
                </c:pt>
                <c:pt idx="21">
                  <c:v>444.15866836105255</c:v>
                </c:pt>
                <c:pt idx="22">
                  <c:v>434.71232802787279</c:v>
                </c:pt>
                <c:pt idx="23">
                  <c:v>425.26598769469285</c:v>
                </c:pt>
                <c:pt idx="24">
                  <c:v>398.3660916559644</c:v>
                </c:pt>
                <c:pt idx="25">
                  <c:v>371.46619561723588</c:v>
                </c:pt>
                <c:pt idx="26">
                  <c:v>357.14189194439041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4EBE-A988-22059AC7E844}"/>
            </c:ext>
          </c:extLst>
        </c:ser>
        <c:ser>
          <c:idx val="2"/>
          <c:order val="2"/>
          <c:tx>
            <c:strRef>
              <c:f>'3AGRI'!$C$128</c:f>
              <c:strCache>
                <c:ptCount val="1"/>
                <c:pt idx="0">
                  <c:v>3.A.3. Porcinos</c:v>
                </c:pt>
              </c:strCache>
            </c:strRef>
          </c:tx>
          <c:invertIfNegative val="0"/>
          <c:cat>
            <c:numRef>
              <c:f>'3AGRI'!$D$125:$AD$125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'3AGRI'!$D$128:$AD$128</c:f>
              <c:numCache>
                <c:formatCode>#,##0.0_ ;\-#,##0.0\ </c:formatCode>
                <c:ptCount val="27"/>
                <c:pt idx="0">
                  <c:v>37.779194964925367</c:v>
                </c:pt>
                <c:pt idx="1">
                  <c:v>40.431537114937605</c:v>
                </c:pt>
                <c:pt idx="2">
                  <c:v>42.704510115120499</c:v>
                </c:pt>
                <c:pt idx="3">
                  <c:v>44.963907181038678</c:v>
                </c:pt>
                <c:pt idx="4">
                  <c:v>48.847459439583965</c:v>
                </c:pt>
                <c:pt idx="5">
                  <c:v>50.907491697110331</c:v>
                </c:pt>
                <c:pt idx="6">
                  <c:v>56.199774129247984</c:v>
                </c:pt>
                <c:pt idx="7">
                  <c:v>64.590262500000009</c:v>
                </c:pt>
                <c:pt idx="8">
                  <c:v>65.127657962282157</c:v>
                </c:pt>
                <c:pt idx="9">
                  <c:v>70.80494998400637</c:v>
                </c:pt>
                <c:pt idx="10">
                  <c:v>70.05200851635027</c:v>
                </c:pt>
                <c:pt idx="11">
                  <c:v>88.413399006120457</c:v>
                </c:pt>
                <c:pt idx="12">
                  <c:v>95.513573446340388</c:v>
                </c:pt>
                <c:pt idx="13">
                  <c:v>92.471524900871316</c:v>
                </c:pt>
                <c:pt idx="14">
                  <c:v>97.34004431984674</c:v>
                </c:pt>
                <c:pt idx="15">
                  <c:v>106.59938341620982</c:v>
                </c:pt>
                <c:pt idx="16">
                  <c:v>119.31233105625279</c:v>
                </c:pt>
                <c:pt idx="17">
                  <c:v>123.47651250000001</c:v>
                </c:pt>
                <c:pt idx="18">
                  <c:v>119.95321242401957</c:v>
                </c:pt>
                <c:pt idx="19">
                  <c:v>116.30167534070755</c:v>
                </c:pt>
                <c:pt idx="20">
                  <c:v>116.48106284533708</c:v>
                </c:pt>
                <c:pt idx="21">
                  <c:v>120.58531010583962</c:v>
                </c:pt>
                <c:pt idx="22">
                  <c:v>133.34389234442182</c:v>
                </c:pt>
                <c:pt idx="23">
                  <c:v>119.41674391191788</c:v>
                </c:pt>
                <c:pt idx="24">
                  <c:v>110.75854489544622</c:v>
                </c:pt>
                <c:pt idx="25">
                  <c:v>115.53451538504642</c:v>
                </c:pt>
                <c:pt idx="26">
                  <c:v>114.54176574567724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5-4401-A2CF-6CFA499E4DF9}"/>
            </c:ext>
          </c:extLst>
        </c:ser>
        <c:ser>
          <c:idx val="3"/>
          <c:order val="3"/>
          <c:tx>
            <c:strRef>
              <c:f>'3AGRI'!$C$129</c:f>
              <c:strCache>
                <c:ptCount val="1"/>
                <c:pt idx="0">
                  <c:v>3.A.4. Otras especies</c:v>
                </c:pt>
              </c:strCache>
            </c:strRef>
          </c:tx>
          <c:invertIfNegative val="0"/>
          <c:cat>
            <c:numRef>
              <c:f>'3AGRI'!$D$125:$AD$125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'3AGRI'!$D$129:$AD$129</c:f>
              <c:numCache>
                <c:formatCode>#,##0.0_ ;\-#,##0.0\ </c:formatCode>
                <c:ptCount val="27"/>
                <c:pt idx="0">
                  <c:v>294.57701966454476</c:v>
                </c:pt>
                <c:pt idx="1">
                  <c:v>297.20028471246695</c:v>
                </c:pt>
                <c:pt idx="2">
                  <c:v>299.8235497603892</c:v>
                </c:pt>
                <c:pt idx="3">
                  <c:v>302.44681480831139</c:v>
                </c:pt>
                <c:pt idx="4">
                  <c:v>305.07007985623346</c:v>
                </c:pt>
                <c:pt idx="5">
                  <c:v>307.69334490415559</c:v>
                </c:pt>
                <c:pt idx="6">
                  <c:v>310.31660995207778</c:v>
                </c:pt>
                <c:pt idx="7">
                  <c:v>312.93987499999992</c:v>
                </c:pt>
                <c:pt idx="8">
                  <c:v>307.99551624999998</c:v>
                </c:pt>
                <c:pt idx="9">
                  <c:v>303.05115749999999</c:v>
                </c:pt>
                <c:pt idx="10">
                  <c:v>298.10679875</c:v>
                </c:pt>
                <c:pt idx="11">
                  <c:v>293.16243999999995</c:v>
                </c:pt>
                <c:pt idx="12">
                  <c:v>288.21808125000001</c:v>
                </c:pt>
                <c:pt idx="13">
                  <c:v>283.27372250000002</c:v>
                </c:pt>
                <c:pt idx="14">
                  <c:v>278.32936375000008</c:v>
                </c:pt>
                <c:pt idx="15">
                  <c:v>273.38500499999998</c:v>
                </c:pt>
                <c:pt idx="16">
                  <c:v>268.44064625000004</c:v>
                </c:pt>
                <c:pt idx="17">
                  <c:v>263.49628749999999</c:v>
                </c:pt>
                <c:pt idx="18">
                  <c:v>261.20703907719769</c:v>
                </c:pt>
                <c:pt idx="19">
                  <c:v>258.91743065439539</c:v>
                </c:pt>
                <c:pt idx="20">
                  <c:v>256.6278222315932</c:v>
                </c:pt>
                <c:pt idx="21">
                  <c:v>241.18043809691909</c:v>
                </c:pt>
                <c:pt idx="22">
                  <c:v>225.73305396224509</c:v>
                </c:pt>
                <c:pt idx="23">
                  <c:v>212.40334982757108</c:v>
                </c:pt>
                <c:pt idx="24">
                  <c:v>204.05308926030324</c:v>
                </c:pt>
                <c:pt idx="25">
                  <c:v>195.93848647081319</c:v>
                </c:pt>
                <c:pt idx="26">
                  <c:v>188.29327476809075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5-4401-A2CF-6CFA499E4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0872704"/>
        <c:axId val="180874240"/>
      </c:barChart>
      <c:catAx>
        <c:axId val="18087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0874240"/>
        <c:crosses val="autoZero"/>
        <c:auto val="1"/>
        <c:lblAlgn val="ctr"/>
        <c:lblOffset val="100"/>
        <c:noMultiLvlLbl val="0"/>
      </c:catAx>
      <c:valAx>
        <c:axId val="18087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08727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31623931623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D3B-48BE-B6A9-0F02627453A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8D3B-48BE-B6A9-0F02627453A5}"/>
              </c:ext>
            </c:extLst>
          </c:dPt>
          <c:dLbls>
            <c:dLbl>
              <c:idx val="0"/>
              <c:layout>
                <c:manualLayout>
                  <c:x val="-4.0439164605781388E-3"/>
                  <c:y val="4.703703703703692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3B-48BE-B6A9-0F02627453A5}"/>
                </c:ext>
              </c:extLst>
            </c:dLbl>
            <c:dLbl>
              <c:idx val="1"/>
              <c:layout>
                <c:manualLayout>
                  <c:x val="0"/>
                  <c:y val="-7.849277777777777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B-48BE-B6A9-0F02627453A5}"/>
                </c:ext>
              </c:extLst>
            </c:dLbl>
            <c:dLbl>
              <c:idx val="2"/>
              <c:layout>
                <c:manualLayout>
                  <c:x val="-1.0996869978730716E-2"/>
                  <c:y val="-9.436777777777777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B-48BE-B6A9-0F02627453A5}"/>
                </c:ext>
              </c:extLst>
            </c:dLbl>
            <c:dLbl>
              <c:idx val="3"/>
              <c:layout>
                <c:manualLayout>
                  <c:x val="-2.3301644717677487E-2"/>
                  <c:y val="-0.1552227777777777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3B-48BE-B6A9-0F02627453A5}"/>
                </c:ext>
              </c:extLst>
            </c:dLbl>
            <c:dLbl>
              <c:idx val="4"/>
              <c:layout>
                <c:manualLayout>
                  <c:x val="-3.9281893582654263E-2"/>
                  <c:y val="-0.22259833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3B-48BE-B6A9-0F02627453A5}"/>
                </c:ext>
              </c:extLst>
            </c:dLbl>
            <c:dLbl>
              <c:idx val="5"/>
              <c:layout>
                <c:manualLayout>
                  <c:x val="0.35244613653039636"/>
                  <c:y val="-0.1582355555555555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3B-48BE-B6A9-0F02627453A5}"/>
                </c:ext>
              </c:extLst>
            </c:dLbl>
            <c:dLbl>
              <c:idx val="6"/>
              <c:layout>
                <c:manualLayout>
                  <c:x val="0.20964387670063503"/>
                  <c:y val="-4.804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B-48BE-B6A9-0F02627453A5}"/>
                </c:ext>
              </c:extLst>
            </c:dLbl>
            <c:dLbl>
              <c:idx val="7"/>
              <c:layout>
                <c:manualLayout>
                  <c:x val="0"/>
                  <c:y val="-4.2333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0C-44BB-9BD6-72CD75BB84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'3AGRI'!$C$135:$C$138</c:f>
              <c:strCache>
                <c:ptCount val="4"/>
                <c:pt idx="0">
                  <c:v>3.A.1. Ganado vacuno</c:v>
                </c:pt>
                <c:pt idx="1">
                  <c:v>3.A.2. Ovinos</c:v>
                </c:pt>
                <c:pt idx="2">
                  <c:v>3.A.3. Porcinos</c:v>
                </c:pt>
                <c:pt idx="3">
                  <c:v>3.A.4. Otras especies</c:v>
                </c:pt>
              </c:strCache>
            </c:strRef>
          </c:cat>
          <c:val>
            <c:numRef>
              <c:f>'3AGRI'!$J$135:$J$138</c:f>
              <c:numCache>
                <c:formatCode>#,##0.0_ ;\-#,##0.0\ </c:formatCode>
                <c:ptCount val="4"/>
                <c:pt idx="0">
                  <c:v>4022.0414822974071</c:v>
                </c:pt>
                <c:pt idx="1">
                  <c:v>357.14189194439041</c:v>
                </c:pt>
                <c:pt idx="2">
                  <c:v>114.54176574567724</c:v>
                </c:pt>
                <c:pt idx="3">
                  <c:v>188.29327476809075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B-48BE-B6A9-0F026274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7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9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49283154121861E-2"/>
          <c:y val="5.0205620226288265E-2"/>
          <c:w val="0.682044982078853"/>
          <c:h val="0.678982638888888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'3AGRI'!$C$198</c:f>
              <c:strCache>
                <c:ptCount val="1"/>
                <c:pt idx="0">
                  <c:v>3.D.1. Emisiones directas de N₂O de suelos agrícolas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'3AGRI'!$D$197:$AA$197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'3AGRI'!$D$198:$AA$198</c:f>
              <c:numCache>
                <c:formatCode>#,##0.0_ ;\-#,##0.0\ </c:formatCode>
                <c:ptCount val="24"/>
                <c:pt idx="0">
                  <c:v>3764.4624207094457</c:v>
                </c:pt>
                <c:pt idx="1">
                  <c:v>3761.0755322569985</c:v>
                </c:pt>
                <c:pt idx="2">
                  <c:v>3905.7747253334951</c:v>
                </c:pt>
                <c:pt idx="3">
                  <c:v>4061.6641296613161</c:v>
                </c:pt>
                <c:pt idx="4">
                  <c:v>4162.4190961451095</c:v>
                </c:pt>
                <c:pt idx="5">
                  <c:v>4272.1652488138261</c:v>
                </c:pt>
                <c:pt idx="6">
                  <c:v>4277.2251246376609</c:v>
                </c:pt>
                <c:pt idx="7">
                  <c:v>4347.5083108044455</c:v>
                </c:pt>
                <c:pt idx="8">
                  <c:v>4334.4560145142823</c:v>
                </c:pt>
                <c:pt idx="9">
                  <c:v>4382.3312139315685</c:v>
                </c:pt>
                <c:pt idx="10">
                  <c:v>4219.146955889627</c:v>
                </c:pt>
                <c:pt idx="11">
                  <c:v>4276.0018519797368</c:v>
                </c:pt>
                <c:pt idx="12">
                  <c:v>4331.3235746176269</c:v>
                </c:pt>
                <c:pt idx="13">
                  <c:v>4170.3834756825281</c:v>
                </c:pt>
                <c:pt idx="14">
                  <c:v>4409.0358826286702</c:v>
                </c:pt>
                <c:pt idx="15">
                  <c:v>4264.2111868738448</c:v>
                </c:pt>
                <c:pt idx="16">
                  <c:v>4321.9884449636302</c:v>
                </c:pt>
                <c:pt idx="17">
                  <c:v>4436.3118174769361</c:v>
                </c:pt>
                <c:pt idx="18">
                  <c:v>4476.7222426042463</c:v>
                </c:pt>
                <c:pt idx="19">
                  <c:v>4433.0473171386911</c:v>
                </c:pt>
                <c:pt idx="20">
                  <c:v>4336.3184467540759</c:v>
                </c:pt>
                <c:pt idx="21">
                  <c:v>3980.8379290987109</c:v>
                </c:pt>
                <c:pt idx="22">
                  <c:v>3831.1574974014725</c:v>
                </c:pt>
                <c:pt idx="23">
                  <c:v>3943.5159037631815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0-4FE7-81A0-2452130DDCC9}"/>
            </c:ext>
          </c:extLst>
        </c:ser>
        <c:ser>
          <c:idx val="1"/>
          <c:order val="1"/>
          <c:tx>
            <c:strRef>
              <c:f>'3AGRI'!$C$199</c:f>
              <c:strCache>
                <c:ptCount val="1"/>
                <c:pt idx="0">
                  <c:v>3.D.2. Emisiones indirectas de N₂O de suelos agrícolas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'3AGRI'!$D$197:$AA$197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'3AGRI'!$D$199:$AA$199</c:f>
              <c:numCache>
                <c:formatCode>#,##0.0_ ;\-#,##0.0\ </c:formatCode>
                <c:ptCount val="24"/>
                <c:pt idx="0">
                  <c:v>782.78943269453339</c:v>
                </c:pt>
                <c:pt idx="1">
                  <c:v>775.54004725032246</c:v>
                </c:pt>
                <c:pt idx="2">
                  <c:v>803.5306193484671</c:v>
                </c:pt>
                <c:pt idx="3">
                  <c:v>833.29709261311768</c:v>
                </c:pt>
                <c:pt idx="4">
                  <c:v>845.84463253410013</c:v>
                </c:pt>
                <c:pt idx="5">
                  <c:v>867.74855413660998</c:v>
                </c:pt>
                <c:pt idx="6">
                  <c:v>863.13952038416676</c:v>
                </c:pt>
                <c:pt idx="7">
                  <c:v>878.21406249215784</c:v>
                </c:pt>
                <c:pt idx="8">
                  <c:v>873.59854369001573</c:v>
                </c:pt>
                <c:pt idx="9">
                  <c:v>890.17896692692887</c:v>
                </c:pt>
                <c:pt idx="10">
                  <c:v>851.85219313333187</c:v>
                </c:pt>
                <c:pt idx="11">
                  <c:v>871.72974136792413</c:v>
                </c:pt>
                <c:pt idx="12">
                  <c:v>884.46855579590181</c:v>
                </c:pt>
                <c:pt idx="13">
                  <c:v>845.7699778852575</c:v>
                </c:pt>
                <c:pt idx="14">
                  <c:v>904.39625937221149</c:v>
                </c:pt>
                <c:pt idx="15">
                  <c:v>865.18691637848724</c:v>
                </c:pt>
                <c:pt idx="16">
                  <c:v>881.67465963709037</c:v>
                </c:pt>
                <c:pt idx="17">
                  <c:v>912.22961821820809</c:v>
                </c:pt>
                <c:pt idx="18">
                  <c:v>926.37977036473376</c:v>
                </c:pt>
                <c:pt idx="19">
                  <c:v>922.66792827601898</c:v>
                </c:pt>
                <c:pt idx="20">
                  <c:v>902.41475816357297</c:v>
                </c:pt>
                <c:pt idx="21">
                  <c:v>821.29779508214824</c:v>
                </c:pt>
                <c:pt idx="22">
                  <c:v>780.48465726269853</c:v>
                </c:pt>
                <c:pt idx="23">
                  <c:v>802.73150021256879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0-4FE7-81A0-2452130DDCC9}"/>
            </c:ext>
          </c:extLst>
        </c:ser>
        <c:ser>
          <c:idx val="2"/>
          <c:order val="2"/>
          <c:tx>
            <c:strRef>
              <c:f>'3AGRI'!#REF!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'3AGRI'!$D$197:$AA$197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0-4FE7-81A0-2452130DDCC9}"/>
            </c:ext>
          </c:extLst>
        </c:ser>
        <c:ser>
          <c:idx val="3"/>
          <c:order val="3"/>
          <c:tx>
            <c:strRef>
              <c:f>'3AGRI'!#REF!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'3AGRI'!$D$197:$AA$197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0-4FE7-81A0-2452130DDCC9}"/>
            </c:ext>
          </c:extLst>
        </c:ser>
        <c:ser>
          <c:idx val="4"/>
          <c:order val="4"/>
          <c:tx>
            <c:strRef>
              <c:f>'3AGRI'!#REF!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'3AGRI'!$D$197:$AA$197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0-4FE7-81A0-2452130DDCC9}"/>
            </c:ext>
          </c:extLst>
        </c:ser>
        <c:ser>
          <c:idx val="5"/>
          <c:order val="5"/>
          <c:tx>
            <c:strRef>
              <c:f>'3AGRI'!#REF!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'3AGRI'!$D$197:$AA$197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00-4FE7-81A0-2452130DDCC9}"/>
            </c:ext>
          </c:extLst>
        </c:ser>
        <c:ser>
          <c:idx val="6"/>
          <c:order val="6"/>
          <c:tx>
            <c:strRef>
              <c:f>'3AGRI'!#REF!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'3AGRI'!$D$197:$AA$197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0-4FE7-81A0-2452130D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013888"/>
        <c:axId val="181027968"/>
      </c:barChart>
      <c:catAx>
        <c:axId val="1810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1027968"/>
        <c:crosses val="autoZero"/>
        <c:auto val="1"/>
        <c:lblAlgn val="ctr"/>
        <c:lblOffset val="100"/>
        <c:noMultiLvlLbl val="0"/>
      </c:catAx>
      <c:valAx>
        <c:axId val="18102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2.2759856630824374E-3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101388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3854529914529929"/>
          <c:w val="0.99712795698924728"/>
          <c:h val="0.16145470085470084"/>
        </c:manualLayout>
      </c:layout>
      <c:overlay val="0"/>
      <c:spPr>
        <a:ln>
          <a:noFill/>
        </a:ln>
      </c:spPr>
      <c:txPr>
        <a:bodyPr/>
        <a:lstStyle/>
        <a:p>
          <a:pPr>
            <a:defRPr sz="600"/>
          </a:pPr>
          <a:endParaRPr lang="es-CL"/>
        </a:p>
      </c:tx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A24C-4DA7-91E2-F9276DE4EF23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A24C-4DA7-91E2-F9276DE4EF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24C-4DA7-91E2-F9276DE4EF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A24C-4DA7-91E2-F9276DE4EF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A24C-4DA7-91E2-F9276DE4EF23}"/>
              </c:ext>
            </c:extLst>
          </c:dPt>
          <c:dLbls>
            <c:dLbl>
              <c:idx val="0"/>
              <c:layout>
                <c:manualLayout>
                  <c:x val="0.23370273519231322"/>
                  <c:y val="-0.13463472222222223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4C-4DA7-91E2-F9276DE4EF23}"/>
                </c:ext>
              </c:extLst>
            </c:dLbl>
            <c:dLbl>
              <c:idx val="1"/>
              <c:layout>
                <c:manualLayout>
                  <c:x val="0.26727400334083867"/>
                  <c:y val="-7.274329961605632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4C-4DA7-91E2-F9276DE4EF23}"/>
                </c:ext>
              </c:extLst>
            </c:dLbl>
            <c:dLbl>
              <c:idx val="2"/>
              <c:layout>
                <c:manualLayout>
                  <c:x val="8.2375265755216989E-2"/>
                  <c:y val="6.5740740740740736E-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4C-4DA7-91E2-F9276DE4EF23}"/>
                </c:ext>
              </c:extLst>
            </c:dLbl>
            <c:dLbl>
              <c:idx val="3"/>
              <c:layout>
                <c:manualLayout>
                  <c:x val="8.7840377716161031E-2"/>
                  <c:y val="4.168021798504360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4C-4DA7-91E2-F9276DE4EF23}"/>
                </c:ext>
              </c:extLst>
            </c:dLbl>
            <c:dLbl>
              <c:idx val="4"/>
              <c:layout>
                <c:manualLayout>
                  <c:x val="0"/>
                  <c:y val="-2.528796296296296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4C-4DA7-91E2-F9276DE4EF23}"/>
                </c:ext>
              </c:extLst>
            </c:dLbl>
            <c:dLbl>
              <c:idx val="5"/>
              <c:layout>
                <c:manualLayout>
                  <c:x val="-0.21290259491739461"/>
                  <c:y val="-7.58814814814814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4C-4DA7-91E2-F9276DE4EF23}"/>
                </c:ext>
              </c:extLst>
            </c:dLbl>
            <c:dLbl>
              <c:idx val="6"/>
              <c:layout>
                <c:manualLayout>
                  <c:x val="-0.226326499989041"/>
                  <c:y val="-0.13740694444444446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4C-4DA7-91E2-F9276DE4EF2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'3AGRI'!$C$171:$C$175</c:f>
              <c:strCache>
                <c:ptCount val="5"/>
                <c:pt idx="0">
                  <c:v>3.B.1. Ganado vacuno</c:v>
                </c:pt>
                <c:pt idx="1">
                  <c:v>3.B.2. Ovinos</c:v>
                </c:pt>
                <c:pt idx="2">
                  <c:v>3.B.3. Porcinos</c:v>
                </c:pt>
                <c:pt idx="3">
                  <c:v>3.B.4. Otras especies</c:v>
                </c:pt>
                <c:pt idx="4">
                  <c:v>3.B.5. Emisiones indirectas de N₂O resultantes de la gestión del estiércol</c:v>
                </c:pt>
              </c:strCache>
            </c:strRef>
          </c:cat>
          <c:val>
            <c:numRef>
              <c:f>'3AGRI'!$G$205:$G$206</c:f>
              <c:numCache>
                <c:formatCode>#,##0.0_ ;\-#,##0.0\ </c:formatCode>
                <c:ptCount val="2"/>
                <c:pt idx="0">
                  <c:v>3943.5159037631815</c:v>
                </c:pt>
                <c:pt idx="1">
                  <c:v>802.73150021256879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4C-4DA7-91E2-F9276DE4E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01254480286736E-2"/>
          <c:y val="5.0205620226288265E-2"/>
          <c:w val="0.6774930107526882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'3AGRI'!$C$229</c:f>
              <c:strCache>
                <c:ptCount val="1"/>
                <c:pt idx="0">
                  <c:v>3.F.1. Cereales y otros cultivos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'3AGRI'!$D$197:$AD$197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'3AGRI'!$D$229:$AD$229</c:f>
              <c:numCache>
                <c:formatCode>_-* #,##0.0_-;\-* #,##0.0_-;_-* "-"??_-;_-@_-</c:formatCode>
                <c:ptCount val="27"/>
                <c:pt idx="0">
                  <c:v>89.387554139331741</c:v>
                </c:pt>
                <c:pt idx="1">
                  <c:v>82.150013871107276</c:v>
                </c:pt>
                <c:pt idx="2">
                  <c:v>77.578604803430636</c:v>
                </c:pt>
                <c:pt idx="3">
                  <c:v>67.539729549322644</c:v>
                </c:pt>
                <c:pt idx="4">
                  <c:v>63.06495093740498</c:v>
                </c:pt>
                <c:pt idx="5">
                  <c:v>63.540949627123581</c:v>
                </c:pt>
                <c:pt idx="6">
                  <c:v>56.216024176862859</c:v>
                </c:pt>
                <c:pt idx="7">
                  <c:v>62.612539704440678</c:v>
                </c:pt>
                <c:pt idx="8">
                  <c:v>62.853820068411579</c:v>
                </c:pt>
                <c:pt idx="9">
                  <c:v>46.218254449746581</c:v>
                </c:pt>
                <c:pt idx="10">
                  <c:v>51.434244461583027</c:v>
                </c:pt>
                <c:pt idx="11">
                  <c:v>56.197503594271552</c:v>
                </c:pt>
                <c:pt idx="12">
                  <c:v>54.970590311563583</c:v>
                </c:pt>
                <c:pt idx="13">
                  <c:v>54.932160633974497</c:v>
                </c:pt>
                <c:pt idx="14">
                  <c:v>53.362604766115844</c:v>
                </c:pt>
                <c:pt idx="15">
                  <c:v>46.084296646775762</c:v>
                </c:pt>
                <c:pt idx="16">
                  <c:v>39.3575954637286</c:v>
                </c:pt>
                <c:pt idx="17">
                  <c:v>22.47753693496637</c:v>
                </c:pt>
                <c:pt idx="18">
                  <c:v>28.850694201215621</c:v>
                </c:pt>
                <c:pt idx="19">
                  <c:v>29.211633655979469</c:v>
                </c:pt>
                <c:pt idx="20">
                  <c:v>34.054212109605963</c:v>
                </c:pt>
                <c:pt idx="21">
                  <c:v>36.55585741957691</c:v>
                </c:pt>
                <c:pt idx="22">
                  <c:v>30.326251686341028</c:v>
                </c:pt>
                <c:pt idx="23">
                  <c:v>32.986623722691519</c:v>
                </c:pt>
                <c:pt idx="24">
                  <c:v>31.853139646582868</c:v>
                </c:pt>
                <c:pt idx="25">
                  <c:v>36.194805596029873</c:v>
                </c:pt>
                <c:pt idx="26">
                  <c:v>20.458177544775019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146-B40E-288023BF1C8F}"/>
            </c:ext>
          </c:extLst>
        </c:ser>
        <c:ser>
          <c:idx val="1"/>
          <c:order val="1"/>
          <c:tx>
            <c:strRef>
              <c:f>'3AGRI'!$C$230</c:f>
              <c:strCache>
                <c:ptCount val="1"/>
                <c:pt idx="0">
                  <c:v>3.F.2. Frutícolas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'3AGRI'!$D$197:$AD$197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'3AGRI'!$D$230:$AD$230</c:f>
              <c:numCache>
                <c:formatCode>_-* #,##0.0_-;\-* #,##0.0_-;_-* "-"??_-;_-@_-</c:formatCode>
                <c:ptCount val="27"/>
                <c:pt idx="0">
                  <c:v>59.477015731117071</c:v>
                </c:pt>
                <c:pt idx="1">
                  <c:v>57.914061924728614</c:v>
                </c:pt>
                <c:pt idx="2">
                  <c:v>56.196909670602892</c:v>
                </c:pt>
                <c:pt idx="3">
                  <c:v>53.798832259791823</c:v>
                </c:pt>
                <c:pt idx="4">
                  <c:v>49.273732640769268</c:v>
                </c:pt>
                <c:pt idx="5">
                  <c:v>46.864499970792359</c:v>
                </c:pt>
                <c:pt idx="6">
                  <c:v>44.636750517380179</c:v>
                </c:pt>
                <c:pt idx="7">
                  <c:v>41.667559029384748</c:v>
                </c:pt>
                <c:pt idx="8">
                  <c:v>39.135688306491687</c:v>
                </c:pt>
                <c:pt idx="9">
                  <c:v>36.293602004359904</c:v>
                </c:pt>
                <c:pt idx="10">
                  <c:v>33.64890431068833</c:v>
                </c:pt>
                <c:pt idx="11">
                  <c:v>32.202193222383293</c:v>
                </c:pt>
                <c:pt idx="12">
                  <c:v>30.802957220865199</c:v>
                </c:pt>
                <c:pt idx="13">
                  <c:v>29.466345673354173</c:v>
                </c:pt>
                <c:pt idx="14">
                  <c:v>28.350744726999608</c:v>
                </c:pt>
                <c:pt idx="15">
                  <c:v>27.100572476490786</c:v>
                </c:pt>
                <c:pt idx="16">
                  <c:v>25.804361544441733</c:v>
                </c:pt>
                <c:pt idx="17">
                  <c:v>24.331248130397576</c:v>
                </c:pt>
                <c:pt idx="18">
                  <c:v>20.548142444520916</c:v>
                </c:pt>
                <c:pt idx="19">
                  <c:v>17.50987290538049</c:v>
                </c:pt>
                <c:pt idx="20">
                  <c:v>14.252382795449964</c:v>
                </c:pt>
                <c:pt idx="21">
                  <c:v>14.144317431856251</c:v>
                </c:pt>
                <c:pt idx="22">
                  <c:v>14.014200063216609</c:v>
                </c:pt>
                <c:pt idx="23">
                  <c:v>13.949268139802946</c:v>
                </c:pt>
                <c:pt idx="24">
                  <c:v>14.14396295495812</c:v>
                </c:pt>
                <c:pt idx="25">
                  <c:v>14.35835291890843</c:v>
                </c:pt>
                <c:pt idx="26">
                  <c:v>14.391597561166012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7-4146-B40E-288023BF1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159040"/>
        <c:axId val="181160576"/>
      </c:barChart>
      <c:catAx>
        <c:axId val="1811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1160576"/>
        <c:crosses val="autoZero"/>
        <c:auto val="1"/>
        <c:lblAlgn val="ctr"/>
        <c:lblOffset val="100"/>
        <c:noMultiLvlLbl val="0"/>
      </c:catAx>
      <c:valAx>
        <c:axId val="181160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11590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0.97436817049582825"/>
          <c:h val="0.13824295064686293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0A2-4315-A955-0CD03943691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0A2-4315-A955-0CD03943691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5-40A2-4315-A955-0CD039436912}"/>
              </c:ext>
            </c:extLst>
          </c:dPt>
          <c:dLbls>
            <c:dLbl>
              <c:idx val="0"/>
              <c:layout>
                <c:manualLayout>
                  <c:x val="0.13582901536879702"/>
                  <c:y val="5.437444444444444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2-4315-A955-0CD039436912}"/>
                </c:ext>
              </c:extLst>
            </c:dLbl>
            <c:dLbl>
              <c:idx val="1"/>
              <c:layout>
                <c:manualLayout>
                  <c:x val="0"/>
                  <c:y val="-5.98634248906061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2-4315-A955-0CD039436912}"/>
                </c:ext>
              </c:extLst>
            </c:dLbl>
            <c:dLbl>
              <c:idx val="2"/>
              <c:layout>
                <c:manualLayout>
                  <c:x val="-7.5141122821328309E-3"/>
                  <c:y val="1.443153759914748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2-4315-A955-0CD039436912}"/>
                </c:ext>
              </c:extLst>
            </c:dLbl>
            <c:dLbl>
              <c:idx val="3"/>
              <c:layout>
                <c:manualLayout>
                  <c:x val="0"/>
                  <c:y val="-5.986593993159922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2-4315-A955-0CD039436912}"/>
                </c:ext>
              </c:extLst>
            </c:dLbl>
            <c:dLbl>
              <c:idx val="4"/>
              <c:layout>
                <c:manualLayout>
                  <c:x val="6.5937851518560187E-2"/>
                  <c:y val="-2.0119986285570511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2-4315-A955-0CD039436912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CL!$C$197:$C$199</c:f>
              <c:strCache>
                <c:ptCount val="3"/>
                <c:pt idx="0">
                  <c:v>HFC</c:v>
                </c:pt>
                <c:pt idx="1">
                  <c:v>PFC</c:v>
                </c:pt>
                <c:pt idx="2">
                  <c:v>SF6</c:v>
                </c:pt>
              </c:strCache>
            </c:strRef>
          </c:cat>
          <c:val>
            <c:numRef>
              <c:f>CL!$J$197:$J$199</c:f>
              <c:numCache>
                <c:formatCode>_-* #,##0.0_-;\-* #,##0.0_-;_-* "-"??_-;_-@_-</c:formatCode>
                <c:ptCount val="3"/>
                <c:pt idx="0">
                  <c:v>2869.1032448867645</c:v>
                </c:pt>
                <c:pt idx="1">
                  <c:v>0</c:v>
                </c:pt>
                <c:pt idx="2">
                  <c:v>272.26847249832701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A2-4315-A955-0CD039436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8"/>
      </c:pieChart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E9FD-4F26-A4FB-2C45DAE965B3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9FD-4F26-A4FB-2C45DAE96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E9FD-4F26-A4FB-2C45DAE96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E9FD-4F26-A4FB-2C45DAE965B3}"/>
              </c:ext>
            </c:extLst>
          </c:dPt>
          <c:dLbls>
            <c:dLbl>
              <c:idx val="0"/>
              <c:layout>
                <c:manualLayout>
                  <c:x val="1.9581164720183571E-2"/>
                  <c:y val="4.0578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FD-4F26-A4FB-2C45DAE965B3}"/>
                </c:ext>
              </c:extLst>
            </c:dLbl>
            <c:dLbl>
              <c:idx val="1"/>
              <c:layout>
                <c:manualLayout>
                  <c:x val="-5.2040814606125897E-2"/>
                  <c:y val="-2.775166666666666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FD-4F26-A4FB-2C45DAE965B3}"/>
                </c:ext>
              </c:extLst>
            </c:dLbl>
            <c:dLbl>
              <c:idx val="2"/>
              <c:layout>
                <c:manualLayout>
                  <c:x val="-0.32175643755658623"/>
                  <c:y val="-0.17012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FD-4F26-A4FB-2C45DAE965B3}"/>
                </c:ext>
              </c:extLst>
            </c:dLbl>
            <c:dLbl>
              <c:idx val="3"/>
              <c:layout>
                <c:manualLayout>
                  <c:x val="0"/>
                  <c:y val="-8.266111111111111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FD-4F26-A4FB-2C45DAE965B3}"/>
                </c:ext>
              </c:extLst>
            </c:dLbl>
            <c:dLbl>
              <c:idx val="4"/>
              <c:layout>
                <c:manualLayout>
                  <c:x val="-5.9351004058050334E-2"/>
                  <c:y val="3.938815997138387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FD-4F26-A4FB-2C45DAE965B3}"/>
                </c:ext>
              </c:extLst>
            </c:dLbl>
            <c:dLbl>
              <c:idx val="5"/>
              <c:layout>
                <c:manualLayout>
                  <c:x val="-0.24502045168198844"/>
                  <c:y val="-2.884448019094450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FD-4F26-A4FB-2C45DAE965B3}"/>
                </c:ext>
              </c:extLst>
            </c:dLbl>
            <c:dLbl>
              <c:idx val="6"/>
              <c:layout>
                <c:manualLayout>
                  <c:x val="-0.12997214942911325"/>
                  <c:y val="-9.624940316533957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FD-4F26-A4FB-2C45DAE96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'3AGRI'!$C$171:$C$175</c:f>
              <c:strCache>
                <c:ptCount val="5"/>
                <c:pt idx="0">
                  <c:v>3.B.1. Ganado vacuno</c:v>
                </c:pt>
                <c:pt idx="1">
                  <c:v>3.B.2. Ovinos</c:v>
                </c:pt>
                <c:pt idx="2">
                  <c:v>3.B.3. Porcinos</c:v>
                </c:pt>
                <c:pt idx="3">
                  <c:v>3.B.4. Otras especies</c:v>
                </c:pt>
                <c:pt idx="4">
                  <c:v>3.B.5. Emisiones indirectas de N₂O resultantes de la gestión del estiércol</c:v>
                </c:pt>
              </c:strCache>
            </c:strRef>
          </c:cat>
          <c:val>
            <c:numRef>
              <c:f>'3AGRI'!$G$236:$G$237</c:f>
              <c:numCache>
                <c:formatCode>#,##0.0;\-#,##0.0</c:formatCode>
                <c:ptCount val="2"/>
                <c:pt idx="0">
                  <c:v>32.986623722691519</c:v>
                </c:pt>
                <c:pt idx="1">
                  <c:v>13.949268139802946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FD-4F26-A4FB-2C45DAE9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5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7066505473506699"/>
          <c:h val="0.723079861111111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'3AGRI'!$C$4</c:f>
              <c:strCache>
                <c:ptCount val="1"/>
                <c:pt idx="0">
                  <c:v> 3. Agricultura (excluyendo UTCUTS)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'3AGRI'!$D$3:$AA$3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'3AGRI'!$D$4:$AA$4</c:f>
              <c:numCache>
                <c:formatCode>_-* #,##0.0_-;\-* #,##0.0_-;_-* "-"??_-;_-@_-</c:formatCode>
                <c:ptCount val="24"/>
                <c:pt idx="0">
                  <c:v>12071.431831021409</c:v>
                </c:pt>
                <c:pt idx="1">
                  <c:v>12166.993596839933</c:v>
                </c:pt>
                <c:pt idx="2">
                  <c:v>12561.975527596134</c:v>
                </c:pt>
                <c:pt idx="3">
                  <c:v>12987.261774996614</c:v>
                </c:pt>
                <c:pt idx="4">
                  <c:v>13357.690394123409</c:v>
                </c:pt>
                <c:pt idx="5">
                  <c:v>13665.205712404497</c:v>
                </c:pt>
                <c:pt idx="6">
                  <c:v>13809.23531655739</c:v>
                </c:pt>
                <c:pt idx="7">
                  <c:v>14217.680293434571</c:v>
                </c:pt>
                <c:pt idx="8">
                  <c:v>14184.976203700464</c:v>
                </c:pt>
                <c:pt idx="9">
                  <c:v>14199.822188291639</c:v>
                </c:pt>
                <c:pt idx="10">
                  <c:v>14008.686364919475</c:v>
                </c:pt>
                <c:pt idx="11">
                  <c:v>13870.095279533081</c:v>
                </c:pt>
                <c:pt idx="12">
                  <c:v>13965.997145020021</c:v>
                </c:pt>
                <c:pt idx="13">
                  <c:v>13693.129424035262</c:v>
                </c:pt>
                <c:pt idx="14">
                  <c:v>14104.892453663662</c:v>
                </c:pt>
                <c:pt idx="15">
                  <c:v>13906.651751809221</c:v>
                </c:pt>
                <c:pt idx="16">
                  <c:v>14074.583156696548</c:v>
                </c:pt>
                <c:pt idx="17">
                  <c:v>14212.693371386667</c:v>
                </c:pt>
                <c:pt idx="18">
                  <c:v>13983.432054747824</c:v>
                </c:pt>
                <c:pt idx="19">
                  <c:v>13541.04250789344</c:v>
                </c:pt>
                <c:pt idx="20">
                  <c:v>13244.051949398652</c:v>
                </c:pt>
                <c:pt idx="21">
                  <c:v>12582.840814933556</c:v>
                </c:pt>
                <c:pt idx="22">
                  <c:v>12679.496300337818</c:v>
                </c:pt>
                <c:pt idx="23">
                  <c:v>12848.350019860878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6-4103-A160-DE6FE1F2577F}"/>
            </c:ext>
          </c:extLst>
        </c:ser>
        <c:ser>
          <c:idx val="1"/>
          <c:order val="1"/>
          <c:tx>
            <c:strRef>
              <c:f>'3AGRI'!$C$5</c:f>
              <c:strCache>
                <c:ptCount val="1"/>
                <c:pt idx="0">
                  <c:v> Otros sectores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'3AGRI'!$D$3:$AA$3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'3AGRI'!$D$5:$AA$5</c:f>
              <c:numCache>
                <c:formatCode>_-* #,##0.0_-;\-* #,##0.0_-;_-* "-"??_-;_-@_-</c:formatCode>
                <c:ptCount val="24"/>
                <c:pt idx="0">
                  <c:v>39944.500378090692</c:v>
                </c:pt>
                <c:pt idx="1">
                  <c:v>38514.032380738412</c:v>
                </c:pt>
                <c:pt idx="2">
                  <c:v>40016.991679329978</c:v>
                </c:pt>
                <c:pt idx="3">
                  <c:v>42445.045725627737</c:v>
                </c:pt>
                <c:pt idx="4">
                  <c:v>44991.406871803876</c:v>
                </c:pt>
                <c:pt idx="5">
                  <c:v>47786.931960978523</c:v>
                </c:pt>
                <c:pt idx="6">
                  <c:v>53905.862322025896</c:v>
                </c:pt>
                <c:pt idx="7">
                  <c:v>60985.605503494022</c:v>
                </c:pt>
                <c:pt idx="8">
                  <c:v>61966.233115368275</c:v>
                </c:pt>
                <c:pt idx="9">
                  <c:v>65079.066886401561</c:v>
                </c:pt>
                <c:pt idx="10">
                  <c:v>62577.96868320075</c:v>
                </c:pt>
                <c:pt idx="11">
                  <c:v>60861.578061111613</c:v>
                </c:pt>
                <c:pt idx="12">
                  <c:v>62213.431813491283</c:v>
                </c:pt>
                <c:pt idx="13">
                  <c:v>63262.8946129756</c:v>
                </c:pt>
                <c:pt idx="14">
                  <c:v>68504.106646609551</c:v>
                </c:pt>
                <c:pt idx="15">
                  <c:v>70427.077788795621</c:v>
                </c:pt>
                <c:pt idx="16">
                  <c:v>71480.340292309949</c:v>
                </c:pt>
                <c:pt idx="17">
                  <c:v>79443.269525588345</c:v>
                </c:pt>
                <c:pt idx="18">
                  <c:v>80278.495185662643</c:v>
                </c:pt>
                <c:pt idx="19">
                  <c:v>77345.536449037536</c:v>
                </c:pt>
                <c:pt idx="20">
                  <c:v>78618.110380367973</c:v>
                </c:pt>
                <c:pt idx="21">
                  <c:v>87278.202539344857</c:v>
                </c:pt>
                <c:pt idx="22">
                  <c:v>91812.697342375483</c:v>
                </c:pt>
                <c:pt idx="23">
                  <c:v>91454.378029043452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6-4103-A160-DE6FE1F2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618944"/>
        <c:axId val="181628928"/>
      </c:barChart>
      <c:catAx>
        <c:axId val="1816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1628928"/>
        <c:crosses val="autoZero"/>
        <c:auto val="1"/>
        <c:lblAlgn val="ctr"/>
        <c:lblOffset val="100"/>
        <c:noMultiLvlLbl val="0"/>
      </c:catAx>
      <c:valAx>
        <c:axId val="18162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8161894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2907789925080093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3A-4DBA-9ECC-DCC7F27D62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3A-4DBA-9ECC-DCC7F27D62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3A-4DBA-9ECC-DCC7F27D6268}"/>
              </c:ext>
            </c:extLst>
          </c:dPt>
          <c:dLbls>
            <c:dLbl>
              <c:idx val="0"/>
              <c:layout>
                <c:manualLayout>
                  <c:x val="1.6205546982800169E-2"/>
                  <c:y val="-3.411112065420363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DBA-9ECC-DCC7F27D6268}"/>
                </c:ext>
              </c:extLst>
            </c:dLbl>
            <c:dLbl>
              <c:idx val="1"/>
              <c:layout>
                <c:manualLayout>
                  <c:x val="-8.0971290773293417E-2"/>
                  <c:y val="7.535263780873405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A-4DBA-9ECC-DCC7F27D6268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A-4DBA-9ECC-DCC7F27D626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3A-4DBA-9ECC-DCC7F27D626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3A-4DBA-9ECC-DCC7F27D626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3A-4DBA-9ECC-DCC7F27D626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3A-4DBA-9ECC-DCC7F27D62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'3AGRI'!$C$4:$C$5</c:f>
              <c:strCache>
                <c:ptCount val="2"/>
                <c:pt idx="0">
                  <c:v> 3. Agricultura (excluyendo UTCUTS) </c:v>
                </c:pt>
                <c:pt idx="1">
                  <c:v> Otros sectores </c:v>
                </c:pt>
              </c:strCache>
            </c:strRef>
          </c:cat>
          <c:val>
            <c:numRef>
              <c:f>'3AGRI'!$AA$4:$AA$5</c:f>
              <c:numCache>
                <c:formatCode>_-* #,##0.0_-;\-* #,##0.0_-;_-* "-"??_-;_-@_-</c:formatCode>
                <c:ptCount val="2"/>
                <c:pt idx="0">
                  <c:v>12848.350019860878</c:v>
                </c:pt>
                <c:pt idx="1">
                  <c:v>91454.378029043452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A-4DBA-9ECC-DCC7F27D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7066505473506699"/>
          <c:h val="0.723079861111111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'3AGRI'!$C$28</c:f>
              <c:strCache>
                <c:ptCount val="1"/>
                <c:pt idx="0">
                  <c:v> 3. Agricultura 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'3AGRI'!$D$27:$AA$27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'3AGRI'!$D$28:$AA$28</c:f>
              <c:numCache>
                <c:formatCode>_-* #,##0.0_-;\-* #,##0.0_-;_-* "-"??_-;_-@_-</c:formatCode>
                <c:ptCount val="24"/>
                <c:pt idx="0">
                  <c:v>12071.431831021409</c:v>
                </c:pt>
                <c:pt idx="1">
                  <c:v>12166.993596839933</c:v>
                </c:pt>
                <c:pt idx="2">
                  <c:v>12561.975527596134</c:v>
                </c:pt>
                <c:pt idx="3">
                  <c:v>12987.261774996614</c:v>
                </c:pt>
                <c:pt idx="4">
                  <c:v>13357.690394123409</c:v>
                </c:pt>
                <c:pt idx="5">
                  <c:v>13665.205712404497</c:v>
                </c:pt>
                <c:pt idx="6">
                  <c:v>13809.23531655739</c:v>
                </c:pt>
                <c:pt idx="7">
                  <c:v>14217.680293434571</c:v>
                </c:pt>
                <c:pt idx="8">
                  <c:v>14184.976203700464</c:v>
                </c:pt>
                <c:pt idx="9">
                  <c:v>14199.822188291639</c:v>
                </c:pt>
                <c:pt idx="10">
                  <c:v>14008.686364919475</c:v>
                </c:pt>
                <c:pt idx="11">
                  <c:v>13870.095279533081</c:v>
                </c:pt>
                <c:pt idx="12">
                  <c:v>13965.997145020021</c:v>
                </c:pt>
                <c:pt idx="13">
                  <c:v>13693.129424035262</c:v>
                </c:pt>
                <c:pt idx="14">
                  <c:v>14104.892453663662</c:v>
                </c:pt>
                <c:pt idx="15">
                  <c:v>13906.651751809221</c:v>
                </c:pt>
                <c:pt idx="16">
                  <c:v>14074.583156696548</c:v>
                </c:pt>
                <c:pt idx="17">
                  <c:v>14212.693371386667</c:v>
                </c:pt>
                <c:pt idx="18">
                  <c:v>13983.432054747824</c:v>
                </c:pt>
                <c:pt idx="19">
                  <c:v>13541.04250789344</c:v>
                </c:pt>
                <c:pt idx="20">
                  <c:v>13244.051949398652</c:v>
                </c:pt>
                <c:pt idx="21">
                  <c:v>12582.840814933556</c:v>
                </c:pt>
                <c:pt idx="22">
                  <c:v>12679.496300337818</c:v>
                </c:pt>
                <c:pt idx="23">
                  <c:v>12848.350019860878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6-4103-A160-DE6FE1F2577F}"/>
            </c:ext>
          </c:extLst>
        </c:ser>
        <c:ser>
          <c:idx val="1"/>
          <c:order val="1"/>
          <c:tx>
            <c:strRef>
              <c:f>'3AGRI'!$C$29</c:f>
              <c:strCache>
                <c:ptCount val="1"/>
                <c:pt idx="0">
                  <c:v> Otros sectores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'3AGRI'!$D$27:$AA$27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'3AGRI'!$D$29:$AA$29</c:f>
              <c:numCache>
                <c:formatCode>_-* #,##0.0_-;\-* #,##0.0_-;_-* "-"??_-;_-@_-</c:formatCode>
                <c:ptCount val="24"/>
                <c:pt idx="0">
                  <c:v>91995.465639058239</c:v>
                </c:pt>
                <c:pt idx="1">
                  <c:v>86722.597310219498</c:v>
                </c:pt>
                <c:pt idx="2">
                  <c:v>91329.881585719922</c:v>
                </c:pt>
                <c:pt idx="3">
                  <c:v>93714.878775922378</c:v>
                </c:pt>
                <c:pt idx="4">
                  <c:v>92843.871364399281</c:v>
                </c:pt>
                <c:pt idx="5">
                  <c:v>101862.69568351196</c:v>
                </c:pt>
                <c:pt idx="6">
                  <c:v>107169.35578500541</c:v>
                </c:pt>
                <c:pt idx="7">
                  <c:v>117339.09277617795</c:v>
                </c:pt>
                <c:pt idx="8">
                  <c:v>100435.66669336232</c:v>
                </c:pt>
                <c:pt idx="9">
                  <c:v>116288.46741093788</c:v>
                </c:pt>
                <c:pt idx="10">
                  <c:v>127254.33793680242</c:v>
                </c:pt>
                <c:pt idx="11">
                  <c:v>127218.3728715403</c:v>
                </c:pt>
                <c:pt idx="12">
                  <c:v>119918.89098656813</c:v>
                </c:pt>
                <c:pt idx="13">
                  <c:v>138199.30644080052</c:v>
                </c:pt>
                <c:pt idx="14">
                  <c:v>137374.40499566789</c:v>
                </c:pt>
                <c:pt idx="15">
                  <c:v>138528.3580490207</c:v>
                </c:pt>
                <c:pt idx="16">
                  <c:v>143407.67595333577</c:v>
                </c:pt>
                <c:pt idx="17">
                  <c:v>137545.70611909355</c:v>
                </c:pt>
                <c:pt idx="18">
                  <c:v>140298.09318633305</c:v>
                </c:pt>
                <c:pt idx="19">
                  <c:v>141889.39023139389</c:v>
                </c:pt>
                <c:pt idx="20">
                  <c:v>152558.99464925242</c:v>
                </c:pt>
                <c:pt idx="21">
                  <c:v>154805.25876672333</c:v>
                </c:pt>
                <c:pt idx="22">
                  <c:v>155255.88525809289</c:v>
                </c:pt>
                <c:pt idx="23">
                  <c:v>165354.87003963182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9-4D18-A4AA-7E45EE28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1712768"/>
        <c:axId val="181714304"/>
      </c:barChart>
      <c:catAx>
        <c:axId val="1817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1714304"/>
        <c:crosses val="autoZero"/>
        <c:auto val="1"/>
        <c:lblAlgn val="ctr"/>
        <c:lblOffset val="100"/>
        <c:noMultiLvlLbl val="0"/>
      </c:catAx>
      <c:valAx>
        <c:axId val="181714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8171276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32258359407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3A-4DBA-9ECC-DCC7F27D62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3A-4DBA-9ECC-DCC7F27D62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3A-4DBA-9ECC-DCC7F27D6268}"/>
              </c:ext>
            </c:extLst>
          </c:dPt>
          <c:dLbls>
            <c:dLbl>
              <c:idx val="0"/>
              <c:layout>
                <c:manualLayout>
                  <c:x val="-4.9964353354214772E-2"/>
                  <c:y val="-7.022947395723126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DBA-9ECC-DCC7F27D6268}"/>
                </c:ext>
              </c:extLst>
            </c:dLbl>
            <c:dLbl>
              <c:idx val="1"/>
              <c:layout>
                <c:manualLayout>
                  <c:x val="-8.5789015275521213E-2"/>
                  <c:y val="6.09052458665792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A-4DBA-9ECC-DCC7F27D6268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A-4DBA-9ECC-DCC7F27D626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3A-4DBA-9ECC-DCC7F27D626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3A-4DBA-9ECC-DCC7F27D626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3A-4DBA-9ECC-DCC7F27D626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3A-4DBA-9ECC-DCC7F27D62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'3AGRI'!$C$28:$C$29</c:f>
              <c:strCache>
                <c:ptCount val="2"/>
                <c:pt idx="0">
                  <c:v> 3. Agricultura </c:v>
                </c:pt>
                <c:pt idx="1">
                  <c:v> Otros sectores </c:v>
                </c:pt>
              </c:strCache>
            </c:strRef>
          </c:cat>
          <c:val>
            <c:numRef>
              <c:f>'3AGRI'!$AA$28:$AA$29</c:f>
              <c:numCache>
                <c:formatCode>_-* #,##0.0_-;\-* #,##0.0_-;_-* "-"??_-;_-@_-</c:formatCode>
                <c:ptCount val="2"/>
                <c:pt idx="0">
                  <c:v>12848.350019860878</c:v>
                </c:pt>
                <c:pt idx="1">
                  <c:v>165354.87003963182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A-4DBA-9ECC-DCC7F27D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5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77240143369181E-2"/>
          <c:y val="5.0205620226288265E-2"/>
          <c:w val="0.6774930107526882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'3AGRI'!$C$161</c:f>
              <c:strCache>
                <c:ptCount val="1"/>
                <c:pt idx="0">
                  <c:v>3.B.1. Ganado vacuno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'3AGRI'!$D$125:$AD$125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'3AGRI'!$D$161:$AD$161</c:f>
              <c:numCache>
                <c:formatCode>#,##0.0_ ;\-#,##0.0\ </c:formatCode>
                <c:ptCount val="27"/>
                <c:pt idx="0">
                  <c:v>911.96085649998304</c:v>
                </c:pt>
                <c:pt idx="1">
                  <c:v>932.56689620709108</c:v>
                </c:pt>
                <c:pt idx="2">
                  <c:v>963.19819588260066</c:v>
                </c:pt>
                <c:pt idx="3">
                  <c:v>995.09942474209777</c:v>
                </c:pt>
                <c:pt idx="4">
                  <c:v>1026.7125158782148</c:v>
                </c:pt>
                <c:pt idx="5">
                  <c:v>1045.7010063369912</c:v>
                </c:pt>
                <c:pt idx="6">
                  <c:v>1058.0619894118245</c:v>
                </c:pt>
                <c:pt idx="7">
                  <c:v>1114.2594800940519</c:v>
                </c:pt>
                <c:pt idx="8">
                  <c:v>1099.2336934606517</c:v>
                </c:pt>
                <c:pt idx="9">
                  <c:v>1082.4000277988707</c:v>
                </c:pt>
                <c:pt idx="10">
                  <c:v>1066.0800110781074</c:v>
                </c:pt>
                <c:pt idx="11">
                  <c:v>1053.5332040765638</c:v>
                </c:pt>
                <c:pt idx="12">
                  <c:v>1036.918036997462</c:v>
                </c:pt>
                <c:pt idx="13">
                  <c:v>1020.0380959173788</c:v>
                </c:pt>
                <c:pt idx="14">
                  <c:v>1005.496951856274</c:v>
                </c:pt>
                <c:pt idx="15">
                  <c:v>990.01215573815762</c:v>
                </c:pt>
                <c:pt idx="16">
                  <c:v>975.04254042764319</c:v>
                </c:pt>
                <c:pt idx="17">
                  <c:v>959.12916987782387</c:v>
                </c:pt>
                <c:pt idx="18">
                  <c:v>910.41506375713038</c:v>
                </c:pt>
                <c:pt idx="19">
                  <c:v>857.45788566915849</c:v>
                </c:pt>
                <c:pt idx="20">
                  <c:v>809.81708698077023</c:v>
                </c:pt>
                <c:pt idx="21">
                  <c:v>760.75650362094802</c:v>
                </c:pt>
                <c:pt idx="22">
                  <c:v>787.67149293151419</c:v>
                </c:pt>
                <c:pt idx="23">
                  <c:v>812.70559102919708</c:v>
                </c:pt>
                <c:pt idx="24">
                  <c:v>786.00660400137099</c:v>
                </c:pt>
                <c:pt idx="25">
                  <c:v>757.93343132281598</c:v>
                </c:pt>
                <c:pt idx="26">
                  <c:v>732.05897620738028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4EBE-A988-22059AC7E844}"/>
            </c:ext>
          </c:extLst>
        </c:ser>
        <c:ser>
          <c:idx val="1"/>
          <c:order val="1"/>
          <c:tx>
            <c:strRef>
              <c:f>'3AGRI'!$C$162</c:f>
              <c:strCache>
                <c:ptCount val="1"/>
                <c:pt idx="0">
                  <c:v>3.B.2. Ovinos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'3AGRI'!$D$125:$AD$125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'3AGRI'!$D$162:$AD$162</c:f>
              <c:numCache>
                <c:formatCode>#,##0.0_ ;\-#,##0.0\ </c:formatCode>
                <c:ptCount val="27"/>
                <c:pt idx="0">
                  <c:v>18.003487499999999</c:v>
                </c:pt>
                <c:pt idx="1">
                  <c:v>17.5822875</c:v>
                </c:pt>
                <c:pt idx="2">
                  <c:v>17.358037499999998</c:v>
                </c:pt>
                <c:pt idx="3">
                  <c:v>17.434275</c:v>
                </c:pt>
                <c:pt idx="4">
                  <c:v>17.344961249999997</c:v>
                </c:pt>
                <c:pt idx="5">
                  <c:v>16.93629</c:v>
                </c:pt>
                <c:pt idx="6">
                  <c:v>14.380001249999996</c:v>
                </c:pt>
                <c:pt idx="7">
                  <c:v>13.914221249999997</c:v>
                </c:pt>
                <c:pt idx="8">
                  <c:v>13.980980999999998</c:v>
                </c:pt>
                <c:pt idx="9">
                  <c:v>14.047740749999999</c:v>
                </c:pt>
                <c:pt idx="10">
                  <c:v>14.114500499999998</c:v>
                </c:pt>
                <c:pt idx="11">
                  <c:v>14.181260249999999</c:v>
                </c:pt>
                <c:pt idx="12">
                  <c:v>14.24802</c:v>
                </c:pt>
                <c:pt idx="13">
                  <c:v>14.314779750000001</c:v>
                </c:pt>
                <c:pt idx="14">
                  <c:v>14.381539499999999</c:v>
                </c:pt>
                <c:pt idx="15">
                  <c:v>14.448299250000002</c:v>
                </c:pt>
                <c:pt idx="16">
                  <c:v>14.515058999999999</c:v>
                </c:pt>
                <c:pt idx="17">
                  <c:v>14.58181875</c:v>
                </c:pt>
                <c:pt idx="18">
                  <c:v>14.257262586942321</c:v>
                </c:pt>
                <c:pt idx="19">
                  <c:v>13.93270642388465</c:v>
                </c:pt>
                <c:pt idx="20">
                  <c:v>13.608150260826973</c:v>
                </c:pt>
                <c:pt idx="21">
                  <c:v>13.324760050831577</c:v>
                </c:pt>
                <c:pt idx="22">
                  <c:v>13.041369840836184</c:v>
                </c:pt>
                <c:pt idx="23">
                  <c:v>12.757979630840788</c:v>
                </c:pt>
                <c:pt idx="24">
                  <c:v>11.950982749678932</c:v>
                </c:pt>
                <c:pt idx="25">
                  <c:v>11.143985868517078</c:v>
                </c:pt>
                <c:pt idx="26">
                  <c:v>10.714256758331711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4EBE-A988-22059AC7E844}"/>
            </c:ext>
          </c:extLst>
        </c:ser>
        <c:ser>
          <c:idx val="2"/>
          <c:order val="2"/>
          <c:tx>
            <c:strRef>
              <c:f>'3AGRI'!$C$163</c:f>
              <c:strCache>
                <c:ptCount val="1"/>
                <c:pt idx="0">
                  <c:v>3.B.3. Porcinos</c:v>
                </c:pt>
              </c:strCache>
            </c:strRef>
          </c:tx>
          <c:invertIfNegative val="0"/>
          <c:cat>
            <c:numRef>
              <c:f>'3AGRI'!$D$125:$AD$125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'3AGRI'!$D$163:$AD$163</c:f>
              <c:numCache>
                <c:formatCode>#,##0.0_ ;\-#,##0.0\ </c:formatCode>
                <c:ptCount val="27"/>
                <c:pt idx="0">
                  <c:v>465.65844658200308</c:v>
                </c:pt>
                <c:pt idx="1">
                  <c:v>498.17534504213506</c:v>
                </c:pt>
                <c:pt idx="2">
                  <c:v>524.82934943704811</c:v>
                </c:pt>
                <c:pt idx="3">
                  <c:v>553.58084295294293</c:v>
                </c:pt>
                <c:pt idx="4">
                  <c:v>599.56101635034952</c:v>
                </c:pt>
                <c:pt idx="5">
                  <c:v>623.0467394184659</c:v>
                </c:pt>
                <c:pt idx="6">
                  <c:v>687.31977013223661</c:v>
                </c:pt>
                <c:pt idx="7">
                  <c:v>789.43564727005787</c:v>
                </c:pt>
                <c:pt idx="8">
                  <c:v>795.58468599008268</c:v>
                </c:pt>
                <c:pt idx="9">
                  <c:v>864.28939418147218</c:v>
                </c:pt>
                <c:pt idx="10">
                  <c:v>855.09852087273339</c:v>
                </c:pt>
                <c:pt idx="11">
                  <c:v>639.26090082177097</c:v>
                </c:pt>
                <c:pt idx="12">
                  <c:v>690.59773392251543</c:v>
                </c:pt>
                <c:pt idx="13">
                  <c:v>668.60262101677222</c:v>
                </c:pt>
                <c:pt idx="14">
                  <c:v>830.80823802764053</c:v>
                </c:pt>
                <c:pt idx="15">
                  <c:v>937.17360540516142</c:v>
                </c:pt>
                <c:pt idx="16">
                  <c:v>1040.6957799220063</c:v>
                </c:pt>
                <c:pt idx="17">
                  <c:v>1142.2662566244314</c:v>
                </c:pt>
                <c:pt idx="18">
                  <c:v>1109.672634507393</c:v>
                </c:pt>
                <c:pt idx="19">
                  <c:v>1075.8927073728285</c:v>
                </c:pt>
                <c:pt idx="20">
                  <c:v>1080.0051863623405</c:v>
                </c:pt>
                <c:pt idx="21">
                  <c:v>1118.0595122688765</c:v>
                </c:pt>
                <c:pt idx="22">
                  <c:v>1236.3562950394403</c:v>
                </c:pt>
                <c:pt idx="23">
                  <c:v>1107.2246390352852</c:v>
                </c:pt>
                <c:pt idx="24">
                  <c:v>1028.1578256437292</c:v>
                </c:pt>
                <c:pt idx="25">
                  <c:v>1073.756276824008</c:v>
                </c:pt>
                <c:pt idx="26">
                  <c:v>1065.7826977456243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5-4401-A2CF-6CFA499E4DF9}"/>
            </c:ext>
          </c:extLst>
        </c:ser>
        <c:ser>
          <c:idx val="3"/>
          <c:order val="3"/>
          <c:tx>
            <c:strRef>
              <c:f>'3AGRI'!$C$164</c:f>
              <c:strCache>
                <c:ptCount val="1"/>
                <c:pt idx="0">
                  <c:v>3.B.4. Otras especies</c:v>
                </c:pt>
              </c:strCache>
            </c:strRef>
          </c:tx>
          <c:invertIfNegative val="0"/>
          <c:cat>
            <c:numRef>
              <c:f>'3AGRI'!$D$125:$AD$125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'3AGRI'!$D$164:$AD$164</c:f>
              <c:numCache>
                <c:formatCode>#,##0.0_ ;\-#,##0.0\ </c:formatCode>
                <c:ptCount val="27"/>
                <c:pt idx="0">
                  <c:v>50.837509884678845</c:v>
                </c:pt>
                <c:pt idx="1">
                  <c:v>52.482508746281816</c:v>
                </c:pt>
                <c:pt idx="2">
                  <c:v>54.127507607884773</c:v>
                </c:pt>
                <c:pt idx="3">
                  <c:v>55.772506469487752</c:v>
                </c:pt>
                <c:pt idx="4">
                  <c:v>57.417505331090723</c:v>
                </c:pt>
                <c:pt idx="5">
                  <c:v>59.062504192693687</c:v>
                </c:pt>
                <c:pt idx="6">
                  <c:v>60.707503054296659</c:v>
                </c:pt>
                <c:pt idx="7">
                  <c:v>62.35250191589963</c:v>
                </c:pt>
                <c:pt idx="8">
                  <c:v>62.635307638654311</c:v>
                </c:pt>
                <c:pt idx="9">
                  <c:v>62.918113361409006</c:v>
                </c:pt>
                <c:pt idx="10">
                  <c:v>63.200919084163694</c:v>
                </c:pt>
                <c:pt idx="11">
                  <c:v>63.483724806918381</c:v>
                </c:pt>
                <c:pt idx="12">
                  <c:v>63.766530529673069</c:v>
                </c:pt>
                <c:pt idx="13">
                  <c:v>64.04933625242775</c:v>
                </c:pt>
                <c:pt idx="14">
                  <c:v>64.332141975182438</c:v>
                </c:pt>
                <c:pt idx="15">
                  <c:v>64.61494769793714</c:v>
                </c:pt>
                <c:pt idx="16">
                  <c:v>64.897753420691814</c:v>
                </c:pt>
                <c:pt idx="17">
                  <c:v>65.180559143446501</c:v>
                </c:pt>
                <c:pt idx="18">
                  <c:v>63.901118054279621</c:v>
                </c:pt>
                <c:pt idx="19">
                  <c:v>62.62164416511277</c:v>
                </c:pt>
                <c:pt idx="20">
                  <c:v>61.342170275945904</c:v>
                </c:pt>
                <c:pt idx="21">
                  <c:v>60.481108872190916</c:v>
                </c:pt>
                <c:pt idx="22">
                  <c:v>59.45513408192194</c:v>
                </c:pt>
                <c:pt idx="23">
                  <c:v>61.144858215486025</c:v>
                </c:pt>
                <c:pt idx="24">
                  <c:v>58.981767021138801</c:v>
                </c:pt>
                <c:pt idx="25">
                  <c:v>61.680702202080653</c:v>
                </c:pt>
                <c:pt idx="26">
                  <c:v>61.405343602352573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5-4401-A2CF-6CFA499E4DF9}"/>
            </c:ext>
          </c:extLst>
        </c:ser>
        <c:ser>
          <c:idx val="4"/>
          <c:order val="4"/>
          <c:tx>
            <c:strRef>
              <c:f>'3AGRI'!$C$165</c:f>
              <c:strCache>
                <c:ptCount val="1"/>
                <c:pt idx="0">
                  <c:v>3.B.5. Emisiones indirectas de N₂O resultantes de la gestión del estiércol</c:v>
                </c:pt>
              </c:strCache>
            </c:strRef>
          </c:tx>
          <c:invertIfNegative val="0"/>
          <c:cat>
            <c:numRef>
              <c:f>'3AGRI'!$D$125:$AD$125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'3AGRI'!$D$165:$AD$165</c:f>
              <c:numCache>
                <c:formatCode>#,##0.0_ ;\-#,##0.0\ </c:formatCode>
                <c:ptCount val="27"/>
                <c:pt idx="0">
                  <c:v>75.473282178838176</c:v>
                </c:pt>
                <c:pt idx="1">
                  <c:v>78.356254513183472</c:v>
                </c:pt>
                <c:pt idx="2">
                  <c:v>82.186500260466687</c:v>
                </c:pt>
                <c:pt idx="3">
                  <c:v>85.199256418182131</c:v>
                </c:pt>
                <c:pt idx="4">
                  <c:v>88.679380650159857</c:v>
                </c:pt>
                <c:pt idx="5">
                  <c:v>94.967377018005834</c:v>
                </c:pt>
                <c:pt idx="6">
                  <c:v>99.704181204767067</c:v>
                </c:pt>
                <c:pt idx="7">
                  <c:v>107.24414345128898</c:v>
                </c:pt>
                <c:pt idx="8">
                  <c:v>108.98459084119244</c:v>
                </c:pt>
                <c:pt idx="9">
                  <c:v>112.48543554970271</c:v>
                </c:pt>
                <c:pt idx="10">
                  <c:v>112.74321776467526</c:v>
                </c:pt>
                <c:pt idx="11">
                  <c:v>140.46896418053979</c:v>
                </c:pt>
                <c:pt idx="12">
                  <c:v>144.45108094395147</c:v>
                </c:pt>
                <c:pt idx="13">
                  <c:v>143.34873468638298</c:v>
                </c:pt>
                <c:pt idx="14">
                  <c:v>144.78430894517118</c:v>
                </c:pt>
                <c:pt idx="15">
                  <c:v>149.47169607084857</c:v>
                </c:pt>
                <c:pt idx="16">
                  <c:v>156.68672624896431</c:v>
                </c:pt>
                <c:pt idx="17">
                  <c:v>159.67537370522786</c:v>
                </c:pt>
                <c:pt idx="18">
                  <c:v>155.25729849825413</c:v>
                </c:pt>
                <c:pt idx="19">
                  <c:v>150.76695319222222</c:v>
                </c:pt>
                <c:pt idx="20">
                  <c:v>148.16046942475285</c:v>
                </c:pt>
                <c:pt idx="21">
                  <c:v>148.91118955007497</c:v>
                </c:pt>
                <c:pt idx="22">
                  <c:v>156.27132669838312</c:v>
                </c:pt>
                <c:pt idx="23">
                  <c:v>154.10422774243699</c:v>
                </c:pt>
                <c:pt idx="24">
                  <c:v>146.20455803195676</c:v>
                </c:pt>
                <c:pt idx="25">
                  <c:v>152.8749699699602</c:v>
                </c:pt>
                <c:pt idx="26">
                  <c:v>152.110820232273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5-4A63-9D0A-4C7E09AD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2728960"/>
        <c:axId val="182763520"/>
      </c:barChart>
      <c:catAx>
        <c:axId val="1827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2763520"/>
        <c:crosses val="autoZero"/>
        <c:auto val="1"/>
        <c:lblAlgn val="ctr"/>
        <c:lblOffset val="100"/>
        <c:noMultiLvlLbl val="0"/>
      </c:catAx>
      <c:valAx>
        <c:axId val="18276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27289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31623931623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D3B-48BE-B6A9-0F02627453A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8D3B-48BE-B6A9-0F02627453A5}"/>
              </c:ext>
            </c:extLst>
          </c:dPt>
          <c:dLbls>
            <c:dLbl>
              <c:idx val="0"/>
              <c:layout>
                <c:manualLayout>
                  <c:x val="-4.0439164605781388E-3"/>
                  <c:y val="4.703703703703692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3B-48BE-B6A9-0F02627453A5}"/>
                </c:ext>
              </c:extLst>
            </c:dLbl>
            <c:dLbl>
              <c:idx val="1"/>
              <c:layout>
                <c:manualLayout>
                  <c:x val="0"/>
                  <c:y val="-7.849277777777777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B-48BE-B6A9-0F02627453A5}"/>
                </c:ext>
              </c:extLst>
            </c:dLbl>
            <c:dLbl>
              <c:idx val="2"/>
              <c:layout>
                <c:manualLayout>
                  <c:x val="-1.0996869978730716E-2"/>
                  <c:y val="-9.436777777777777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B-48BE-B6A9-0F02627453A5}"/>
                </c:ext>
              </c:extLst>
            </c:dLbl>
            <c:dLbl>
              <c:idx val="3"/>
              <c:layout>
                <c:manualLayout>
                  <c:x val="-2.3301644717677487E-2"/>
                  <c:y val="-0.1552227777777777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3B-48BE-B6A9-0F02627453A5}"/>
                </c:ext>
              </c:extLst>
            </c:dLbl>
            <c:dLbl>
              <c:idx val="4"/>
              <c:layout>
                <c:manualLayout>
                  <c:x val="-3.9281893582654263E-2"/>
                  <c:y val="-0.22259833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3B-48BE-B6A9-0F02627453A5}"/>
                </c:ext>
              </c:extLst>
            </c:dLbl>
            <c:dLbl>
              <c:idx val="5"/>
              <c:layout>
                <c:manualLayout>
                  <c:x val="0.35244613653039636"/>
                  <c:y val="-0.1582355555555555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3B-48BE-B6A9-0F02627453A5}"/>
                </c:ext>
              </c:extLst>
            </c:dLbl>
            <c:dLbl>
              <c:idx val="6"/>
              <c:layout>
                <c:manualLayout>
                  <c:x val="0.20964387670063503"/>
                  <c:y val="-4.804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B-48BE-B6A9-0F02627453A5}"/>
                </c:ext>
              </c:extLst>
            </c:dLbl>
            <c:dLbl>
              <c:idx val="7"/>
              <c:layout>
                <c:manualLayout>
                  <c:x val="0"/>
                  <c:y val="-4.2333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0C-44BB-9BD6-72CD75BB84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'3AGRI'!$C$171:$C$175</c:f>
              <c:strCache>
                <c:ptCount val="5"/>
                <c:pt idx="0">
                  <c:v>3.B.1. Ganado vacuno</c:v>
                </c:pt>
                <c:pt idx="1">
                  <c:v>3.B.2. Ovinos</c:v>
                </c:pt>
                <c:pt idx="2">
                  <c:v>3.B.3. Porcinos</c:v>
                </c:pt>
                <c:pt idx="3">
                  <c:v>3.B.4. Otras especies</c:v>
                </c:pt>
                <c:pt idx="4">
                  <c:v>3.B.5. Emisiones indirectas de N₂O resultantes de la gestión del estiércol</c:v>
                </c:pt>
              </c:strCache>
            </c:strRef>
          </c:cat>
          <c:val>
            <c:numRef>
              <c:f>'3AGRI'!$J$171:$J$175</c:f>
              <c:numCache>
                <c:formatCode>#,##0.0_ ;\-#,##0.0\ </c:formatCode>
                <c:ptCount val="5"/>
                <c:pt idx="0">
                  <c:v>732.05897620738028</c:v>
                </c:pt>
                <c:pt idx="1">
                  <c:v>10.714256758331711</c:v>
                </c:pt>
                <c:pt idx="2">
                  <c:v>1065.7826977456243</c:v>
                </c:pt>
                <c:pt idx="3">
                  <c:v>61.405343602352573</c:v>
                </c:pt>
                <c:pt idx="4">
                  <c:v>152.110820232273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B-48BE-B6A9-0F026274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7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24175627240144"/>
          <c:y val="5.0205620226288265E-2"/>
          <c:w val="0.67293261648745528"/>
          <c:h val="0.726811111111111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'4UTCUTS'!$C$66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'4UTCUTS'!$D$65:$AD$65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'4UTCUTS'!$D$66:$AD$66</c:f>
              <c:numCache>
                <c:formatCode>#,##0.0_ ;\-#,##0.0\ </c:formatCode>
                <c:ptCount val="27"/>
                <c:pt idx="0">
                  <c:v>-50277.727809426302</c:v>
                </c:pt>
                <c:pt idx="1">
                  <c:v>-46551.763577493104</c:v>
                </c:pt>
                <c:pt idx="2">
                  <c:v>-49465.384030007845</c:v>
                </c:pt>
                <c:pt idx="3">
                  <c:v>-49600.411595484067</c:v>
                </c:pt>
                <c:pt idx="4">
                  <c:v>-46347.16741751576</c:v>
                </c:pt>
                <c:pt idx="5">
                  <c:v>-52243.201801553863</c:v>
                </c:pt>
                <c:pt idx="6">
                  <c:v>-51667.076282871487</c:v>
                </c:pt>
                <c:pt idx="7">
                  <c:v>-54672.696310590371</c:v>
                </c:pt>
                <c:pt idx="8">
                  <c:v>-37918.840583634643</c:v>
                </c:pt>
                <c:pt idx="9">
                  <c:v>-49926.303162758813</c:v>
                </c:pt>
                <c:pt idx="10">
                  <c:v>-62772.713790023256</c:v>
                </c:pt>
                <c:pt idx="11">
                  <c:v>-64423.863861211292</c:v>
                </c:pt>
                <c:pt idx="12">
                  <c:v>-56695.393400209301</c:v>
                </c:pt>
                <c:pt idx="13">
                  <c:v>-73044.671095117956</c:v>
                </c:pt>
                <c:pt idx="14">
                  <c:v>-67069.148533155952</c:v>
                </c:pt>
                <c:pt idx="15">
                  <c:v>-66325.810056489107</c:v>
                </c:pt>
                <c:pt idx="16">
                  <c:v>-70033.01055857382</c:v>
                </c:pt>
                <c:pt idx="17">
                  <c:v>-56602.342774534663</c:v>
                </c:pt>
                <c:pt idx="18">
                  <c:v>-58471.920131415151</c:v>
                </c:pt>
                <c:pt idx="19">
                  <c:v>-62976.702243266991</c:v>
                </c:pt>
                <c:pt idx="20">
                  <c:v>-72217.482275067974</c:v>
                </c:pt>
                <c:pt idx="21">
                  <c:v>-65662.202602471894</c:v>
                </c:pt>
                <c:pt idx="22">
                  <c:v>-62018.044264673568</c:v>
                </c:pt>
                <c:pt idx="23">
                  <c:v>-71951.381615711551</c:v>
                </c:pt>
                <c:pt idx="24">
                  <c:v>-56407.775962570478</c:v>
                </c:pt>
                <c:pt idx="25">
                  <c:v>-46136.842452172226</c:v>
                </c:pt>
                <c:pt idx="26">
                  <c:v>-65702.953072641525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D-4C5E-AB7C-9D9C05C90B73}"/>
            </c:ext>
          </c:extLst>
        </c:ser>
        <c:ser>
          <c:idx val="2"/>
          <c:order val="1"/>
          <c:tx>
            <c:strRef>
              <c:f>'4UTCUTS'!$C$67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'4UTCUTS'!$D$65:$AD$65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'4UTCUTS'!$D$67:$AD$67</c:f>
              <c:numCache>
                <c:formatCode>#,##0.0_ ;\-#,##0.0\ </c:formatCode>
                <c:ptCount val="27"/>
                <c:pt idx="0">
                  <c:v>130.3919036493202</c:v>
                </c:pt>
                <c:pt idx="1">
                  <c:v>200.93837869969735</c:v>
                </c:pt>
                <c:pt idx="2">
                  <c:v>86.778174880089793</c:v>
                </c:pt>
                <c:pt idx="3">
                  <c:v>194.45470754491828</c:v>
                </c:pt>
                <c:pt idx="4">
                  <c:v>293.70366289775518</c:v>
                </c:pt>
                <c:pt idx="5">
                  <c:v>97.640032383018863</c:v>
                </c:pt>
                <c:pt idx="6">
                  <c:v>240.47216085545585</c:v>
                </c:pt>
                <c:pt idx="7">
                  <c:v>190.17583248177795</c:v>
                </c:pt>
                <c:pt idx="8">
                  <c:v>871.67134708436527</c:v>
                </c:pt>
                <c:pt idx="9">
                  <c:v>430.6193953346388</c:v>
                </c:pt>
                <c:pt idx="10">
                  <c:v>57.884379195546508</c:v>
                </c:pt>
                <c:pt idx="11">
                  <c:v>40.938156011219021</c:v>
                </c:pt>
                <c:pt idx="12">
                  <c:v>597.26766962016586</c:v>
                </c:pt>
                <c:pt idx="13">
                  <c:v>66.525218477958575</c:v>
                </c:pt>
                <c:pt idx="14">
                  <c:v>121.73959570118002</c:v>
                </c:pt>
                <c:pt idx="15">
                  <c:v>137.45498098884445</c:v>
                </c:pt>
                <c:pt idx="16">
                  <c:v>67.024741745879027</c:v>
                </c:pt>
                <c:pt idx="17">
                  <c:v>305.49018611200336</c:v>
                </c:pt>
                <c:pt idx="18">
                  <c:v>277.05118052046976</c:v>
                </c:pt>
                <c:pt idx="19">
                  <c:v>265.76530311220085</c:v>
                </c:pt>
                <c:pt idx="20">
                  <c:v>172.10948862202798</c:v>
                </c:pt>
                <c:pt idx="21">
                  <c:v>87.579923946156455</c:v>
                </c:pt>
                <c:pt idx="22">
                  <c:v>353.09783229367764</c:v>
                </c:pt>
                <c:pt idx="23">
                  <c:v>38.27114202011979</c:v>
                </c:pt>
                <c:pt idx="24">
                  <c:v>412.40764246485043</c:v>
                </c:pt>
                <c:pt idx="25">
                  <c:v>700.80346120403362</c:v>
                </c:pt>
                <c:pt idx="26">
                  <c:v>126.57714709314199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D-4C5E-AB7C-9D9C05C90B73}"/>
            </c:ext>
          </c:extLst>
        </c:ser>
        <c:ser>
          <c:idx val="3"/>
          <c:order val="2"/>
          <c:tx>
            <c:strRef>
              <c:f>'4UTCUTS'!$C$68</c:f>
              <c:strCache>
                <c:ptCount val="1"/>
                <c:pt idx="0">
                  <c:v>N2O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'4UTCUTS'!$D$65:$AD$65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'4UTCUTS'!$D$68:$AD$68</c:f>
              <c:numCache>
                <c:formatCode>#,##0.0_ ;\-#,##0.0\ </c:formatCode>
                <c:ptCount val="27"/>
                <c:pt idx="0">
                  <c:v>86.370644809438318</c:v>
                </c:pt>
                <c:pt idx="1">
                  <c:v>133.26026931231499</c:v>
                </c:pt>
                <c:pt idx="2">
                  <c:v>57.715948737801014</c:v>
                </c:pt>
                <c:pt idx="3">
                  <c:v>129.12383764450743</c:v>
                </c:pt>
                <c:pt idx="4">
                  <c:v>194.99926202260133</c:v>
                </c:pt>
                <c:pt idx="5">
                  <c:v>64.798046637411304</c:v>
                </c:pt>
                <c:pt idx="6">
                  <c:v>159.11065903651675</c:v>
                </c:pt>
                <c:pt idx="7">
                  <c:v>126.03320542465941</c:v>
                </c:pt>
                <c:pt idx="8">
                  <c:v>575.73565855625168</c:v>
                </c:pt>
                <c:pt idx="9">
                  <c:v>285.28324288786234</c:v>
                </c:pt>
                <c:pt idx="10">
                  <c:v>38.460157226040728</c:v>
                </c:pt>
                <c:pt idx="11">
                  <c:v>27.13089477140419</c:v>
                </c:pt>
                <c:pt idx="12">
                  <c:v>394.66655751227438</c:v>
                </c:pt>
                <c:pt idx="13">
                  <c:v>44.734048815080143</c:v>
                </c:pt>
                <c:pt idx="14">
                  <c:v>81.110588396398569</c:v>
                </c:pt>
                <c:pt idx="15">
                  <c:v>92.074815275221454</c:v>
                </c:pt>
                <c:pt idx="16">
                  <c:v>44.650155802142223</c:v>
                </c:pt>
                <c:pt idx="17">
                  <c:v>201.41599491744719</c:v>
                </c:pt>
                <c:pt idx="18">
                  <c:v>183.27095022426013</c:v>
                </c:pt>
                <c:pt idx="19">
                  <c:v>176.08315779843659</c:v>
                </c:pt>
                <c:pt idx="20">
                  <c:v>114.48851756151032</c:v>
                </c:pt>
                <c:pt idx="21">
                  <c:v>58.566451147248401</c:v>
                </c:pt>
                <c:pt idx="22">
                  <c:v>233.75851666246828</c:v>
                </c:pt>
                <c:pt idx="23">
                  <c:v>25.618463103064268</c:v>
                </c:pt>
                <c:pt idx="24">
                  <c:v>273.00568712458733</c:v>
                </c:pt>
                <c:pt idx="25">
                  <c:v>463.67010856515384</c:v>
                </c:pt>
                <c:pt idx="26">
                  <c:v>84.045222067521308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D-4C5E-AB7C-9D9C05C9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0391296"/>
        <c:axId val="180393088"/>
      </c:barChart>
      <c:catAx>
        <c:axId val="1803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80393088"/>
        <c:crosses val="autoZero"/>
        <c:auto val="1"/>
        <c:lblAlgn val="ctr"/>
        <c:lblOffset val="100"/>
        <c:noMultiLvlLbl val="0"/>
      </c:catAx>
      <c:valAx>
        <c:axId val="18039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0391296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9126837606837606"/>
          <c:w val="1"/>
          <c:h val="9.8040170940170951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ysClr val="windowText" lastClr="000000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6187382179464E-2"/>
          <c:y val="5.0205620226288265E-2"/>
          <c:w val="0.67857877495174379"/>
          <c:h val="0.71552023809523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'4UTCUTS'!$C$27</c:f>
              <c:strCache>
                <c:ptCount val="1"/>
                <c:pt idx="0">
                  <c:v>4.A. Tierras forestales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'4UTCUTS'!$D$26:$AA$26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'4UTCUTS'!$D$27:$AD$27</c:f>
              <c:numCache>
                <c:formatCode>_-* #,##0.000_-;\-* #,##0.000_-;_-* "-"??_-;_-@_-</c:formatCode>
                <c:ptCount val="27"/>
                <c:pt idx="0">
                  <c:v>-58049.552341893213</c:v>
                </c:pt>
                <c:pt idx="1">
                  <c:v>-54275.53172052608</c:v>
                </c:pt>
                <c:pt idx="2">
                  <c:v>-57442.226372595804</c:v>
                </c:pt>
                <c:pt idx="3">
                  <c:v>-57466.585987807797</c:v>
                </c:pt>
                <c:pt idx="4">
                  <c:v>-54116.365872541624</c:v>
                </c:pt>
                <c:pt idx="5">
                  <c:v>-60400.466662894942</c:v>
                </c:pt>
                <c:pt idx="6">
                  <c:v>-59654.15204437793</c:v>
                </c:pt>
                <c:pt idx="7">
                  <c:v>-62809.80467739547</c:v>
                </c:pt>
                <c:pt idx="8">
                  <c:v>-45019.482689549666</c:v>
                </c:pt>
                <c:pt idx="9">
                  <c:v>-57802.019591422722</c:v>
                </c:pt>
                <c:pt idx="10">
                  <c:v>-71325.923192001137</c:v>
                </c:pt>
                <c:pt idx="11">
                  <c:v>-73070.768984473078</c:v>
                </c:pt>
                <c:pt idx="12">
                  <c:v>-60489.568436653193</c:v>
                </c:pt>
                <c:pt idx="13">
                  <c:v>-77770.289787853384</c:v>
                </c:pt>
                <c:pt idx="14">
                  <c:v>-71756.971422321527</c:v>
                </c:pt>
                <c:pt idx="15">
                  <c:v>-70955.96655136859</c:v>
                </c:pt>
                <c:pt idx="16">
                  <c:v>-74927.809512096894</c:v>
                </c:pt>
                <c:pt idx="17">
                  <c:v>-61160.174631105489</c:v>
                </c:pt>
                <c:pt idx="18">
                  <c:v>-62375.131807122249</c:v>
                </c:pt>
                <c:pt idx="19">
                  <c:v>-66782.068702427438</c:v>
                </c:pt>
                <c:pt idx="20">
                  <c:v>-76160.755877441625</c:v>
                </c:pt>
                <c:pt idx="21">
                  <c:v>-69732.403631348818</c:v>
                </c:pt>
                <c:pt idx="22">
                  <c:v>-65641.217102896102</c:v>
                </c:pt>
                <c:pt idx="23">
                  <c:v>-76076.368157468678</c:v>
                </c:pt>
                <c:pt idx="24">
                  <c:v>-59907.009187787226</c:v>
                </c:pt>
                <c:pt idx="25">
                  <c:v>-49144.011222652465</c:v>
                </c:pt>
                <c:pt idx="26">
                  <c:v>-69646.646484855824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8-441A-9E22-A8CCD4FF4CA8}"/>
            </c:ext>
          </c:extLst>
        </c:ser>
        <c:ser>
          <c:idx val="1"/>
          <c:order val="1"/>
          <c:tx>
            <c:strRef>
              <c:f>'4UTCUTS'!$C$28</c:f>
              <c:strCache>
                <c:ptCount val="1"/>
                <c:pt idx="0">
                  <c:v>4.B. Tierras de cultivo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'4UTCUTS'!$D$26:$AA$26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'4UTCUTS'!$D$28:$AD$28</c:f>
              <c:numCache>
                <c:formatCode>_-* #,##0.000_-;\-* #,##0.000_-;_-* "-"??_-;_-@_-</c:formatCode>
                <c:ptCount val="27"/>
                <c:pt idx="0">
                  <c:v>634.37095001285365</c:v>
                </c:pt>
                <c:pt idx="1">
                  <c:v>699.0752027621561</c:v>
                </c:pt>
                <c:pt idx="2">
                  <c:v>762.51769498114356</c:v>
                </c:pt>
                <c:pt idx="3">
                  <c:v>826.73068111290843</c:v>
                </c:pt>
                <c:pt idx="4">
                  <c:v>890.77504161873298</c:v>
                </c:pt>
                <c:pt idx="5">
                  <c:v>954.90950604536113</c:v>
                </c:pt>
                <c:pt idx="6">
                  <c:v>1019.0738158218878</c:v>
                </c:pt>
                <c:pt idx="7">
                  <c:v>1083.1945231686705</c:v>
                </c:pt>
                <c:pt idx="8">
                  <c:v>1147.0664628292056</c:v>
                </c:pt>
                <c:pt idx="9">
                  <c:v>1211.8511018490785</c:v>
                </c:pt>
                <c:pt idx="10">
                  <c:v>1275.2095402425118</c:v>
                </c:pt>
                <c:pt idx="11">
                  <c:v>1339.3061614746753</c:v>
                </c:pt>
                <c:pt idx="12">
                  <c:v>1319.4077627580261</c:v>
                </c:pt>
                <c:pt idx="13">
                  <c:v>1364.1790263031689</c:v>
                </c:pt>
                <c:pt idx="14">
                  <c:v>1410.3025407657062</c:v>
                </c:pt>
                <c:pt idx="15">
                  <c:v>1364.7339819924011</c:v>
                </c:pt>
                <c:pt idx="16">
                  <c:v>1501.3699389853259</c:v>
                </c:pt>
                <c:pt idx="17">
                  <c:v>1548.8084413175275</c:v>
                </c:pt>
                <c:pt idx="18">
                  <c:v>1630.5342833693478</c:v>
                </c:pt>
                <c:pt idx="19">
                  <c:v>1676.846575936672</c:v>
                </c:pt>
                <c:pt idx="20">
                  <c:v>1658.3667154657376</c:v>
                </c:pt>
                <c:pt idx="21">
                  <c:v>1640.3023720300509</c:v>
                </c:pt>
                <c:pt idx="22">
                  <c:v>1624.7222664246208</c:v>
                </c:pt>
                <c:pt idx="23">
                  <c:v>1604.133291101926</c:v>
                </c:pt>
                <c:pt idx="24">
                  <c:v>1588.2804725072924</c:v>
                </c:pt>
                <c:pt idx="25">
                  <c:v>1569.008864475961</c:v>
                </c:pt>
                <c:pt idx="26">
                  <c:v>1550.9734855896502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8-441A-9E22-A8CCD4FF4CA8}"/>
            </c:ext>
          </c:extLst>
        </c:ser>
        <c:ser>
          <c:idx val="2"/>
          <c:order val="2"/>
          <c:tx>
            <c:strRef>
              <c:f>'4UTCUTS'!$C$29</c:f>
              <c:strCache>
                <c:ptCount val="1"/>
                <c:pt idx="0">
                  <c:v>4.C. Pastizales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'4UTCUTS'!$D$26:$AA$26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'4UTCUTS'!$D$29:$AD$29</c:f>
              <c:numCache>
                <c:formatCode>_-* #,##0.000_-;\-* #,##0.000_-;_-* "-"??_-;_-@_-</c:formatCode>
                <c:ptCount val="27"/>
                <c:pt idx="0">
                  <c:v>6623.0961426444555</c:v>
                </c:pt>
                <c:pt idx="1">
                  <c:v>6608.2397090157183</c:v>
                </c:pt>
                <c:pt idx="2">
                  <c:v>6588.6350009588341</c:v>
                </c:pt>
                <c:pt idx="3">
                  <c:v>6573.3065951355939</c:v>
                </c:pt>
                <c:pt idx="4">
                  <c:v>6557.8787860640705</c:v>
                </c:pt>
                <c:pt idx="5">
                  <c:v>6536.0139910539647</c:v>
                </c:pt>
                <c:pt idx="6">
                  <c:v>6519.2734313155861</c:v>
                </c:pt>
                <c:pt idx="7">
                  <c:v>6502.2796562831572</c:v>
                </c:pt>
                <c:pt idx="8">
                  <c:v>6499.7873262978956</c:v>
                </c:pt>
                <c:pt idx="9">
                  <c:v>6472.8609577800898</c:v>
                </c:pt>
                <c:pt idx="10">
                  <c:v>6447.9054999009477</c:v>
                </c:pt>
                <c:pt idx="11">
                  <c:v>6429.6972233149545</c:v>
                </c:pt>
                <c:pt idx="12">
                  <c:v>2595.6987703747773</c:v>
                </c:pt>
                <c:pt idx="13">
                  <c:v>2585.4057643544725</c:v>
                </c:pt>
                <c:pt idx="14">
                  <c:v>2576.7869241993653</c:v>
                </c:pt>
                <c:pt idx="15">
                  <c:v>2573.183222157189</c:v>
                </c:pt>
                <c:pt idx="16">
                  <c:v>2568.7507335364594</c:v>
                </c:pt>
                <c:pt idx="17">
                  <c:v>2563.4746712028414</c:v>
                </c:pt>
                <c:pt idx="18">
                  <c:v>1744.1590637770171</c:v>
                </c:pt>
                <c:pt idx="19">
                  <c:v>1603.8077250132635</c:v>
                </c:pt>
                <c:pt idx="20">
                  <c:v>1609.0416218948019</c:v>
                </c:pt>
                <c:pt idx="21">
                  <c:v>1617.6791086681492</c:v>
                </c:pt>
                <c:pt idx="22">
                  <c:v>1631.0079690492801</c:v>
                </c:pt>
                <c:pt idx="23">
                  <c:v>1634.5716283552626</c:v>
                </c:pt>
                <c:pt idx="24">
                  <c:v>1650.292202800284</c:v>
                </c:pt>
                <c:pt idx="25">
                  <c:v>1660.6569441993504</c:v>
                </c:pt>
                <c:pt idx="26">
                  <c:v>1665.4631121357177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8-441A-9E22-A8CCD4FF4CA8}"/>
            </c:ext>
          </c:extLst>
        </c:ser>
        <c:ser>
          <c:idx val="3"/>
          <c:order val="3"/>
          <c:tx>
            <c:strRef>
              <c:f>'4UTCUTS'!$C$30</c:f>
              <c:strCache>
                <c:ptCount val="1"/>
                <c:pt idx="0">
                  <c:v>4.D. Humedales</c:v>
                </c:pt>
              </c:strCache>
            </c:strRef>
          </c:tx>
          <c:invertIfNegative val="0"/>
          <c:val>
            <c:numRef>
              <c:f>'4UTCUTS'!$D$30:$AD$30</c:f>
              <c:numCache>
                <c:formatCode>_-* #,##0.000_-;\-* #,##0.000_-;_-* "-"??_-;_-@_-</c:formatCode>
                <c:ptCount val="27"/>
                <c:pt idx="0">
                  <c:v>116.71662110433415</c:v>
                </c:pt>
                <c:pt idx="1">
                  <c:v>116.71662110433415</c:v>
                </c:pt>
                <c:pt idx="2">
                  <c:v>116.71662110433415</c:v>
                </c:pt>
                <c:pt idx="3">
                  <c:v>116.71662110433415</c:v>
                </c:pt>
                <c:pt idx="4">
                  <c:v>116.71662110433415</c:v>
                </c:pt>
                <c:pt idx="5">
                  <c:v>116.71662110433415</c:v>
                </c:pt>
                <c:pt idx="6">
                  <c:v>116.71662110433415</c:v>
                </c:pt>
                <c:pt idx="7">
                  <c:v>116.71662110433415</c:v>
                </c:pt>
                <c:pt idx="8">
                  <c:v>116.71662110433415</c:v>
                </c:pt>
                <c:pt idx="9">
                  <c:v>116.71662110433415</c:v>
                </c:pt>
                <c:pt idx="10">
                  <c:v>116.71662110433415</c:v>
                </c:pt>
                <c:pt idx="11">
                  <c:v>116.71662110433415</c:v>
                </c:pt>
                <c:pt idx="12">
                  <c:v>40.473590259347716</c:v>
                </c:pt>
                <c:pt idx="13">
                  <c:v>40.473590259347716</c:v>
                </c:pt>
                <c:pt idx="14">
                  <c:v>40.473590259347716</c:v>
                </c:pt>
                <c:pt idx="15">
                  <c:v>40.473590259347716</c:v>
                </c:pt>
                <c:pt idx="16">
                  <c:v>40.473590259347716</c:v>
                </c:pt>
                <c:pt idx="17">
                  <c:v>40.473590259347716</c:v>
                </c:pt>
                <c:pt idx="18">
                  <c:v>20.583952376085488</c:v>
                </c:pt>
                <c:pt idx="19">
                  <c:v>20.583952376085488</c:v>
                </c:pt>
                <c:pt idx="20">
                  <c:v>20.583952376085488</c:v>
                </c:pt>
                <c:pt idx="21">
                  <c:v>20.583952376085488</c:v>
                </c:pt>
                <c:pt idx="22">
                  <c:v>20.583952376085488</c:v>
                </c:pt>
                <c:pt idx="23">
                  <c:v>20.583952376085488</c:v>
                </c:pt>
                <c:pt idx="24">
                  <c:v>20.583952376085488</c:v>
                </c:pt>
                <c:pt idx="25">
                  <c:v>20.583952376085488</c:v>
                </c:pt>
                <c:pt idx="26">
                  <c:v>20.583952376085488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F-477F-8090-582C882DE8B2}"/>
            </c:ext>
          </c:extLst>
        </c:ser>
        <c:ser>
          <c:idx val="4"/>
          <c:order val="4"/>
          <c:tx>
            <c:strRef>
              <c:f>'4UTCUTS'!$C$31</c:f>
              <c:strCache>
                <c:ptCount val="1"/>
                <c:pt idx="0">
                  <c:v>4.E. Asentamientos</c:v>
                </c:pt>
              </c:strCache>
            </c:strRef>
          </c:tx>
          <c:invertIfNegative val="0"/>
          <c:val>
            <c:numRef>
              <c:f>'4UTCUTS'!$D$31:$AD$31</c:f>
              <c:numCache>
                <c:formatCode>_-* #,##0.000_-;\-* #,##0.000_-;_-* "-"??_-;_-@_-</c:formatCode>
                <c:ptCount val="27"/>
                <c:pt idx="0">
                  <c:v>272.03757922986352</c:v>
                </c:pt>
                <c:pt idx="1">
                  <c:v>280.63420857445476</c:v>
                </c:pt>
                <c:pt idx="2">
                  <c:v>289.230837919046</c:v>
                </c:pt>
                <c:pt idx="3">
                  <c:v>297.82746726363723</c:v>
                </c:pt>
                <c:pt idx="4">
                  <c:v>306.42409660822847</c:v>
                </c:pt>
                <c:pt idx="5">
                  <c:v>315.0207259528197</c:v>
                </c:pt>
                <c:pt idx="6">
                  <c:v>323.61735529741088</c:v>
                </c:pt>
                <c:pt idx="7">
                  <c:v>332.21398464200217</c:v>
                </c:pt>
                <c:pt idx="8">
                  <c:v>340.81061398659341</c:v>
                </c:pt>
                <c:pt idx="9">
                  <c:v>349.40724333118465</c:v>
                </c:pt>
                <c:pt idx="10">
                  <c:v>358.00387267577588</c:v>
                </c:pt>
                <c:pt idx="11">
                  <c:v>366.60050202036712</c:v>
                </c:pt>
                <c:pt idx="12">
                  <c:v>326.03493949404708</c:v>
                </c:pt>
                <c:pt idx="13">
                  <c:v>333.24194581361513</c:v>
                </c:pt>
                <c:pt idx="14">
                  <c:v>340.44895213318307</c:v>
                </c:pt>
                <c:pt idx="15">
                  <c:v>347.65595845275112</c:v>
                </c:pt>
                <c:pt idx="16">
                  <c:v>354.86296477231912</c:v>
                </c:pt>
                <c:pt idx="17">
                  <c:v>362.069971091887</c:v>
                </c:pt>
                <c:pt idx="18">
                  <c:v>371.99125317108678</c:v>
                </c:pt>
                <c:pt idx="19">
                  <c:v>379.10109717317312</c:v>
                </c:pt>
                <c:pt idx="20">
                  <c:v>377.61431183066821</c:v>
                </c:pt>
                <c:pt idx="21">
                  <c:v>376.12752648816326</c:v>
                </c:pt>
                <c:pt idx="22">
                  <c:v>374.64074114565841</c:v>
                </c:pt>
                <c:pt idx="23">
                  <c:v>373.15395580315345</c:v>
                </c:pt>
                <c:pt idx="24">
                  <c:v>371.66717046064861</c:v>
                </c:pt>
                <c:pt idx="25">
                  <c:v>370.18038511814382</c:v>
                </c:pt>
                <c:pt idx="26">
                  <c:v>368.69359977563886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F-477F-8090-582C882DE8B2}"/>
            </c:ext>
          </c:extLst>
        </c:ser>
        <c:ser>
          <c:idx val="5"/>
          <c:order val="5"/>
          <c:tx>
            <c:strRef>
              <c:f>'4UTCUTS'!$C$32</c:f>
              <c:strCache>
                <c:ptCount val="1"/>
                <c:pt idx="0">
                  <c:v>4.F. Otras tierras</c:v>
                </c:pt>
              </c:strCache>
            </c:strRef>
          </c:tx>
          <c:invertIfNegative val="0"/>
          <c:val>
            <c:numRef>
              <c:f>'4UTCUTS'!$D$32:$AD$32</c:f>
              <c:numCache>
                <c:formatCode>_-* #,##0.000_-;\-* #,##0.000_-;_-* "-"??_-;_-@_-</c:formatCode>
                <c:ptCount val="27"/>
                <c:pt idx="0">
                  <c:v>342.36578793415379</c:v>
                </c:pt>
                <c:pt idx="1">
                  <c:v>353.30104958832766</c:v>
                </c:pt>
                <c:pt idx="2">
                  <c:v>364.23631124250164</c:v>
                </c:pt>
                <c:pt idx="3">
                  <c:v>375.17157289667551</c:v>
                </c:pt>
                <c:pt idx="4">
                  <c:v>386.10683455084944</c:v>
                </c:pt>
                <c:pt idx="5">
                  <c:v>397.04209620502331</c:v>
                </c:pt>
                <c:pt idx="6">
                  <c:v>407.9773578591973</c:v>
                </c:pt>
                <c:pt idx="7">
                  <c:v>418.91261951337117</c:v>
                </c:pt>
                <c:pt idx="8">
                  <c:v>443.66808733758739</c:v>
                </c:pt>
                <c:pt idx="9">
                  <c:v>440.78314282171903</c:v>
                </c:pt>
                <c:pt idx="10">
                  <c:v>451.71840447589295</c:v>
                </c:pt>
                <c:pt idx="11">
                  <c:v>462.65366613006682</c:v>
                </c:pt>
                <c:pt idx="12">
                  <c:v>504.49420069014201</c:v>
                </c:pt>
                <c:pt idx="13">
                  <c:v>513.57763329785143</c:v>
                </c:pt>
                <c:pt idx="14">
                  <c:v>522.6610659055608</c:v>
                </c:pt>
                <c:pt idx="15">
                  <c:v>533.63953828184276</c:v>
                </c:pt>
                <c:pt idx="16">
                  <c:v>541.01662351763628</c:v>
                </c:pt>
                <c:pt idx="17">
                  <c:v>549.91136372868891</c:v>
                </c:pt>
                <c:pt idx="18">
                  <c:v>596.26525375829351</c:v>
                </c:pt>
                <c:pt idx="19">
                  <c:v>566.87556957189724</c:v>
                </c:pt>
                <c:pt idx="20">
                  <c:v>564.2650069898948</c:v>
                </c:pt>
                <c:pt idx="21">
                  <c:v>561.65444440789213</c:v>
                </c:pt>
                <c:pt idx="22">
                  <c:v>559.07425818305501</c:v>
                </c:pt>
                <c:pt idx="23">
                  <c:v>556.43331924388679</c:v>
                </c:pt>
                <c:pt idx="24">
                  <c:v>553.82275666188434</c:v>
                </c:pt>
                <c:pt idx="25">
                  <c:v>551.21219407988167</c:v>
                </c:pt>
                <c:pt idx="26">
                  <c:v>548.60163149787911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F-477F-8090-582C882D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2961664"/>
        <c:axId val="182963200"/>
      </c:barChart>
      <c:lineChart>
        <c:grouping val="standard"/>
        <c:varyColors val="0"/>
        <c:ser>
          <c:idx val="6"/>
          <c:order val="6"/>
          <c:tx>
            <c:strRef>
              <c:f>'4UTCUTS'!$C$33</c:f>
              <c:strCache>
                <c:ptCount val="1"/>
                <c:pt idx="0">
                  <c:v>Balance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'4UTCUTS'!$D$26:$AA$26</c:f>
              <c:numCache>
                <c:formatCode>General</c:formatCode>
                <c:ptCount val="24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</c:numCache>
            </c:numRef>
          </c:cat>
          <c:val>
            <c:numRef>
              <c:f>'4UTCUTS'!$D$33:$AD$33</c:f>
              <c:numCache>
                <c:formatCode>#,##0.0_ ;\-#,##0.0\ </c:formatCode>
                <c:ptCount val="27"/>
                <c:pt idx="0">
                  <c:v>-50060.965260967547</c:v>
                </c:pt>
                <c:pt idx="1">
                  <c:v>-46217.564929481086</c:v>
                </c:pt>
                <c:pt idx="2">
                  <c:v>-49320.889906389944</c:v>
                </c:pt>
                <c:pt idx="3">
                  <c:v>-49276.833050294641</c:v>
                </c:pt>
                <c:pt idx="4">
                  <c:v>-45858.464492595405</c:v>
                </c:pt>
                <c:pt idx="5">
                  <c:v>-52080.763722533433</c:v>
                </c:pt>
                <c:pt idx="6">
                  <c:v>-51267.493462979503</c:v>
                </c:pt>
                <c:pt idx="7">
                  <c:v>-54356.487272683931</c:v>
                </c:pt>
                <c:pt idx="8">
                  <c:v>-36471.433577994045</c:v>
                </c:pt>
                <c:pt idx="9">
                  <c:v>-49210.400524536322</c:v>
                </c:pt>
                <c:pt idx="10">
                  <c:v>-62676.369253601668</c:v>
                </c:pt>
                <c:pt idx="11">
                  <c:v>-64355.794810428684</c:v>
                </c:pt>
                <c:pt idx="12">
                  <c:v>-55703.459173076852</c:v>
                </c:pt>
                <c:pt idx="13">
                  <c:v>-72933.411827824923</c:v>
                </c:pt>
                <c:pt idx="14">
                  <c:v>-66866.298349058357</c:v>
                </c:pt>
                <c:pt idx="15">
                  <c:v>-66096.280260225059</c:v>
                </c:pt>
                <c:pt idx="16">
                  <c:v>-69921.335661025805</c:v>
                </c:pt>
                <c:pt idx="17">
                  <c:v>-56095.436593505205</c:v>
                </c:pt>
                <c:pt idx="18">
                  <c:v>-58011.598000670412</c:v>
                </c:pt>
                <c:pt idx="19">
                  <c:v>-62534.853782356346</c:v>
                </c:pt>
                <c:pt idx="20">
                  <c:v>-71930.884268884445</c:v>
                </c:pt>
                <c:pt idx="21">
                  <c:v>-65516.056227378474</c:v>
                </c:pt>
                <c:pt idx="22">
                  <c:v>-61431.187915717397</c:v>
                </c:pt>
                <c:pt idx="23">
                  <c:v>-71887.492010588365</c:v>
                </c:pt>
                <c:pt idx="24">
                  <c:v>-55722.362632981021</c:v>
                </c:pt>
                <c:pt idx="25">
                  <c:v>-44972.36888240304</c:v>
                </c:pt>
                <c:pt idx="26">
                  <c:v>-65492.330703480853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68-441A-9E22-A8CCD4FF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61664"/>
        <c:axId val="182963200"/>
      </c:lineChart>
      <c:catAx>
        <c:axId val="1829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82963200"/>
        <c:crosses val="autoZero"/>
        <c:auto val="1"/>
        <c:lblAlgn val="ctr"/>
        <c:lblOffset val="100"/>
        <c:noMultiLvlLbl val="0"/>
      </c:catAx>
      <c:valAx>
        <c:axId val="18296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6.8279569892473121E-3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2961664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b"/>
      <c:layout>
        <c:manualLayout>
          <c:xMode val="edge"/>
          <c:yMode val="edge"/>
          <c:x val="0"/>
          <c:y val="0.88346623931623935"/>
          <c:w val="0.79587513428438539"/>
          <c:h val="0.11653400960211348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75000"/>
        <a:alpha val="3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EF94-4CA8-B233-43AF4D22FA4B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3-EF94-4CA8-B233-43AF4D22FA4B}"/>
              </c:ext>
            </c:extLst>
          </c:dPt>
          <c:dPt>
            <c:idx val="2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5-EF94-4CA8-B233-43AF4D22FA4B}"/>
              </c:ext>
            </c:extLst>
          </c:dPt>
          <c:dLbls>
            <c:dLbl>
              <c:idx val="0"/>
              <c:layout>
                <c:manualLayout>
                  <c:x val="-1.4752499999999936E-2"/>
                  <c:y val="-8.81944444444444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94-4CA8-B233-43AF4D22FA4B}"/>
                </c:ext>
              </c:extLst>
            </c:dLbl>
            <c:dLbl>
              <c:idx val="1"/>
              <c:layout>
                <c:manualLayout>
                  <c:x val="-1.6035277777777777E-2"/>
                  <c:y val="4.850694444444444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94-4CA8-B233-43AF4D22FA4B}"/>
                </c:ext>
              </c:extLst>
            </c:dLbl>
            <c:dLbl>
              <c:idx val="2"/>
              <c:layout>
                <c:manualLayout>
                  <c:x val="-6.4356744892790807E-2"/>
                  <c:y val="-7.737037037037036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94-4CA8-B233-43AF4D22FA4B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94-4CA8-B233-43AF4D22FA4B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94-4CA8-B233-43AF4D22FA4B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94-4CA8-B233-43AF4D22FA4B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94-4CA8-B233-43AF4D22FA4B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'4UTCUTS'!$C$38:$C$43</c:f>
              <c:strCache>
                <c:ptCount val="6"/>
                <c:pt idx="0">
                  <c:v>4.A. Tierras forestales</c:v>
                </c:pt>
                <c:pt idx="1">
                  <c:v>4.B. Tierras de cultivo</c:v>
                </c:pt>
                <c:pt idx="2">
                  <c:v>4.C. Pastizales</c:v>
                </c:pt>
                <c:pt idx="3">
                  <c:v>4.D. Humedales</c:v>
                </c:pt>
                <c:pt idx="4">
                  <c:v>4.E. Asentamientos</c:v>
                </c:pt>
                <c:pt idx="5">
                  <c:v>4.F. Otras tierras</c:v>
                </c:pt>
              </c:strCache>
            </c:strRef>
          </c:cat>
          <c:val>
            <c:numRef>
              <c:f>'4UTCUTS'!$J$38:$J$43</c:f>
              <c:numCache>
                <c:formatCode>#,##0.0_ ;\-#,##0.0\ </c:formatCode>
                <c:ptCount val="6"/>
                <c:pt idx="0">
                  <c:v>-69646.646484855824</c:v>
                </c:pt>
                <c:pt idx="1">
                  <c:v>1550.9734855896502</c:v>
                </c:pt>
                <c:pt idx="2">
                  <c:v>1665.4631121357177</c:v>
                </c:pt>
                <c:pt idx="3">
                  <c:v>20.583952376085488</c:v>
                </c:pt>
                <c:pt idx="4">
                  <c:v>368.69359977563886</c:v>
                </c:pt>
                <c:pt idx="5">
                  <c:v>548.60163149787911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94-4CA8-B233-43AF4D22F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15232974910396E-2"/>
          <c:y val="5.0205620226288432E-2"/>
          <c:w val="0.68259086021505389"/>
          <c:h val="0.720378632478632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CL!$C$77</c:f>
              <c:strCache>
                <c:ptCount val="1"/>
                <c:pt idx="0">
                  <c:v>1. Energía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CL!$D$76:$AD$76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CL!$D$77:$AD$77</c:f>
              <c:numCache>
                <c:formatCode>_-* #,##0.0_-;\-* #,##0.0_-;_-* "-"??_-;_-@_-</c:formatCode>
                <c:ptCount val="27"/>
                <c:pt idx="0">
                  <c:v>30405.604626178592</c:v>
                </c:pt>
                <c:pt idx="1">
                  <c:v>28899.077633631994</c:v>
                </c:pt>
                <c:pt idx="2">
                  <c:v>29889.254532232124</c:v>
                </c:pt>
                <c:pt idx="3">
                  <c:v>32198.766966483556</c:v>
                </c:pt>
                <c:pt idx="4">
                  <c:v>34632.066709986</c:v>
                </c:pt>
                <c:pt idx="5">
                  <c:v>37622.225612442002</c:v>
                </c:pt>
                <c:pt idx="6">
                  <c:v>43406.394060268001</c:v>
                </c:pt>
                <c:pt idx="7">
                  <c:v>50024.562152026796</c:v>
                </c:pt>
                <c:pt idx="8">
                  <c:v>50508.821286576</c:v>
                </c:pt>
                <c:pt idx="9">
                  <c:v>53051.002392405993</c:v>
                </c:pt>
                <c:pt idx="10">
                  <c:v>49366.981357898003</c:v>
                </c:pt>
                <c:pt idx="11">
                  <c:v>47222.808927518003</c:v>
                </c:pt>
                <c:pt idx="12">
                  <c:v>47987.275492813991</c:v>
                </c:pt>
                <c:pt idx="13">
                  <c:v>48772.4141278928</c:v>
                </c:pt>
                <c:pt idx="14">
                  <c:v>53370.02891899566</c:v>
                </c:pt>
                <c:pt idx="15">
                  <c:v>54779.295805870752</c:v>
                </c:pt>
                <c:pt idx="16">
                  <c:v>55691.695804714029</c:v>
                </c:pt>
                <c:pt idx="17">
                  <c:v>65389.285549053486</c:v>
                </c:pt>
                <c:pt idx="18">
                  <c:v>66756.933551627691</c:v>
                </c:pt>
                <c:pt idx="19">
                  <c:v>64397.067811625209</c:v>
                </c:pt>
                <c:pt idx="20">
                  <c:v>65978.095219936222</c:v>
                </c:pt>
                <c:pt idx="21">
                  <c:v>73651.077905406288</c:v>
                </c:pt>
                <c:pt idx="22">
                  <c:v>77451.440441660045</c:v>
                </c:pt>
                <c:pt idx="23">
                  <c:v>77018.348398117203</c:v>
                </c:pt>
                <c:pt idx="24">
                  <c:v>74430.394617969272</c:v>
                </c:pt>
                <c:pt idx="25">
                  <c:v>80837.031776085467</c:v>
                </c:pt>
                <c:pt idx="26">
                  <c:v>84120.987616838611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E-43E6-94BD-7E5E943767B3}"/>
            </c:ext>
          </c:extLst>
        </c:ser>
        <c:ser>
          <c:idx val="1"/>
          <c:order val="1"/>
          <c:tx>
            <c:strRef>
              <c:f>CL!$C$78</c:f>
              <c:strCache>
                <c:ptCount val="1"/>
                <c:pt idx="0">
                  <c:v>2. IPPU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CL!$D$76:$AD$76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CL!$D$78:$AD$78</c:f>
              <c:numCache>
                <c:formatCode>_-* #,##0.0_-;\-* #,##0.0_-;_-* "-"??_-;_-@_-</c:formatCode>
                <c:ptCount val="27"/>
                <c:pt idx="0">
                  <c:v>2884.0576990191184</c:v>
                </c:pt>
                <c:pt idx="1">
                  <c:v>3236.2763182058557</c:v>
                </c:pt>
                <c:pt idx="2">
                  <c:v>3756.9506695397804</c:v>
                </c:pt>
                <c:pt idx="3">
                  <c:v>3912.8176879855682</c:v>
                </c:pt>
                <c:pt idx="4">
                  <c:v>3853.6901619255832</c:v>
                </c:pt>
                <c:pt idx="5">
                  <c:v>3672.1547090231838</c:v>
                </c:pt>
                <c:pt idx="6">
                  <c:v>3859.682720443242</c:v>
                </c:pt>
                <c:pt idx="7">
                  <c:v>4126.9970753596235</c:v>
                </c:pt>
                <c:pt idx="8">
                  <c:v>4545.3940145249835</c:v>
                </c:pt>
                <c:pt idx="9">
                  <c:v>4800.893222701643</c:v>
                </c:pt>
                <c:pt idx="10">
                  <c:v>5383.3370945991073</c:v>
                </c:pt>
                <c:pt idx="11">
                  <c:v>5262.2672407498249</c:v>
                </c:pt>
                <c:pt idx="12">
                  <c:v>5404.5121526147941</c:v>
                </c:pt>
                <c:pt idx="13">
                  <c:v>5405.6031247959772</c:v>
                </c:pt>
                <c:pt idx="14">
                  <c:v>5728.5075249638739</c:v>
                </c:pt>
                <c:pt idx="15">
                  <c:v>5808.2635083851719</c:v>
                </c:pt>
                <c:pt idx="16">
                  <c:v>6073.5542337690213</c:v>
                </c:pt>
                <c:pt idx="17">
                  <c:v>5240.6504247035627</c:v>
                </c:pt>
                <c:pt idx="18">
                  <c:v>4781.1191678805881</c:v>
                </c:pt>
                <c:pt idx="19">
                  <c:v>4064.2957407301988</c:v>
                </c:pt>
                <c:pt idx="20">
                  <c:v>3688.6426231996397</c:v>
                </c:pt>
                <c:pt idx="21">
                  <c:v>4249.001068012959</c:v>
                </c:pt>
                <c:pt idx="22">
                  <c:v>4248.9240005841248</c:v>
                </c:pt>
                <c:pt idx="23">
                  <c:v>3479.6874254373356</c:v>
                </c:pt>
                <c:pt idx="24">
                  <c:v>3119.7335011016489</c:v>
                </c:pt>
                <c:pt idx="25">
                  <c:v>3199.9689907208963</c:v>
                </c:pt>
                <c:pt idx="26">
                  <c:v>3322.4959546583759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E-43E6-94BD-7E5E943767B3}"/>
            </c:ext>
          </c:extLst>
        </c:ser>
        <c:ser>
          <c:idx val="2"/>
          <c:order val="2"/>
          <c:tx>
            <c:strRef>
              <c:f>CL!$C$79</c:f>
              <c:strCache>
                <c:ptCount val="1"/>
                <c:pt idx="0">
                  <c:v>3. Agricultura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numRef>
              <c:f>CL!$D$76:$AD$76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CL!$D$79:$AD$79</c:f>
              <c:numCache>
                <c:formatCode>_-* #,##0.0_-;\-* #,##0.0_-;_-* "-"??_-;_-@_-</c:formatCode>
                <c:ptCount val="27"/>
                <c:pt idx="0">
                  <c:v>200.46971887795601</c:v>
                </c:pt>
                <c:pt idx="1">
                  <c:v>225.53105836609328</c:v>
                </c:pt>
                <c:pt idx="2">
                  <c:v>244.78105680321343</c:v>
                </c:pt>
                <c:pt idx="3">
                  <c:v>247.93048762703464</c:v>
                </c:pt>
                <c:pt idx="4">
                  <c:v>239.07130602033072</c:v>
                </c:pt>
                <c:pt idx="5">
                  <c:v>263.80488401088809</c:v>
                </c:pt>
                <c:pt idx="6">
                  <c:v>341.96004182847474</c:v>
                </c:pt>
                <c:pt idx="7">
                  <c:v>257.23057074178939</c:v>
                </c:pt>
                <c:pt idx="8">
                  <c:v>295.58223566666663</c:v>
                </c:pt>
                <c:pt idx="9">
                  <c:v>329.17047738666668</c:v>
                </c:pt>
                <c:pt idx="10">
                  <c:v>366.49522140000005</c:v>
                </c:pt>
                <c:pt idx="11">
                  <c:v>340.93321680000014</c:v>
                </c:pt>
                <c:pt idx="12">
                  <c:v>388.78203466666673</c:v>
                </c:pt>
                <c:pt idx="13">
                  <c:v>420.84577479999996</c:v>
                </c:pt>
                <c:pt idx="14">
                  <c:v>440.42806280000002</c:v>
                </c:pt>
                <c:pt idx="15">
                  <c:v>376.54097066670874</c:v>
                </c:pt>
                <c:pt idx="16">
                  <c:v>395.97669179201677</c:v>
                </c:pt>
                <c:pt idx="17">
                  <c:v>395.02162020197903</c:v>
                </c:pt>
                <c:pt idx="18">
                  <c:v>431.45542332931444</c:v>
                </c:pt>
                <c:pt idx="19">
                  <c:v>392.16879386663732</c:v>
                </c:pt>
                <c:pt idx="20">
                  <c:v>470.10858048</c:v>
                </c:pt>
                <c:pt idx="21">
                  <c:v>489.16633802663097</c:v>
                </c:pt>
                <c:pt idx="22">
                  <c:v>485.50430920933343</c:v>
                </c:pt>
                <c:pt idx="23">
                  <c:v>509.32057782466666</c:v>
                </c:pt>
                <c:pt idx="24">
                  <c:v>481.72731194866668</c:v>
                </c:pt>
                <c:pt idx="25">
                  <c:v>528.08853558633325</c:v>
                </c:pt>
                <c:pt idx="26">
                  <c:v>445.3517698666667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E-43E6-94BD-7E5E943767B3}"/>
            </c:ext>
          </c:extLst>
        </c:ser>
        <c:ser>
          <c:idx val="3"/>
          <c:order val="3"/>
          <c:tx>
            <c:strRef>
              <c:f>CL!$C$80</c:f>
              <c:strCache>
                <c:ptCount val="1"/>
                <c:pt idx="0">
                  <c:v>4. UTCUTS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numRef>
              <c:f>CL!$D$76:$AD$76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CL!$D$80:$AD$80</c:f>
              <c:numCache>
                <c:formatCode>_-* #,##0.0_-;\-* #,##0.0_-;_-* "-"??_-;_-@_-</c:formatCode>
                <c:ptCount val="27"/>
                <c:pt idx="0">
                  <c:v>-50277.727809426302</c:v>
                </c:pt>
                <c:pt idx="1">
                  <c:v>-46551.763577493104</c:v>
                </c:pt>
                <c:pt idx="2">
                  <c:v>-49465.384030007845</c:v>
                </c:pt>
                <c:pt idx="3">
                  <c:v>-49600.411595484067</c:v>
                </c:pt>
                <c:pt idx="4">
                  <c:v>-46347.16741751576</c:v>
                </c:pt>
                <c:pt idx="5">
                  <c:v>-52243.201801553863</c:v>
                </c:pt>
                <c:pt idx="6">
                  <c:v>-51667.076282871487</c:v>
                </c:pt>
                <c:pt idx="7">
                  <c:v>-54672.696310590371</c:v>
                </c:pt>
                <c:pt idx="8">
                  <c:v>-37918.840583634643</c:v>
                </c:pt>
                <c:pt idx="9">
                  <c:v>-49926.303162758813</c:v>
                </c:pt>
                <c:pt idx="10">
                  <c:v>-62772.713790023256</c:v>
                </c:pt>
                <c:pt idx="11">
                  <c:v>-64423.863861211292</c:v>
                </c:pt>
                <c:pt idx="12">
                  <c:v>-56695.393400209301</c:v>
                </c:pt>
                <c:pt idx="13">
                  <c:v>-73044.671095117956</c:v>
                </c:pt>
                <c:pt idx="14">
                  <c:v>-67069.148533155952</c:v>
                </c:pt>
                <c:pt idx="15">
                  <c:v>-66325.810056489107</c:v>
                </c:pt>
                <c:pt idx="16">
                  <c:v>-70033.01055857382</c:v>
                </c:pt>
                <c:pt idx="17">
                  <c:v>-56602.342774534663</c:v>
                </c:pt>
                <c:pt idx="18">
                  <c:v>-58471.920131415151</c:v>
                </c:pt>
                <c:pt idx="19">
                  <c:v>-62976.702243266991</c:v>
                </c:pt>
                <c:pt idx="20">
                  <c:v>-72217.482275067974</c:v>
                </c:pt>
                <c:pt idx="21">
                  <c:v>-65662.202602471894</c:v>
                </c:pt>
                <c:pt idx="22">
                  <c:v>-62018.044264673568</c:v>
                </c:pt>
                <c:pt idx="23">
                  <c:v>-71951.381615711551</c:v>
                </c:pt>
                <c:pt idx="24">
                  <c:v>-56407.775962570478</c:v>
                </c:pt>
                <c:pt idx="25">
                  <c:v>-46136.842452172226</c:v>
                </c:pt>
                <c:pt idx="26">
                  <c:v>-65702.953072641525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E-43E6-94BD-7E5E943767B3}"/>
            </c:ext>
          </c:extLst>
        </c:ser>
        <c:ser>
          <c:idx val="5"/>
          <c:order val="5"/>
          <c:tx>
            <c:strRef>
              <c:f>CL!$C$81</c:f>
              <c:strCache>
                <c:ptCount val="1"/>
                <c:pt idx="0">
                  <c:v>5. Residuos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CL!$D$76:$AD$76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CL!$D$81:$AD$81</c:f>
              <c:numCache>
                <c:formatCode>_-* #,##0.0_-;\-* #,##0.0_-;_-* "-"??_-;_-@_-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4.7733722114855708E-2</c:v>
                </c:pt>
                <c:pt idx="7">
                  <c:v>5.380245544993479E-2</c:v>
                </c:pt>
                <c:pt idx="8">
                  <c:v>6.0642750747093375E-2</c:v>
                </c:pt>
                <c:pt idx="9">
                  <c:v>6.8352702259029771E-2</c:v>
                </c:pt>
                <c:pt idx="10">
                  <c:v>7.7042875670271391E-2</c:v>
                </c:pt>
                <c:pt idx="11">
                  <c:v>8.6837893680505984E-2</c:v>
                </c:pt>
                <c:pt idx="12">
                  <c:v>9.7878223174587872E-2</c:v>
                </c:pt>
                <c:pt idx="13">
                  <c:v>0.11032218960839478</c:v>
                </c:pt>
                <c:pt idx="14">
                  <c:v>0.12434824749812723</c:v>
                </c:pt>
                <c:pt idx="15">
                  <c:v>0.14015753957333529</c:v>
                </c:pt>
                <c:pt idx="16">
                  <c:v>0.15797678129357529</c:v>
                </c:pt>
                <c:pt idx="17">
                  <c:v>0.17806151209453749</c:v>
                </c:pt>
                <c:pt idx="18">
                  <c:v>0.20069975998860676</c:v>
                </c:pt>
                <c:pt idx="19">
                  <c:v>0.22621617207259473</c:v>
                </c:pt>
                <c:pt idx="20">
                  <c:v>0.25497667017679998</c:v>
                </c:pt>
                <c:pt idx="21">
                  <c:v>0.28739369842040002</c:v>
                </c:pt>
                <c:pt idx="22">
                  <c:v>0.3198107266639994</c:v>
                </c:pt>
                <c:pt idx="23">
                  <c:v>0.32260800000000001</c:v>
                </c:pt>
                <c:pt idx="24">
                  <c:v>0.38480156000000004</c:v>
                </c:pt>
                <c:pt idx="25">
                  <c:v>0.45285239999999999</c:v>
                </c:pt>
                <c:pt idx="26">
                  <c:v>0.50380272800000003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1-4766-8DD4-92F6728A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0328064"/>
        <c:axId val="170329600"/>
      </c:barChart>
      <c:lineChart>
        <c:grouping val="standard"/>
        <c:varyColors val="0"/>
        <c:ser>
          <c:idx val="4"/>
          <c:order val="4"/>
          <c:tx>
            <c:strRef>
              <c:f>CL!$C$82</c:f>
              <c:strCache>
                <c:ptCount val="1"/>
                <c:pt idx="0">
                  <c:v>Balance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CL!$D$76:$AD$76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CL!$D$82:$AD$82</c:f>
              <c:numCache>
                <c:formatCode>_-* #,##0.0_-;\-* #,##0.0_-;_-* "-"??_-;_-@_-</c:formatCode>
                <c:ptCount val="27"/>
                <c:pt idx="0">
                  <c:v>-16787.595765350634</c:v>
                </c:pt>
                <c:pt idx="1">
                  <c:v>-14190.878567289161</c:v>
                </c:pt>
                <c:pt idx="2">
                  <c:v>-15574.397771432727</c:v>
                </c:pt>
                <c:pt idx="3">
                  <c:v>-13240.896453387912</c:v>
                </c:pt>
                <c:pt idx="4">
                  <c:v>-7622.3392395838455</c:v>
                </c:pt>
                <c:pt idx="5">
                  <c:v>-10685.016596077789</c:v>
                </c:pt>
                <c:pt idx="6">
                  <c:v>-4058.9917266096541</c:v>
                </c:pt>
                <c:pt idx="7">
                  <c:v>-263.85271000671298</c:v>
                </c:pt>
                <c:pt idx="8">
                  <c:v>17431.017595883754</c:v>
                </c:pt>
                <c:pt idx="9">
                  <c:v>8254.8312824377463</c:v>
                </c:pt>
                <c:pt idx="10">
                  <c:v>-7655.8230732504771</c:v>
                </c:pt>
                <c:pt idx="11">
                  <c:v>-11597.767638249779</c:v>
                </c:pt>
                <c:pt idx="12">
                  <c:v>-2914.7258418906799</c:v>
                </c:pt>
                <c:pt idx="13">
                  <c:v>-18445.697745439571</c:v>
                </c:pt>
                <c:pt idx="14">
                  <c:v>-7530.0596781489203</c:v>
                </c:pt>
                <c:pt idx="15">
                  <c:v>-5361.5696140268983</c:v>
                </c:pt>
                <c:pt idx="16">
                  <c:v>-7871.6258515174641</c:v>
                </c:pt>
                <c:pt idx="17">
                  <c:v>14422.79288093646</c:v>
                </c:pt>
                <c:pt idx="18">
                  <c:v>13497.788711182438</c:v>
                </c:pt>
                <c:pt idx="19">
                  <c:v>5877.0563191271367</c:v>
                </c:pt>
                <c:pt idx="20">
                  <c:v>-2080.3808747819357</c:v>
                </c:pt>
                <c:pt idx="21">
                  <c:v>12727.330102672402</c:v>
                </c:pt>
                <c:pt idx="22">
                  <c:v>20168.144297506609</c:v>
                </c:pt>
                <c:pt idx="23">
                  <c:v>9056.2973936676553</c:v>
                </c:pt>
                <c:pt idx="24">
                  <c:v>21624.464270009114</c:v>
                </c:pt>
                <c:pt idx="25">
                  <c:v>38428.699702620463</c:v>
                </c:pt>
                <c:pt idx="26">
                  <c:v>22186.386071450124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7E-43E6-94BD-7E5E9437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28064"/>
        <c:axId val="170329600"/>
      </c:lineChart>
      <c:catAx>
        <c:axId val="17032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2700000" vert="horz"/>
          <a:lstStyle/>
          <a:p>
            <a:pPr>
              <a:defRPr/>
            </a:pPr>
            <a:endParaRPr lang="es-CL"/>
          </a:p>
        </c:txPr>
        <c:crossAx val="170329600"/>
        <c:crosses val="autoZero"/>
        <c:auto val="1"/>
        <c:lblAlgn val="ctr"/>
        <c:lblOffset val="100"/>
        <c:noMultiLvlLbl val="0"/>
      </c:catAx>
      <c:valAx>
        <c:axId val="170329600"/>
        <c:scaling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2.2536967273341351E-3"/>
              <c:y val="0.3231471755115505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03280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2.6590820906690158E-3"/>
          <c:y val="0.88347395833333298"/>
          <c:w val="0.98604258071154016"/>
          <c:h val="0.11652649572649573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bg1">
        <a:lumMod val="85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3365-485C-BF41-73F185BE9B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3-3365-485C-BF41-73F185BE9B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5-3365-485C-BF41-73F185BE9B48}"/>
              </c:ext>
            </c:extLst>
          </c:dPt>
          <c:dLbls>
            <c:dLbl>
              <c:idx val="0"/>
              <c:layout>
                <c:manualLayout>
                  <c:x val="-4.0622895622895623E-3"/>
                  <c:y val="2.405303030303030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65-485C-BF41-73F185BE9B48}"/>
                </c:ext>
              </c:extLst>
            </c:dLbl>
            <c:dLbl>
              <c:idx val="1"/>
              <c:layout>
                <c:manualLayout>
                  <c:x val="-0.20068618288885057"/>
                  <c:y val="-0.1573866666666666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65-485C-BF41-73F185BE9B48}"/>
                </c:ext>
              </c:extLst>
            </c:dLbl>
            <c:dLbl>
              <c:idx val="2"/>
              <c:layout>
                <c:manualLayout>
                  <c:x val="0"/>
                  <c:y val="2.172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65-485C-BF41-73F185BE9B4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365-485C-BF41-73F185BE9B4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65-485C-BF41-73F185BE9B4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65-485C-BF41-73F185BE9B4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65-485C-BF41-73F185BE9B4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'4UTCUTS'!$C$74:$C$76</c:f>
              <c:strCache>
                <c:ptCount val="3"/>
                <c:pt idx="0">
                  <c:v>CO2</c:v>
                </c:pt>
                <c:pt idx="1">
                  <c:v>CH4</c:v>
                </c:pt>
                <c:pt idx="2">
                  <c:v>N2O</c:v>
                </c:pt>
              </c:strCache>
            </c:strRef>
          </c:cat>
          <c:val>
            <c:numRef>
              <c:f>'4UTCUTS'!$J$74:$J$76</c:f>
              <c:numCache>
                <c:formatCode>#,##0.0_ ;\-#,##0.0\ </c:formatCode>
                <c:ptCount val="3"/>
                <c:pt idx="0">
                  <c:v>-65702.953072641525</c:v>
                </c:pt>
                <c:pt idx="1">
                  <c:v>126.57714709314199</c:v>
                </c:pt>
                <c:pt idx="2">
                  <c:v>84.045222067521308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65-485C-BF41-73F185BE9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6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77240143369181E-2"/>
          <c:y val="5.0205620226288265E-2"/>
          <c:w val="0.6774930107526882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'4UTCUTS'!$C$114</c:f>
              <c:strCache>
                <c:ptCount val="1"/>
                <c:pt idx="0">
                  <c:v>4.B.1. Tierras de cultivo que permanecen como tales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'4UTCUTS'!$D$114:$AD$114</c:f>
              <c:numCache>
                <c:formatCode>#,##0.0_ ;\-#,##0.0\ </c:formatCode>
                <c:ptCount val="27"/>
                <c:pt idx="0">
                  <c:v>0.42544508199999276</c:v>
                </c:pt>
                <c:pt idx="1">
                  <c:v>1.0301288519238798</c:v>
                </c:pt>
                <c:pt idx="2">
                  <c:v>0.37305209153285823</c:v>
                </c:pt>
                <c:pt idx="3">
                  <c:v>0.4864692439191175</c:v>
                </c:pt>
                <c:pt idx="4">
                  <c:v>0.43126077036515631</c:v>
                </c:pt>
                <c:pt idx="5">
                  <c:v>0.46615621761475506</c:v>
                </c:pt>
                <c:pt idx="6">
                  <c:v>0.53089701476281448</c:v>
                </c:pt>
                <c:pt idx="7">
                  <c:v>0.55203538216679648</c:v>
                </c:pt>
                <c:pt idx="8">
                  <c:v>0.32440606332364114</c:v>
                </c:pt>
                <c:pt idx="9">
                  <c:v>1.0094761038177833</c:v>
                </c:pt>
                <c:pt idx="10">
                  <c:v>0.26834551787286604</c:v>
                </c:pt>
                <c:pt idx="11">
                  <c:v>0.26539777065740039</c:v>
                </c:pt>
                <c:pt idx="12">
                  <c:v>1.0860322397468762</c:v>
                </c:pt>
                <c:pt idx="13">
                  <c:v>0.11715412060799998</c:v>
                </c:pt>
                <c:pt idx="14">
                  <c:v>0.50052691886400003</c:v>
                </c:pt>
                <c:pt idx="15">
                  <c:v>0.67210980983999979</c:v>
                </c:pt>
                <c:pt idx="16">
                  <c:v>8.7641809920000008E-2</c:v>
                </c:pt>
                <c:pt idx="17">
                  <c:v>1.7860024778399999</c:v>
                </c:pt>
                <c:pt idx="18">
                  <c:v>0.46457507275200005</c:v>
                </c:pt>
                <c:pt idx="19">
                  <c:v>0.71372630952000005</c:v>
                </c:pt>
                <c:pt idx="20">
                  <c:v>0.27029348740799997</c:v>
                </c:pt>
                <c:pt idx="21">
                  <c:v>0.24237770054399996</c:v>
                </c:pt>
                <c:pt idx="22">
                  <c:v>2.6986997439359999</c:v>
                </c:pt>
                <c:pt idx="23">
                  <c:v>0.14615207006399999</c:v>
                </c:pt>
                <c:pt idx="24">
                  <c:v>2.3297611242527996</c:v>
                </c:pt>
                <c:pt idx="25">
                  <c:v>1.0945807417439999</c:v>
                </c:pt>
                <c:pt idx="26">
                  <c:v>1.0956295042559998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4EBE-A988-22059AC7E844}"/>
            </c:ext>
          </c:extLst>
        </c:ser>
        <c:ser>
          <c:idx val="1"/>
          <c:order val="1"/>
          <c:tx>
            <c:strRef>
              <c:f>'4UTCUTS'!$C$115</c:f>
              <c:strCache>
                <c:ptCount val="1"/>
                <c:pt idx="0">
                  <c:v>4.B.2. Tierras convertidas en tierras de cultivo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'4UTCUTS'!$D$115:$AD$115</c:f>
              <c:numCache>
                <c:formatCode>#,##0.0_ ;\-#,##0.0\ </c:formatCode>
                <c:ptCount val="27"/>
                <c:pt idx="0">
                  <c:v>633.94550493085364</c:v>
                </c:pt>
                <c:pt idx="1">
                  <c:v>698.04507391023219</c:v>
                </c:pt>
                <c:pt idx="2">
                  <c:v>762.14464288961074</c:v>
                </c:pt>
                <c:pt idx="3">
                  <c:v>826.24421186898928</c:v>
                </c:pt>
                <c:pt idx="4">
                  <c:v>890.34378084836783</c:v>
                </c:pt>
                <c:pt idx="5">
                  <c:v>954.44334982774637</c:v>
                </c:pt>
                <c:pt idx="6">
                  <c:v>1018.542918807125</c:v>
                </c:pt>
                <c:pt idx="7">
                  <c:v>1082.6424877865036</c:v>
                </c:pt>
                <c:pt idx="8">
                  <c:v>1146.7420567658819</c:v>
                </c:pt>
                <c:pt idx="9">
                  <c:v>1210.8416257452607</c:v>
                </c:pt>
                <c:pt idx="10">
                  <c:v>1274.941194724639</c:v>
                </c:pt>
                <c:pt idx="11">
                  <c:v>1339.0407637040178</c:v>
                </c:pt>
                <c:pt idx="12">
                  <c:v>1318.3217305182793</c:v>
                </c:pt>
                <c:pt idx="13">
                  <c:v>1364.061872182561</c:v>
                </c:pt>
                <c:pt idx="14">
                  <c:v>1409.8020138468423</c:v>
                </c:pt>
                <c:pt idx="15">
                  <c:v>1364.061872182561</c:v>
                </c:pt>
                <c:pt idx="16">
                  <c:v>1501.282297175406</c:v>
                </c:pt>
                <c:pt idx="17">
                  <c:v>1547.0224388396875</c:v>
                </c:pt>
                <c:pt idx="18">
                  <c:v>1630.0697082965958</c:v>
                </c:pt>
                <c:pt idx="19">
                  <c:v>1676.1328496271519</c:v>
                </c:pt>
                <c:pt idx="20">
                  <c:v>1658.0964219783295</c:v>
                </c:pt>
                <c:pt idx="21">
                  <c:v>1640.0599943295069</c:v>
                </c:pt>
                <c:pt idx="22">
                  <c:v>1622.0235666806848</c:v>
                </c:pt>
                <c:pt idx="23">
                  <c:v>1603.9871390318619</c:v>
                </c:pt>
                <c:pt idx="24">
                  <c:v>1585.9507113830396</c:v>
                </c:pt>
                <c:pt idx="25">
                  <c:v>1567.914283734217</c:v>
                </c:pt>
                <c:pt idx="26">
                  <c:v>1549.8778560853941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4EBE-A988-22059AC7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0473856"/>
        <c:axId val="180475392"/>
      </c:barChart>
      <c:catAx>
        <c:axId val="180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0475392"/>
        <c:crosses val="autoZero"/>
        <c:auto val="1"/>
        <c:lblAlgn val="ctr"/>
        <c:lblOffset val="100"/>
        <c:noMultiLvlLbl val="0"/>
      </c:catAx>
      <c:valAx>
        <c:axId val="18047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047385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31623931623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D3B-48BE-B6A9-0F02627453A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8D3B-48BE-B6A9-0F02627453A5}"/>
              </c:ext>
            </c:extLst>
          </c:dPt>
          <c:dLbls>
            <c:dLbl>
              <c:idx val="0"/>
              <c:layout>
                <c:manualLayout>
                  <c:x val="-4.0439164605781388E-3"/>
                  <c:y val="4.703703703703692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3B-48BE-B6A9-0F02627453A5}"/>
                </c:ext>
              </c:extLst>
            </c:dLbl>
            <c:dLbl>
              <c:idx val="1"/>
              <c:layout>
                <c:manualLayout>
                  <c:x val="0"/>
                  <c:y val="-7.849277777777777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B-48BE-B6A9-0F02627453A5}"/>
                </c:ext>
              </c:extLst>
            </c:dLbl>
            <c:dLbl>
              <c:idx val="2"/>
              <c:layout>
                <c:manualLayout>
                  <c:x val="-1.0996869978730716E-2"/>
                  <c:y val="-9.436777777777777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B-48BE-B6A9-0F02627453A5}"/>
                </c:ext>
              </c:extLst>
            </c:dLbl>
            <c:dLbl>
              <c:idx val="3"/>
              <c:layout>
                <c:manualLayout>
                  <c:x val="-2.3301644717677487E-2"/>
                  <c:y val="-0.1552227777777777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3B-48BE-B6A9-0F02627453A5}"/>
                </c:ext>
              </c:extLst>
            </c:dLbl>
            <c:dLbl>
              <c:idx val="4"/>
              <c:layout>
                <c:manualLayout>
                  <c:x val="-3.9281893582654263E-2"/>
                  <c:y val="-0.22259833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3B-48BE-B6A9-0F02627453A5}"/>
                </c:ext>
              </c:extLst>
            </c:dLbl>
            <c:dLbl>
              <c:idx val="5"/>
              <c:layout>
                <c:manualLayout>
                  <c:x val="0.35244613653039636"/>
                  <c:y val="-0.1582355555555555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3B-48BE-B6A9-0F02627453A5}"/>
                </c:ext>
              </c:extLst>
            </c:dLbl>
            <c:dLbl>
              <c:idx val="6"/>
              <c:layout>
                <c:manualLayout>
                  <c:x val="0.20964387670063503"/>
                  <c:y val="-4.804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B-48BE-B6A9-0F02627453A5}"/>
                </c:ext>
              </c:extLst>
            </c:dLbl>
            <c:dLbl>
              <c:idx val="7"/>
              <c:layout>
                <c:manualLayout>
                  <c:x val="0"/>
                  <c:y val="-4.2333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0C-44BB-9BD6-72CD75BB84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'4UTCUTS'!$C$121:$C$122</c:f>
              <c:strCache>
                <c:ptCount val="2"/>
                <c:pt idx="0">
                  <c:v>4.B.1. Tierras de cultivo que permanecen como tales</c:v>
                </c:pt>
                <c:pt idx="1">
                  <c:v>4.B.2. Tierras convertidas en tierras de cultivo</c:v>
                </c:pt>
              </c:strCache>
            </c:strRef>
          </c:cat>
          <c:val>
            <c:numRef>
              <c:f>'4UTCUTS'!$J$121:$J$122</c:f>
              <c:numCache>
                <c:formatCode>#,##0.0_ ;\-#,##0.0\ </c:formatCode>
                <c:ptCount val="2"/>
                <c:pt idx="0">
                  <c:v>1.0956295042559998</c:v>
                </c:pt>
                <c:pt idx="1">
                  <c:v>1549.8778560853941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B-48BE-B6A9-0F026274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7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8118279569893"/>
          <c:y val="5.0205538123077043E-2"/>
          <c:w val="0.67066505473506699"/>
          <c:h val="0.7230798611111111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'4UTCUTS'!$C$3</c:f>
              <c:strCache>
                <c:ptCount val="1"/>
                <c:pt idx="0">
                  <c:v> 4. Uso de la tierra, cambio de uso de la tierra y silvicultura 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'4UTCUTS'!$D$2:$AD$2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'4UTCUTS'!$D$3:$AD$3</c:f>
              <c:numCache>
                <c:formatCode>_-* #,##0.0_-;\-* #,##0.0_-;_-* "-"??_-;_-@_-</c:formatCode>
                <c:ptCount val="27"/>
                <c:pt idx="0">
                  <c:v>-50060.965260967547</c:v>
                </c:pt>
                <c:pt idx="1">
                  <c:v>-46217.564929481086</c:v>
                </c:pt>
                <c:pt idx="2">
                  <c:v>-49320.889906389944</c:v>
                </c:pt>
                <c:pt idx="3">
                  <c:v>-49276.833050294641</c:v>
                </c:pt>
                <c:pt idx="4">
                  <c:v>-45858.464492595405</c:v>
                </c:pt>
                <c:pt idx="5">
                  <c:v>-52080.763722533433</c:v>
                </c:pt>
                <c:pt idx="6">
                  <c:v>-51267.493462979503</c:v>
                </c:pt>
                <c:pt idx="7">
                  <c:v>-54356.487272683931</c:v>
                </c:pt>
                <c:pt idx="8">
                  <c:v>-36471.433577994045</c:v>
                </c:pt>
                <c:pt idx="9">
                  <c:v>-49210.400524536322</c:v>
                </c:pt>
                <c:pt idx="10">
                  <c:v>-62676.369253601668</c:v>
                </c:pt>
                <c:pt idx="11">
                  <c:v>-64355.794810428684</c:v>
                </c:pt>
                <c:pt idx="12">
                  <c:v>-55703.459173076852</c:v>
                </c:pt>
                <c:pt idx="13">
                  <c:v>-72933.411827824923</c:v>
                </c:pt>
                <c:pt idx="14">
                  <c:v>-66866.298349058357</c:v>
                </c:pt>
                <c:pt idx="15">
                  <c:v>-66096.280260225059</c:v>
                </c:pt>
                <c:pt idx="16">
                  <c:v>-69921.335661025805</c:v>
                </c:pt>
                <c:pt idx="17">
                  <c:v>-56095.436593505205</c:v>
                </c:pt>
                <c:pt idx="18">
                  <c:v>-58011.598000670412</c:v>
                </c:pt>
                <c:pt idx="19">
                  <c:v>-62534.853782356346</c:v>
                </c:pt>
                <c:pt idx="20">
                  <c:v>-71930.884268884445</c:v>
                </c:pt>
                <c:pt idx="21">
                  <c:v>-65516.056227378474</c:v>
                </c:pt>
                <c:pt idx="22">
                  <c:v>-61431.187915717397</c:v>
                </c:pt>
                <c:pt idx="23">
                  <c:v>-71887.492010588365</c:v>
                </c:pt>
                <c:pt idx="24">
                  <c:v>-55722.362632981021</c:v>
                </c:pt>
                <c:pt idx="25">
                  <c:v>-44972.36888240304</c:v>
                </c:pt>
                <c:pt idx="26">
                  <c:v>-65492.330703480853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6-4103-A160-DE6FE1F2577F}"/>
            </c:ext>
          </c:extLst>
        </c:ser>
        <c:ser>
          <c:idx val="1"/>
          <c:order val="1"/>
          <c:tx>
            <c:strRef>
              <c:f>'4UTCUTS'!$C$4</c:f>
              <c:strCache>
                <c:ptCount val="1"/>
                <c:pt idx="0">
                  <c:v> Otros sectores </c:v>
                </c:pt>
              </c:strCache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'4UTCUTS'!$D$2:$AD$2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'4UTCUTS'!$D$4:$AD$4</c:f>
              <c:numCache>
                <c:formatCode>_-* #,##0.0_-;\-* #,##0.0_-;_-* "-"??_-;_-@_-</c:formatCode>
                <c:ptCount val="27"/>
                <c:pt idx="0">
                  <c:v>52015.932209112099</c:v>
                </c:pt>
                <c:pt idx="1">
                  <c:v>50681.025977578349</c:v>
                </c:pt>
                <c:pt idx="2">
                  <c:v>52578.967206926114</c:v>
                </c:pt>
                <c:pt idx="3">
                  <c:v>55432.307500624353</c:v>
                </c:pt>
                <c:pt idx="4">
                  <c:v>58349.097265927288</c:v>
                </c:pt>
                <c:pt idx="5">
                  <c:v>61452.137673383018</c:v>
                </c:pt>
                <c:pt idx="6">
                  <c:v>67715.097638583276</c:v>
                </c:pt>
                <c:pt idx="7">
                  <c:v>75203.285796928598</c:v>
                </c:pt>
                <c:pt idx="8">
                  <c:v>76151.20931906873</c:v>
                </c:pt>
                <c:pt idx="9">
                  <c:v>79278.889074693201</c:v>
                </c:pt>
                <c:pt idx="10">
                  <c:v>76586.655048120228</c:v>
                </c:pt>
                <c:pt idx="11">
                  <c:v>74731.673340644687</c:v>
                </c:pt>
                <c:pt idx="12">
                  <c:v>76179.428958511315</c:v>
                </c:pt>
                <c:pt idx="13">
                  <c:v>76956.024037010866</c:v>
                </c:pt>
                <c:pt idx="14">
                  <c:v>82608.999100273199</c:v>
                </c:pt>
                <c:pt idx="15">
                  <c:v>84333.729540604836</c:v>
                </c:pt>
                <c:pt idx="16">
                  <c:v>85554.923449006499</c:v>
                </c:pt>
                <c:pt idx="17">
                  <c:v>93655.962896975019</c:v>
                </c:pt>
                <c:pt idx="18">
                  <c:v>94261.92724041047</c:v>
                </c:pt>
                <c:pt idx="19">
                  <c:v>90886.578956930971</c:v>
                </c:pt>
                <c:pt idx="20">
                  <c:v>91862.162329766623</c:v>
                </c:pt>
                <c:pt idx="21">
                  <c:v>99861.043354278416</c:v>
                </c:pt>
                <c:pt idx="22">
                  <c:v>104492.1936427133</c:v>
                </c:pt>
                <c:pt idx="23">
                  <c:v>104302.72804890433</c:v>
                </c:pt>
                <c:pt idx="24">
                  <c:v>101471.1831839276</c:v>
                </c:pt>
                <c:pt idx="25">
                  <c:v>108241.75123606945</c:v>
                </c:pt>
                <c:pt idx="26">
                  <c:v>111677.14841240065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9-4D18-A4AA-7E45EE28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573504"/>
        <c:axId val="183579392"/>
      </c:barChart>
      <c:catAx>
        <c:axId val="1835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3579392"/>
        <c:crosses val="autoZero"/>
        <c:auto val="1"/>
        <c:lblAlgn val="ctr"/>
        <c:lblOffset val="100"/>
        <c:noMultiLvlLbl val="0"/>
      </c:catAx>
      <c:valAx>
        <c:axId val="18357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8357350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32258359407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3A-4DBA-9ECC-DCC7F27D626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3A-4DBA-9ECC-DCC7F27D62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3A-4DBA-9ECC-DCC7F27D6268}"/>
              </c:ext>
            </c:extLst>
          </c:dPt>
          <c:dLbls>
            <c:dLbl>
              <c:idx val="0"/>
              <c:layout>
                <c:manualLayout>
                  <c:x val="-4.9964353354214772E-2"/>
                  <c:y val="-7.0229473957231267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3A-4DBA-9ECC-DCC7F27D6268}"/>
                </c:ext>
              </c:extLst>
            </c:dLbl>
            <c:dLbl>
              <c:idx val="1"/>
              <c:layout>
                <c:manualLayout>
                  <c:x val="-8.5789015275521213E-2"/>
                  <c:y val="6.090524586657929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3A-4DBA-9ECC-DCC7F27D6268}"/>
                </c:ext>
              </c:extLst>
            </c:dLbl>
            <c:dLbl>
              <c:idx val="2"/>
              <c:layout>
                <c:manualLayout>
                  <c:x val="0.159437074141378"/>
                  <c:y val="-8.4133727984460949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3A-4DBA-9ECC-DCC7F27D6268}"/>
                </c:ext>
              </c:extLst>
            </c:dLbl>
            <c:dLbl>
              <c:idx val="3"/>
              <c:layout>
                <c:manualLayout>
                  <c:x val="0"/>
                  <c:y val="-3.527777777777777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3A-4DBA-9ECC-DCC7F27D6268}"/>
                </c:ext>
              </c:extLst>
            </c:dLbl>
            <c:dLbl>
              <c:idx val="4"/>
              <c:layout>
                <c:manualLayout>
                  <c:x val="-3.9503471751649054E-2"/>
                  <c:y val="-9.55982896446601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3A-4DBA-9ECC-DCC7F27D6268}"/>
                </c:ext>
              </c:extLst>
            </c:dLbl>
            <c:dLbl>
              <c:idx val="5"/>
              <c:layout>
                <c:manualLayout>
                  <c:x val="0.11653347455398476"/>
                  <c:y val="-7.3568967796089388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3A-4DBA-9ECC-DCC7F27D6268}"/>
                </c:ext>
              </c:extLst>
            </c:dLbl>
            <c:dLbl>
              <c:idx val="6"/>
              <c:layout>
                <c:manualLayout>
                  <c:x val="0.12385772940499527"/>
                  <c:y val="-6.920912565918116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3A-4DBA-9ECC-DCC7F27D6268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'4UTCUTS'!$C$3:$C$4</c:f>
              <c:strCache>
                <c:ptCount val="2"/>
                <c:pt idx="0">
                  <c:v> 4. Uso de la tierra, cambio de uso de la tierra y silvicultura </c:v>
                </c:pt>
                <c:pt idx="1">
                  <c:v> Otros sectores </c:v>
                </c:pt>
              </c:strCache>
            </c:strRef>
          </c:cat>
          <c:val>
            <c:numRef>
              <c:f>'4UTCUTS'!$AD$3:$AD$4</c:f>
              <c:numCache>
                <c:formatCode>_-* #,##0.0_-;\-* #,##0.0_-;_-* "-"??_-;_-@_-</c:formatCode>
                <c:ptCount val="2"/>
                <c:pt idx="0">
                  <c:v>-65492.330703480853</c:v>
                </c:pt>
                <c:pt idx="1">
                  <c:v>111677.14841240065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3A-4DBA-9ECC-DCC7F27D6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15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77240143369181E-2"/>
          <c:y val="5.0205620226288265E-2"/>
          <c:w val="0.6774930107526882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'4UTCUTS'!$C$145</c:f>
              <c:strCache>
                <c:ptCount val="1"/>
                <c:pt idx="0">
                  <c:v>4.C.1. Pastizales que permanecen como tales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'4UTCUTS'!$D$145:$AD$145</c:f>
              <c:numCache>
                <c:formatCode>#,##0.0_ ;\-#,##0.0\ </c:formatCode>
                <c:ptCount val="27"/>
                <c:pt idx="0">
                  <c:v>2.45152770296</c:v>
                </c:pt>
                <c:pt idx="1">
                  <c:v>5.0456254677055998</c:v>
                </c:pt>
                <c:pt idx="2">
                  <c:v>2.8914488043039999</c:v>
                </c:pt>
                <c:pt idx="3">
                  <c:v>5.0135743745455983</c:v>
                </c:pt>
                <c:pt idx="4">
                  <c:v>7.0362966965048006</c:v>
                </c:pt>
                <c:pt idx="5">
                  <c:v>2.6220330798816001</c:v>
                </c:pt>
                <c:pt idx="6">
                  <c:v>3.3320047349855999</c:v>
                </c:pt>
                <c:pt idx="7">
                  <c:v>3.7887610960387201</c:v>
                </c:pt>
                <c:pt idx="8">
                  <c:v>5.0569553495279997</c:v>
                </c:pt>
                <c:pt idx="9">
                  <c:v>7.7954313286911985</c:v>
                </c:pt>
                <c:pt idx="10">
                  <c:v>1.7661988942751998</c:v>
                </c:pt>
                <c:pt idx="11">
                  <c:v>1.0084537017647999</c:v>
                </c:pt>
                <c:pt idx="12">
                  <c:v>5.4352579992720003</c:v>
                </c:pt>
                <c:pt idx="13">
                  <c:v>4.373903163980799</c:v>
                </c:pt>
                <c:pt idx="14">
                  <c:v>4.717406242586879</c:v>
                </c:pt>
                <c:pt idx="15">
                  <c:v>7.8691306688511995</c:v>
                </c:pt>
                <c:pt idx="16">
                  <c:v>2.3233537657968002</c:v>
                </c:pt>
                <c:pt idx="17">
                  <c:v>2.2030075748544</c:v>
                </c:pt>
                <c:pt idx="18">
                  <c:v>3.4399837090096002</c:v>
                </c:pt>
                <c:pt idx="19">
                  <c:v>5.002064754577626</c:v>
                </c:pt>
                <c:pt idx="20">
                  <c:v>5.2149017609839987</c:v>
                </c:pt>
                <c:pt idx="21">
                  <c:v>4.2880036862144006</c:v>
                </c:pt>
                <c:pt idx="22">
                  <c:v>8.0166962483631998</c:v>
                </c:pt>
                <c:pt idx="23">
                  <c:v>2.0517536770937275</c:v>
                </c:pt>
                <c:pt idx="24">
                  <c:v>8.2079432739982394</c:v>
                </c:pt>
                <c:pt idx="25">
                  <c:v>9.0082998249471657</c:v>
                </c:pt>
                <c:pt idx="26">
                  <c:v>4.2500829131975033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4EBE-A988-22059AC7E844}"/>
            </c:ext>
          </c:extLst>
        </c:ser>
        <c:ser>
          <c:idx val="1"/>
          <c:order val="1"/>
          <c:tx>
            <c:strRef>
              <c:f>'4UTCUTS'!$C$146</c:f>
              <c:strCache>
                <c:ptCount val="1"/>
                <c:pt idx="0">
                  <c:v>4.C.2. Tierras convertidas en pastizales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'4UTCUTS'!$D$146:$AD$146</c:f>
              <c:numCache>
                <c:formatCode>#,##0.0_ ;\-#,##0.0\ </c:formatCode>
                <c:ptCount val="27"/>
                <c:pt idx="0">
                  <c:v>6620.6446149414951</c:v>
                </c:pt>
                <c:pt idx="1">
                  <c:v>6603.1940835480127</c:v>
                </c:pt>
                <c:pt idx="2">
                  <c:v>6585.7435521545303</c:v>
                </c:pt>
                <c:pt idx="3">
                  <c:v>6568.293020761048</c:v>
                </c:pt>
                <c:pt idx="4">
                  <c:v>6550.8424893675656</c:v>
                </c:pt>
                <c:pt idx="5">
                  <c:v>6533.3919579740832</c:v>
                </c:pt>
                <c:pt idx="6">
                  <c:v>6515.9414265806008</c:v>
                </c:pt>
                <c:pt idx="7">
                  <c:v>6498.4908951871184</c:v>
                </c:pt>
                <c:pt idx="8">
                  <c:v>6494.7303709483676</c:v>
                </c:pt>
                <c:pt idx="9">
                  <c:v>6465.0655264513989</c:v>
                </c:pt>
                <c:pt idx="10">
                  <c:v>6446.1393010066722</c:v>
                </c:pt>
                <c:pt idx="11">
                  <c:v>6428.6887696131898</c:v>
                </c:pt>
                <c:pt idx="12">
                  <c:v>2590.2635123755053</c:v>
                </c:pt>
                <c:pt idx="13">
                  <c:v>2581.0318611904918</c:v>
                </c:pt>
                <c:pt idx="14">
                  <c:v>2572.0695179567783</c:v>
                </c:pt>
                <c:pt idx="15">
                  <c:v>2565.3140914883379</c:v>
                </c:pt>
                <c:pt idx="16">
                  <c:v>2566.4273797706628</c:v>
                </c:pt>
                <c:pt idx="17">
                  <c:v>2561.271663627987</c:v>
                </c:pt>
                <c:pt idx="18">
                  <c:v>1740.7190800680075</c:v>
                </c:pt>
                <c:pt idx="19">
                  <c:v>1598.805660258686</c:v>
                </c:pt>
                <c:pt idx="20">
                  <c:v>1603.8267201338178</c:v>
                </c:pt>
                <c:pt idx="21">
                  <c:v>1613.3911049819349</c:v>
                </c:pt>
                <c:pt idx="22">
                  <c:v>1622.9912728009169</c:v>
                </c:pt>
                <c:pt idx="23">
                  <c:v>1632.5198746781689</c:v>
                </c:pt>
                <c:pt idx="24">
                  <c:v>1642.0842595262859</c:v>
                </c:pt>
                <c:pt idx="25">
                  <c:v>1651.6486443744031</c:v>
                </c:pt>
                <c:pt idx="26">
                  <c:v>1661.2130292225202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4EBE-A988-22059AC7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801344"/>
        <c:axId val="183802880"/>
      </c:barChart>
      <c:catAx>
        <c:axId val="1838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3802880"/>
        <c:crosses val="autoZero"/>
        <c:auto val="1"/>
        <c:lblAlgn val="ctr"/>
        <c:lblOffset val="100"/>
        <c:noMultiLvlLbl val="0"/>
      </c:catAx>
      <c:valAx>
        <c:axId val="18380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380134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31623931623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D3B-48BE-B6A9-0F02627453A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8D3B-48BE-B6A9-0F02627453A5}"/>
              </c:ext>
            </c:extLst>
          </c:dPt>
          <c:dLbls>
            <c:dLbl>
              <c:idx val="0"/>
              <c:layout>
                <c:manualLayout>
                  <c:x val="-4.0439164605781388E-3"/>
                  <c:y val="4.703703703703692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3B-48BE-B6A9-0F02627453A5}"/>
                </c:ext>
              </c:extLst>
            </c:dLbl>
            <c:dLbl>
              <c:idx val="1"/>
              <c:layout>
                <c:manualLayout>
                  <c:x val="0"/>
                  <c:y val="-7.849277777777777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B-48BE-B6A9-0F02627453A5}"/>
                </c:ext>
              </c:extLst>
            </c:dLbl>
            <c:dLbl>
              <c:idx val="2"/>
              <c:layout>
                <c:manualLayout>
                  <c:x val="-1.0996869978730716E-2"/>
                  <c:y val="-9.436777777777777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B-48BE-B6A9-0F02627453A5}"/>
                </c:ext>
              </c:extLst>
            </c:dLbl>
            <c:dLbl>
              <c:idx val="3"/>
              <c:layout>
                <c:manualLayout>
                  <c:x val="-2.3301644717677487E-2"/>
                  <c:y val="-0.1552227777777777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3B-48BE-B6A9-0F02627453A5}"/>
                </c:ext>
              </c:extLst>
            </c:dLbl>
            <c:dLbl>
              <c:idx val="4"/>
              <c:layout>
                <c:manualLayout>
                  <c:x val="-3.9281893582654263E-2"/>
                  <c:y val="-0.22259833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3B-48BE-B6A9-0F02627453A5}"/>
                </c:ext>
              </c:extLst>
            </c:dLbl>
            <c:dLbl>
              <c:idx val="5"/>
              <c:layout>
                <c:manualLayout>
                  <c:x val="0.35244613653039636"/>
                  <c:y val="-0.1582355555555555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3B-48BE-B6A9-0F02627453A5}"/>
                </c:ext>
              </c:extLst>
            </c:dLbl>
            <c:dLbl>
              <c:idx val="6"/>
              <c:layout>
                <c:manualLayout>
                  <c:x val="0.20964387670063503"/>
                  <c:y val="-4.804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B-48BE-B6A9-0F02627453A5}"/>
                </c:ext>
              </c:extLst>
            </c:dLbl>
            <c:dLbl>
              <c:idx val="7"/>
              <c:layout>
                <c:manualLayout>
                  <c:x val="0"/>
                  <c:y val="-4.2333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0C-44BB-9BD6-72CD75BB84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'4UTCUTS'!$C$152:$C$153</c:f>
              <c:strCache>
                <c:ptCount val="2"/>
                <c:pt idx="0">
                  <c:v>4.C.1. Pastizales que permanecen como tales</c:v>
                </c:pt>
                <c:pt idx="1">
                  <c:v>4.C.2. Tierras convertidas en pastizales</c:v>
                </c:pt>
              </c:strCache>
            </c:strRef>
          </c:cat>
          <c:val>
            <c:numRef>
              <c:f>'4UTCUTS'!$J$152:$J$153</c:f>
              <c:numCache>
                <c:formatCode>#,##0.0_ ;\-#,##0.0\ </c:formatCode>
                <c:ptCount val="2"/>
                <c:pt idx="0">
                  <c:v>4.2500829131975033</c:v>
                </c:pt>
                <c:pt idx="1">
                  <c:v>1661.2130292225202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B-48BE-B6A9-0F026274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7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77240143369181E-2"/>
          <c:y val="5.0205620226288265E-2"/>
          <c:w val="0.6774930107526882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'4UTCUTS'!$C$176</c:f>
              <c:strCache>
                <c:ptCount val="1"/>
                <c:pt idx="0">
                  <c:v>4.D.1. Humedales que permanecen como tales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'4UTCUTS'!$D$176:$AD$176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4EBE-A988-22059AC7E844}"/>
            </c:ext>
          </c:extLst>
        </c:ser>
        <c:ser>
          <c:idx val="1"/>
          <c:order val="1"/>
          <c:tx>
            <c:strRef>
              <c:f>'4UTCUTS'!$C$177</c:f>
              <c:strCache>
                <c:ptCount val="1"/>
                <c:pt idx="0">
                  <c:v>4.D.2. Tierras convertidas en humedales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'4UTCUTS'!$D$177:$AD$177</c:f>
              <c:numCache>
                <c:formatCode>#,##0.0_ ;\-#,##0.0\ </c:formatCode>
                <c:ptCount val="27"/>
                <c:pt idx="0">
                  <c:v>116.71662110433415</c:v>
                </c:pt>
                <c:pt idx="1">
                  <c:v>116.71662110433415</c:v>
                </c:pt>
                <c:pt idx="2">
                  <c:v>116.71662110433415</c:v>
                </c:pt>
                <c:pt idx="3">
                  <c:v>116.71662110433415</c:v>
                </c:pt>
                <c:pt idx="4">
                  <c:v>116.71662110433415</c:v>
                </c:pt>
                <c:pt idx="5">
                  <c:v>116.71662110433415</c:v>
                </c:pt>
                <c:pt idx="6">
                  <c:v>116.71662110433415</c:v>
                </c:pt>
                <c:pt idx="7">
                  <c:v>116.71662110433415</c:v>
                </c:pt>
                <c:pt idx="8">
                  <c:v>116.71662110433415</c:v>
                </c:pt>
                <c:pt idx="9">
                  <c:v>116.71662110433415</c:v>
                </c:pt>
                <c:pt idx="10">
                  <c:v>116.71662110433415</c:v>
                </c:pt>
                <c:pt idx="11">
                  <c:v>116.71662110433415</c:v>
                </c:pt>
                <c:pt idx="12">
                  <c:v>40.473590259347716</c:v>
                </c:pt>
                <c:pt idx="13">
                  <c:v>40.473590259347716</c:v>
                </c:pt>
                <c:pt idx="14">
                  <c:v>40.473590259347716</c:v>
                </c:pt>
                <c:pt idx="15">
                  <c:v>40.473590259347716</c:v>
                </c:pt>
                <c:pt idx="16">
                  <c:v>40.473590259347716</c:v>
                </c:pt>
                <c:pt idx="17">
                  <c:v>40.473590259347716</c:v>
                </c:pt>
                <c:pt idx="18">
                  <c:v>20.583952376085488</c:v>
                </c:pt>
                <c:pt idx="19">
                  <c:v>20.583952376085488</c:v>
                </c:pt>
                <c:pt idx="20">
                  <c:v>20.583952376085488</c:v>
                </c:pt>
                <c:pt idx="21">
                  <c:v>20.583952376085488</c:v>
                </c:pt>
                <c:pt idx="22">
                  <c:v>20.583952376085488</c:v>
                </c:pt>
                <c:pt idx="23">
                  <c:v>20.583952376085488</c:v>
                </c:pt>
                <c:pt idx="24">
                  <c:v>20.583952376085488</c:v>
                </c:pt>
                <c:pt idx="25">
                  <c:v>20.583952376085488</c:v>
                </c:pt>
                <c:pt idx="26">
                  <c:v>20.583952376085488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4EBE-A988-22059AC7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3415552"/>
        <c:axId val="183417088"/>
      </c:barChart>
      <c:catAx>
        <c:axId val="18341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3417088"/>
        <c:crosses val="autoZero"/>
        <c:auto val="1"/>
        <c:lblAlgn val="ctr"/>
        <c:lblOffset val="100"/>
        <c:noMultiLvlLbl val="0"/>
      </c:catAx>
      <c:valAx>
        <c:axId val="18341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341555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31623931623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2016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8D3B-48BE-B6A9-0F02627453A5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3-8D3B-48BE-B6A9-0F02627453A5}"/>
              </c:ext>
            </c:extLst>
          </c:dPt>
          <c:dLbls>
            <c:dLbl>
              <c:idx val="0"/>
              <c:layout>
                <c:manualLayout>
                  <c:x val="-4.0439164605781388E-3"/>
                  <c:y val="4.703703703703692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3B-48BE-B6A9-0F02627453A5}"/>
                </c:ext>
              </c:extLst>
            </c:dLbl>
            <c:dLbl>
              <c:idx val="1"/>
              <c:layout>
                <c:manualLayout>
                  <c:x val="0"/>
                  <c:y val="-7.849277777777777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B-48BE-B6A9-0F02627453A5}"/>
                </c:ext>
              </c:extLst>
            </c:dLbl>
            <c:dLbl>
              <c:idx val="2"/>
              <c:layout>
                <c:manualLayout>
                  <c:x val="-1.0996869978730716E-2"/>
                  <c:y val="-9.4367777777777773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B-48BE-B6A9-0F02627453A5}"/>
                </c:ext>
              </c:extLst>
            </c:dLbl>
            <c:dLbl>
              <c:idx val="3"/>
              <c:layout>
                <c:manualLayout>
                  <c:x val="-2.3301644717677487E-2"/>
                  <c:y val="-0.15522277777777777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3B-48BE-B6A9-0F02627453A5}"/>
                </c:ext>
              </c:extLst>
            </c:dLbl>
            <c:dLbl>
              <c:idx val="4"/>
              <c:layout>
                <c:manualLayout>
                  <c:x val="-3.9281893582654263E-2"/>
                  <c:y val="-0.2225983333333333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3B-48BE-B6A9-0F02627453A5}"/>
                </c:ext>
              </c:extLst>
            </c:dLbl>
            <c:dLbl>
              <c:idx val="5"/>
              <c:layout>
                <c:manualLayout>
                  <c:x val="0.35244613653039636"/>
                  <c:y val="-0.15823555555555555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3B-48BE-B6A9-0F02627453A5}"/>
                </c:ext>
              </c:extLst>
            </c:dLbl>
            <c:dLbl>
              <c:idx val="6"/>
              <c:layout>
                <c:manualLayout>
                  <c:x val="0.20964387670063503"/>
                  <c:y val="-4.8042222222222222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D3B-48BE-B6A9-0F02627453A5}"/>
                </c:ext>
              </c:extLst>
            </c:dLbl>
            <c:dLbl>
              <c:idx val="7"/>
              <c:layout>
                <c:manualLayout>
                  <c:x val="0"/>
                  <c:y val="-4.233333333333333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0C-44BB-9BD6-72CD75BB84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'4UTCUTS'!$C$183:$C$184</c:f>
              <c:strCache>
                <c:ptCount val="2"/>
                <c:pt idx="0">
                  <c:v>4.D.1. Humedales que permanecen como tales</c:v>
                </c:pt>
                <c:pt idx="1">
                  <c:v>4.D.2. Tierras convertidas en humedales</c:v>
                </c:pt>
              </c:strCache>
            </c:strRef>
          </c:cat>
          <c:val>
            <c:numRef>
              <c:f>'4UTCUTS'!$J$183:$J$184</c:f>
              <c:numCache>
                <c:formatCode>#,##0.0_ ;\-#,##0.0\ </c:formatCode>
                <c:ptCount val="2"/>
                <c:pt idx="0">
                  <c:v>0</c:v>
                </c:pt>
                <c:pt idx="1">
                  <c:v>20.583952376085488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3B-48BE-B6A9-0F026274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7"/>
      </c:pieChart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6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377240143369181E-2"/>
          <c:y val="5.0205620226288265E-2"/>
          <c:w val="0.6774930107526882"/>
          <c:h val="0.69662152777777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'4UTCUTS'!$C$207</c:f>
              <c:strCache>
                <c:ptCount val="1"/>
                <c:pt idx="0">
                  <c:v>4.E.1. Asentamientos que permanecen como tales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'4UTCUTS'!$D$207:$AD$207</c:f>
              <c:numCache>
                <c:formatCode>#,##0.0_ ;\-#,##0.0\ </c:formatCode>
                <c:ptCount val="27"/>
                <c:pt idx="0">
                  <c:v>272.03757922986352</c:v>
                </c:pt>
                <c:pt idx="1">
                  <c:v>280.63420857445476</c:v>
                </c:pt>
                <c:pt idx="2">
                  <c:v>289.230837919046</c:v>
                </c:pt>
                <c:pt idx="3">
                  <c:v>297.82746726363723</c:v>
                </c:pt>
                <c:pt idx="4">
                  <c:v>306.42409660822847</c:v>
                </c:pt>
                <c:pt idx="5">
                  <c:v>315.0207259528197</c:v>
                </c:pt>
                <c:pt idx="6">
                  <c:v>323.61735529741088</c:v>
                </c:pt>
                <c:pt idx="7">
                  <c:v>332.21398464200217</c:v>
                </c:pt>
                <c:pt idx="8">
                  <c:v>340.81061398659341</c:v>
                </c:pt>
                <c:pt idx="9">
                  <c:v>349.40724333118465</c:v>
                </c:pt>
                <c:pt idx="10">
                  <c:v>358.00387267577588</c:v>
                </c:pt>
                <c:pt idx="11">
                  <c:v>366.60050202036712</c:v>
                </c:pt>
                <c:pt idx="12">
                  <c:v>326.03493949404708</c:v>
                </c:pt>
                <c:pt idx="13">
                  <c:v>333.24194581361513</c:v>
                </c:pt>
                <c:pt idx="14">
                  <c:v>340.44895213318307</c:v>
                </c:pt>
                <c:pt idx="15">
                  <c:v>347.65595845275112</c:v>
                </c:pt>
                <c:pt idx="16">
                  <c:v>354.86296477231912</c:v>
                </c:pt>
                <c:pt idx="17">
                  <c:v>362.069971091887</c:v>
                </c:pt>
                <c:pt idx="18">
                  <c:v>371.99125317108678</c:v>
                </c:pt>
                <c:pt idx="19">
                  <c:v>379.10109717317312</c:v>
                </c:pt>
                <c:pt idx="20">
                  <c:v>377.61431183066821</c:v>
                </c:pt>
                <c:pt idx="21">
                  <c:v>376.12752648816326</c:v>
                </c:pt>
                <c:pt idx="22">
                  <c:v>374.64074114565841</c:v>
                </c:pt>
                <c:pt idx="23">
                  <c:v>373.15395580315345</c:v>
                </c:pt>
                <c:pt idx="24">
                  <c:v>371.66717046064861</c:v>
                </c:pt>
                <c:pt idx="25">
                  <c:v>370.18038511814382</c:v>
                </c:pt>
                <c:pt idx="26">
                  <c:v>368.69359977563886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4-4EBE-A988-22059AC7E844}"/>
            </c:ext>
          </c:extLst>
        </c:ser>
        <c:ser>
          <c:idx val="1"/>
          <c:order val="1"/>
          <c:tx>
            <c:strRef>
              <c:f>'4UTCUTS'!$C$208</c:f>
              <c:strCache>
                <c:ptCount val="1"/>
                <c:pt idx="0">
                  <c:v>4.E.2. Tierras convertidas en asentamientos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'4UTCUTS'!$D$113:$AD$113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'4UTCUTS'!$D$208:$AD$208</c:f>
              <c:numCache>
                <c:formatCode>#,##0.0_ ;\-#,##0.0\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4-4EBE-A988-22059AC7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4156160"/>
        <c:axId val="184157696"/>
      </c:barChart>
      <c:catAx>
        <c:axId val="1841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s-CL"/>
          </a:p>
        </c:txPr>
        <c:crossAx val="184157696"/>
        <c:crosses val="autoZero"/>
        <c:auto val="1"/>
        <c:lblAlgn val="ctr"/>
        <c:lblOffset val="100"/>
        <c:noMultiLvlLbl val="0"/>
      </c:catAx>
      <c:valAx>
        <c:axId val="18415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kt CO2 eq</a:t>
                </a:r>
              </a:p>
            </c:rich>
          </c:tx>
          <c:layout>
            <c:manualLayout>
              <c:xMode val="edge"/>
              <c:yMode val="edge"/>
              <c:x val="1.1379928315412187E-2"/>
              <c:y val="0.305506597222222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8415616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"/>
          <c:y val="0.86175694444444439"/>
          <c:w val="1"/>
          <c:h val="0.13824316239316239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  <a:ln>
      <a:solidFill>
        <a:schemeClr val="tx1"/>
      </a:solidFill>
    </a:ln>
  </c:spPr>
  <c:txPr>
    <a:bodyPr/>
    <a:lstStyle/>
    <a:p>
      <a:pPr>
        <a:defRPr sz="700">
          <a:latin typeface="+mn-lt"/>
          <a:ea typeface="Verdana" panose="020B0604030504040204" pitchFamily="34" charset="0"/>
          <a:cs typeface="Verdana" panose="020B060403050404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13" Type="http://schemas.openxmlformats.org/officeDocument/2006/relationships/chart" Target="../charts/chart82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17" Type="http://schemas.openxmlformats.org/officeDocument/2006/relationships/chart" Target="../charts/chart86.xml"/><Relationship Id="rId2" Type="http://schemas.openxmlformats.org/officeDocument/2006/relationships/chart" Target="../charts/chart71.xml"/><Relationship Id="rId16" Type="http://schemas.openxmlformats.org/officeDocument/2006/relationships/chart" Target="../charts/chart85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5" Type="http://schemas.openxmlformats.org/officeDocument/2006/relationships/chart" Target="../charts/chart8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4" Type="http://schemas.openxmlformats.org/officeDocument/2006/relationships/chart" Target="../charts/chart8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13" Type="http://schemas.openxmlformats.org/officeDocument/2006/relationships/chart" Target="../charts/chart99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12" Type="http://schemas.openxmlformats.org/officeDocument/2006/relationships/chart" Target="../charts/chart98.xml"/><Relationship Id="rId2" Type="http://schemas.openxmlformats.org/officeDocument/2006/relationships/chart" Target="../charts/chart88.xml"/><Relationship Id="rId16" Type="http://schemas.openxmlformats.org/officeDocument/2006/relationships/chart" Target="../charts/chart102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11" Type="http://schemas.openxmlformats.org/officeDocument/2006/relationships/chart" Target="../charts/chart97.xml"/><Relationship Id="rId5" Type="http://schemas.openxmlformats.org/officeDocument/2006/relationships/chart" Target="../charts/chart91.xml"/><Relationship Id="rId15" Type="http://schemas.openxmlformats.org/officeDocument/2006/relationships/chart" Target="../charts/chart101.xml"/><Relationship Id="rId10" Type="http://schemas.openxmlformats.org/officeDocument/2006/relationships/chart" Target="../charts/chart96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Relationship Id="rId14" Type="http://schemas.openxmlformats.org/officeDocument/2006/relationships/chart" Target="../charts/chart10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12" Type="http://schemas.openxmlformats.org/officeDocument/2006/relationships/chart" Target="../charts/chart114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11" Type="http://schemas.openxmlformats.org/officeDocument/2006/relationships/chart" Target="../charts/chart113.xml"/><Relationship Id="rId5" Type="http://schemas.openxmlformats.org/officeDocument/2006/relationships/chart" Target="../charts/chart107.xml"/><Relationship Id="rId10" Type="http://schemas.openxmlformats.org/officeDocument/2006/relationships/chart" Target="../charts/chart112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20269</xdr:colOff>
      <xdr:row>23</xdr:row>
      <xdr:rowOff>17859</xdr:rowOff>
    </xdr:from>
    <xdr:to>
      <xdr:col>9</xdr:col>
      <xdr:colOff>52909</xdr:colOff>
      <xdr:row>38</xdr:row>
      <xdr:rowOff>71859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706069" y="3523059"/>
          <a:ext cx="5433315" cy="2340000"/>
          <a:chOff x="1587370" y="3063240"/>
          <a:chExt cx="5580000" cy="2340000"/>
        </a:xfrm>
      </xdr:grpSpPr>
      <xdr:graphicFrame macro="">
        <xdr:nvGraphicFramePr>
          <xdr:cNvPr id="2" name="1 Gráfico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1587370" y="306324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2 Gráfico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/>
        </xdr:nvGraphicFramePr>
        <xdr:xfrm>
          <a:off x="5955322" y="317929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2410</xdr:colOff>
      <xdr:row>275</xdr:row>
      <xdr:rowOff>0</xdr:rowOff>
    </xdr:from>
    <xdr:to>
      <xdr:col>9</xdr:col>
      <xdr:colOff>35050</xdr:colOff>
      <xdr:row>290</xdr:row>
      <xdr:rowOff>54000</xdr:rowOff>
    </xdr:to>
    <xdr:grpSp>
      <xdr:nvGrpSpPr>
        <xdr:cNvPr id="5" name="4 Grup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688210" y="41948100"/>
          <a:ext cx="5433315" cy="2340000"/>
          <a:chOff x="1587370" y="8412480"/>
          <a:chExt cx="5580000" cy="2340000"/>
        </a:xfrm>
      </xdr:grpSpPr>
      <xdr:graphicFrame macro="">
        <xdr:nvGraphicFramePr>
          <xdr:cNvPr id="6" name="5 Gráfico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>
            <a:graphicFrameLocks/>
          </xdr:cNvGraphicFramePr>
        </xdr:nvGraphicFramePr>
        <xdr:xfrm>
          <a:off x="1587370" y="841248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6 Gráfico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aphicFramePr>
            <a:graphicFrameLocks/>
          </xdr:cNvGraphicFramePr>
        </xdr:nvGraphicFramePr>
        <xdr:xfrm>
          <a:off x="5940082" y="853615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2410</xdr:colOff>
      <xdr:row>58</xdr:row>
      <xdr:rowOff>0</xdr:rowOff>
    </xdr:from>
    <xdr:to>
      <xdr:col>9</xdr:col>
      <xdr:colOff>35050</xdr:colOff>
      <xdr:row>73</xdr:row>
      <xdr:rowOff>54000</xdr:rowOff>
    </xdr:to>
    <xdr:grpSp>
      <xdr:nvGrpSpPr>
        <xdr:cNvPr id="14" name="13 Grupo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688210" y="8839200"/>
          <a:ext cx="5433315" cy="2340000"/>
          <a:chOff x="1587370" y="14980920"/>
          <a:chExt cx="5580000" cy="2340000"/>
        </a:xfrm>
      </xdr:grpSpPr>
      <xdr:graphicFrame macro="">
        <xdr:nvGraphicFramePr>
          <xdr:cNvPr id="8" name="7 Gráfico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GraphicFramePr>
            <a:graphicFrameLocks/>
          </xdr:cNvGraphicFramePr>
        </xdr:nvGraphicFramePr>
        <xdr:xfrm>
          <a:off x="1587370" y="1498092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9" name="8 Gráfico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GraphicFramePr>
            <a:graphicFrameLocks/>
          </xdr:cNvGraphicFramePr>
        </xdr:nvGraphicFramePr>
        <xdr:xfrm>
          <a:off x="5940083" y="1512745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</xdr:col>
      <xdr:colOff>2411</xdr:colOff>
      <xdr:row>203</xdr:row>
      <xdr:rowOff>0</xdr:rowOff>
    </xdr:from>
    <xdr:to>
      <xdr:col>9</xdr:col>
      <xdr:colOff>35051</xdr:colOff>
      <xdr:row>217</xdr:row>
      <xdr:rowOff>71437</xdr:rowOff>
    </xdr:to>
    <xdr:grpSp>
      <xdr:nvGrpSpPr>
        <xdr:cNvPr id="23" name="22 Grupo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688211" y="30956250"/>
          <a:ext cx="5433315" cy="2205037"/>
          <a:chOff x="1587371" y="22783800"/>
          <a:chExt cx="5580000" cy="2340000"/>
        </a:xfrm>
      </xdr:grpSpPr>
      <xdr:graphicFrame macro="">
        <xdr:nvGraphicFramePr>
          <xdr:cNvPr id="12" name="11 Gráfico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GraphicFramePr>
            <a:graphicFrameLocks/>
          </xdr:cNvGraphicFramePr>
        </xdr:nvGraphicFramePr>
        <xdr:xfrm>
          <a:off x="1587371" y="2278380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3" name="12 Gráfico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aphicFramePr>
            <a:graphicFrameLocks/>
          </xdr:cNvGraphicFramePr>
        </xdr:nvGraphicFramePr>
        <xdr:xfrm>
          <a:off x="5940083" y="2293033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</xdr:col>
      <xdr:colOff>2410</xdr:colOff>
      <xdr:row>95</xdr:row>
      <xdr:rowOff>0</xdr:rowOff>
    </xdr:from>
    <xdr:to>
      <xdr:col>9</xdr:col>
      <xdr:colOff>35050</xdr:colOff>
      <xdr:row>110</xdr:row>
      <xdr:rowOff>54000</xdr:rowOff>
    </xdr:to>
    <xdr:grpSp>
      <xdr:nvGrpSpPr>
        <xdr:cNvPr id="22" name="21 Grupo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688210" y="14478000"/>
          <a:ext cx="5433315" cy="2340000"/>
          <a:chOff x="703450" y="28133040"/>
          <a:chExt cx="5580000" cy="2340000"/>
        </a:xfrm>
      </xdr:grpSpPr>
      <xdr:graphicFrame macro="">
        <xdr:nvGraphicFramePr>
          <xdr:cNvPr id="15" name="14 Gráfico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GraphicFramePr>
            <a:graphicFrameLocks/>
          </xdr:cNvGraphicFramePr>
        </xdr:nvGraphicFramePr>
        <xdr:xfrm>
          <a:off x="703450" y="2813304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6" name="15 Gráfico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GraphicFramePr>
            <a:graphicFrameLocks/>
          </xdr:cNvGraphicFramePr>
        </xdr:nvGraphicFramePr>
        <xdr:xfrm>
          <a:off x="5040922" y="2824909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2</xdr:col>
      <xdr:colOff>2410</xdr:colOff>
      <xdr:row>132</xdr:row>
      <xdr:rowOff>0</xdr:rowOff>
    </xdr:from>
    <xdr:to>
      <xdr:col>9</xdr:col>
      <xdr:colOff>35050</xdr:colOff>
      <xdr:row>147</xdr:row>
      <xdr:rowOff>54000</xdr:rowOff>
    </xdr:to>
    <xdr:grpSp>
      <xdr:nvGrpSpPr>
        <xdr:cNvPr id="25" name="24 Grupo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688210" y="20116800"/>
          <a:ext cx="5433315" cy="2340000"/>
          <a:chOff x="703450" y="33497520"/>
          <a:chExt cx="5580000" cy="2340000"/>
        </a:xfrm>
      </xdr:grpSpPr>
      <xdr:graphicFrame macro="">
        <xdr:nvGraphicFramePr>
          <xdr:cNvPr id="18" name="17 Gráfico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aphicFramePr>
            <a:graphicFrameLocks/>
          </xdr:cNvGraphicFramePr>
        </xdr:nvGraphicFramePr>
        <xdr:xfrm>
          <a:off x="703450" y="3349752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19" name="18 Gráfico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>
            <a:graphicFrameLocks/>
          </xdr:cNvGraphicFramePr>
        </xdr:nvGraphicFramePr>
        <xdr:xfrm>
          <a:off x="5040922" y="3360595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2</xdr:col>
      <xdr:colOff>2410</xdr:colOff>
      <xdr:row>170</xdr:row>
      <xdr:rowOff>0</xdr:rowOff>
    </xdr:from>
    <xdr:to>
      <xdr:col>9</xdr:col>
      <xdr:colOff>35050</xdr:colOff>
      <xdr:row>185</xdr:row>
      <xdr:rowOff>54000</xdr:rowOff>
    </xdr:to>
    <xdr:grpSp>
      <xdr:nvGrpSpPr>
        <xdr:cNvPr id="26" name="25 Grupo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688210" y="25927050"/>
          <a:ext cx="5433315" cy="2340000"/>
          <a:chOff x="703450" y="39014400"/>
          <a:chExt cx="5580000" cy="2340000"/>
        </a:xfrm>
      </xdr:grpSpPr>
      <xdr:graphicFrame macro="">
        <xdr:nvGraphicFramePr>
          <xdr:cNvPr id="20" name="19 Gráfico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GraphicFramePr>
            <a:graphicFrameLocks/>
          </xdr:cNvGraphicFramePr>
        </xdr:nvGraphicFramePr>
        <xdr:xfrm>
          <a:off x="703450" y="3901440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graphicFrame macro="">
        <xdr:nvGraphicFramePr>
          <xdr:cNvPr id="21" name="20 Gráfico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aphicFramePr>
            <a:graphicFrameLocks/>
          </xdr:cNvGraphicFramePr>
        </xdr:nvGraphicFramePr>
        <xdr:xfrm>
          <a:off x="5056162" y="3916093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2</xdr:col>
      <xdr:colOff>2410</xdr:colOff>
      <xdr:row>310</xdr:row>
      <xdr:rowOff>0</xdr:rowOff>
    </xdr:from>
    <xdr:to>
      <xdr:col>9</xdr:col>
      <xdr:colOff>35050</xdr:colOff>
      <xdr:row>325</xdr:row>
      <xdr:rowOff>54000</xdr:rowOff>
    </xdr:to>
    <xdr:grpSp>
      <xdr:nvGrpSpPr>
        <xdr:cNvPr id="45" name="44 Grupo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688210" y="47282100"/>
          <a:ext cx="5433315" cy="2340000"/>
          <a:chOff x="1587370" y="14980920"/>
          <a:chExt cx="5580000" cy="2340000"/>
        </a:xfrm>
      </xdr:grpSpPr>
      <xdr:graphicFrame macro="">
        <xdr:nvGraphicFramePr>
          <xdr:cNvPr id="46" name="45 Gráfico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GraphicFramePr>
            <a:graphicFrameLocks/>
          </xdr:cNvGraphicFramePr>
        </xdr:nvGraphicFramePr>
        <xdr:xfrm>
          <a:off x="1587370" y="1498092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graphicFrame macro="">
        <xdr:nvGraphicFramePr>
          <xdr:cNvPr id="47" name="46 Gráfico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GraphicFramePr>
            <a:graphicFrameLocks/>
          </xdr:cNvGraphicFramePr>
        </xdr:nvGraphicFramePr>
        <xdr:xfrm>
          <a:off x="5940083" y="1512745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</xdr:grpSp>
    <xdr:clientData/>
  </xdr:twoCellAnchor>
  <xdr:twoCellAnchor>
    <xdr:from>
      <xdr:col>2</xdr:col>
      <xdr:colOff>2410</xdr:colOff>
      <xdr:row>345</xdr:row>
      <xdr:rowOff>0</xdr:rowOff>
    </xdr:from>
    <xdr:to>
      <xdr:col>9</xdr:col>
      <xdr:colOff>35050</xdr:colOff>
      <xdr:row>360</xdr:row>
      <xdr:rowOff>54000</xdr:rowOff>
    </xdr:to>
    <xdr:grpSp>
      <xdr:nvGrpSpPr>
        <xdr:cNvPr id="51" name="50 Grupo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pSpPr/>
      </xdr:nvGrpSpPr>
      <xdr:grpSpPr>
        <a:xfrm>
          <a:off x="688210" y="52616100"/>
          <a:ext cx="5433315" cy="2340000"/>
          <a:chOff x="703450" y="28133040"/>
          <a:chExt cx="5580000" cy="2340000"/>
        </a:xfrm>
      </xdr:grpSpPr>
      <xdr:graphicFrame macro="">
        <xdr:nvGraphicFramePr>
          <xdr:cNvPr id="52" name="51 Gráfico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GraphicFramePr>
            <a:graphicFrameLocks/>
          </xdr:cNvGraphicFramePr>
        </xdr:nvGraphicFramePr>
        <xdr:xfrm>
          <a:off x="703450" y="2813304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53" name="52 Gráfico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GraphicFramePr>
            <a:graphicFrameLocks/>
          </xdr:cNvGraphicFramePr>
        </xdr:nvGraphicFramePr>
        <xdr:xfrm>
          <a:off x="5040922" y="2824909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</xdr:grpSp>
    <xdr:clientData/>
  </xdr:twoCellAnchor>
  <xdr:twoCellAnchor>
    <xdr:from>
      <xdr:col>2</xdr:col>
      <xdr:colOff>2410</xdr:colOff>
      <xdr:row>380</xdr:row>
      <xdr:rowOff>0</xdr:rowOff>
    </xdr:from>
    <xdr:to>
      <xdr:col>9</xdr:col>
      <xdr:colOff>35050</xdr:colOff>
      <xdr:row>395</xdr:row>
      <xdr:rowOff>54000</xdr:rowOff>
    </xdr:to>
    <xdr:grpSp>
      <xdr:nvGrpSpPr>
        <xdr:cNvPr id="54" name="53 Grupo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pSpPr/>
      </xdr:nvGrpSpPr>
      <xdr:grpSpPr>
        <a:xfrm>
          <a:off x="688210" y="57950100"/>
          <a:ext cx="5433315" cy="2340000"/>
          <a:chOff x="703450" y="33497520"/>
          <a:chExt cx="5580000" cy="2340000"/>
        </a:xfrm>
      </xdr:grpSpPr>
      <xdr:graphicFrame macro="">
        <xdr:nvGraphicFramePr>
          <xdr:cNvPr id="55" name="54 Gráfico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GraphicFramePr>
            <a:graphicFrameLocks/>
          </xdr:cNvGraphicFramePr>
        </xdr:nvGraphicFramePr>
        <xdr:xfrm>
          <a:off x="703450" y="3349752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56" name="55 Gráfico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GraphicFramePr>
            <a:graphicFrameLocks/>
          </xdr:cNvGraphicFramePr>
        </xdr:nvGraphicFramePr>
        <xdr:xfrm>
          <a:off x="5040922" y="3360595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</xdr:grpSp>
    <xdr:clientData/>
  </xdr:twoCellAnchor>
  <xdr:twoCellAnchor>
    <xdr:from>
      <xdr:col>2</xdr:col>
      <xdr:colOff>2410</xdr:colOff>
      <xdr:row>416</xdr:row>
      <xdr:rowOff>0</xdr:rowOff>
    </xdr:from>
    <xdr:to>
      <xdr:col>9</xdr:col>
      <xdr:colOff>35050</xdr:colOff>
      <xdr:row>431</xdr:row>
      <xdr:rowOff>54000</xdr:rowOff>
    </xdr:to>
    <xdr:grpSp>
      <xdr:nvGrpSpPr>
        <xdr:cNvPr id="57" name="56 Grupo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pSpPr/>
      </xdr:nvGrpSpPr>
      <xdr:grpSpPr>
        <a:xfrm>
          <a:off x="688210" y="63436500"/>
          <a:ext cx="5433315" cy="2340000"/>
          <a:chOff x="703450" y="39014400"/>
          <a:chExt cx="5580000" cy="2340000"/>
        </a:xfrm>
      </xdr:grpSpPr>
      <xdr:graphicFrame macro="">
        <xdr:nvGraphicFramePr>
          <xdr:cNvPr id="58" name="57 Gráfico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GraphicFramePr>
            <a:graphicFrameLocks/>
          </xdr:cNvGraphicFramePr>
        </xdr:nvGraphicFramePr>
        <xdr:xfrm>
          <a:off x="703450" y="3901440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59" name="58 Gráfico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GraphicFramePr>
            <a:graphicFrameLocks/>
          </xdr:cNvGraphicFramePr>
        </xdr:nvGraphicFramePr>
        <xdr:xfrm>
          <a:off x="5056162" y="3916093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</xdr:grpSp>
    <xdr:clientData/>
  </xdr:twoCellAnchor>
  <xdr:twoCellAnchor>
    <xdr:from>
      <xdr:col>2</xdr:col>
      <xdr:colOff>2410</xdr:colOff>
      <xdr:row>239</xdr:row>
      <xdr:rowOff>0</xdr:rowOff>
    </xdr:from>
    <xdr:to>
      <xdr:col>9</xdr:col>
      <xdr:colOff>35050</xdr:colOff>
      <xdr:row>254</xdr:row>
      <xdr:rowOff>54000</xdr:rowOff>
    </xdr:to>
    <xdr:grpSp>
      <xdr:nvGrpSpPr>
        <xdr:cNvPr id="35" name="34 Grupo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GrpSpPr/>
      </xdr:nvGrpSpPr>
      <xdr:grpSpPr>
        <a:xfrm>
          <a:off x="688210" y="36461700"/>
          <a:ext cx="5433315" cy="2340000"/>
          <a:chOff x="703450" y="39014400"/>
          <a:chExt cx="5580000" cy="2340000"/>
        </a:xfrm>
      </xdr:grpSpPr>
      <xdr:graphicFrame macro="">
        <xdr:nvGraphicFramePr>
          <xdr:cNvPr id="36" name="35 Gráfico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GraphicFramePr>
            <a:graphicFrameLocks/>
          </xdr:cNvGraphicFramePr>
        </xdr:nvGraphicFramePr>
        <xdr:xfrm>
          <a:off x="703450" y="3901440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37" name="36 Gráfico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GraphicFramePr>
            <a:graphicFrameLocks/>
          </xdr:cNvGraphicFramePr>
        </xdr:nvGraphicFramePr>
        <xdr:xfrm>
          <a:off x="5056162" y="3916093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136</xdr:row>
      <xdr:rowOff>4</xdr:rowOff>
    </xdr:from>
    <xdr:to>
      <xdr:col>8</xdr:col>
      <xdr:colOff>514941</xdr:colOff>
      <xdr:row>151</xdr:row>
      <xdr:rowOff>54004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838200" y="20745454"/>
          <a:ext cx="5458416" cy="2340000"/>
          <a:chOff x="701040" y="20284440"/>
          <a:chExt cx="5582241" cy="2029247"/>
        </a:xfrm>
      </xdr:grpSpPr>
      <xdr:graphicFrame macro="">
        <xdr:nvGraphicFramePr>
          <xdr:cNvPr id="65" name="64 Gráfico">
            <a:extLst>
              <a:ext uri="{FF2B5EF4-FFF2-40B4-BE49-F238E27FC236}">
                <a16:creationId xmlns:a16="http://schemas.microsoft.com/office/drawing/2014/main" id="{00000000-0008-0000-0200-000041000000}"/>
              </a:ext>
            </a:extLst>
          </xdr:cNvPr>
          <xdr:cNvGraphicFramePr>
            <a:graphicFrameLocks/>
          </xdr:cNvGraphicFramePr>
        </xdr:nvGraphicFramePr>
        <xdr:xfrm>
          <a:off x="701040" y="20284440"/>
          <a:ext cx="5582241" cy="20292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4 Gráfico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GraphicFramePr>
            <a:graphicFrameLocks/>
          </xdr:cNvGraphicFramePr>
        </xdr:nvGraphicFramePr>
        <xdr:xfrm>
          <a:off x="5065508" y="20396498"/>
          <a:ext cx="1187104" cy="156095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346933</xdr:colOff>
      <xdr:row>103</xdr:row>
      <xdr:rowOff>0</xdr:rowOff>
    </xdr:from>
    <xdr:to>
      <xdr:col>8</xdr:col>
      <xdr:colOff>509113</xdr:colOff>
      <xdr:row>118</xdr:row>
      <xdr:rowOff>54000</xdr:rowOff>
    </xdr:to>
    <xdr:grpSp>
      <xdr:nvGrpSpPr>
        <xdr:cNvPr id="11" name="10 Grup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689833" y="15697200"/>
          <a:ext cx="5600955" cy="2340000"/>
          <a:chOff x="697453" y="15697200"/>
          <a:chExt cx="5580000" cy="2340000"/>
        </a:xfrm>
      </xdr:grpSpPr>
      <xdr:graphicFrame macro="">
        <xdr:nvGraphicFramePr>
          <xdr:cNvPr id="6" name="5 Gráfico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GraphicFramePr>
            <a:graphicFrameLocks/>
          </xdr:cNvGraphicFramePr>
        </xdr:nvGraphicFramePr>
        <xdr:xfrm>
          <a:off x="697453" y="1569720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6 Gráfico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aphicFramePr>
            <a:graphicFrameLocks/>
          </xdr:cNvGraphicFramePr>
        </xdr:nvGraphicFramePr>
        <xdr:xfrm>
          <a:off x="5043092" y="15777881"/>
          <a:ext cx="1187104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0</xdr:colOff>
      <xdr:row>277</xdr:row>
      <xdr:rowOff>0</xdr:rowOff>
    </xdr:from>
    <xdr:to>
      <xdr:col>8</xdr:col>
      <xdr:colOff>514941</xdr:colOff>
      <xdr:row>291</xdr:row>
      <xdr:rowOff>9883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145331</xdr:colOff>
      <xdr:row>277</xdr:row>
      <xdr:rowOff>101715</xdr:rowOff>
    </xdr:from>
    <xdr:to>
      <xdr:col>8</xdr:col>
      <xdr:colOff>463755</xdr:colOff>
      <xdr:row>287</xdr:row>
      <xdr:rowOff>108774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2412</xdr:colOff>
      <xdr:row>171</xdr:row>
      <xdr:rowOff>0</xdr:rowOff>
    </xdr:from>
    <xdr:to>
      <xdr:col>8</xdr:col>
      <xdr:colOff>515112</xdr:colOff>
      <xdr:row>186</xdr:row>
      <xdr:rowOff>54000</xdr:rowOff>
    </xdr:to>
    <xdr:grpSp>
      <xdr:nvGrpSpPr>
        <xdr:cNvPr id="16" name="15 Grupo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840612" y="26117550"/>
          <a:ext cx="5456175" cy="2340000"/>
          <a:chOff x="703452" y="40446960"/>
          <a:chExt cx="5580000" cy="2340000"/>
        </a:xfrm>
      </xdr:grpSpPr>
      <xdr:graphicFrame macro="">
        <xdr:nvGraphicFramePr>
          <xdr:cNvPr id="70" name="69 Gráfico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GraphicFramePr>
            <a:graphicFrameLocks/>
          </xdr:cNvGraphicFramePr>
        </xdr:nvGraphicFramePr>
        <xdr:xfrm>
          <a:off x="703452" y="4044696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7" name="16 Gráfico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GraphicFramePr>
            <a:graphicFrameLocks/>
          </xdr:cNvGraphicFramePr>
        </xdr:nvGraphicFramePr>
        <xdr:xfrm>
          <a:off x="5029356" y="40531928"/>
          <a:ext cx="1187104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</xdr:col>
      <xdr:colOff>0</xdr:colOff>
      <xdr:row>203</xdr:row>
      <xdr:rowOff>155863</xdr:rowOff>
    </xdr:from>
    <xdr:to>
      <xdr:col>8</xdr:col>
      <xdr:colOff>514941</xdr:colOff>
      <xdr:row>218</xdr:row>
      <xdr:rowOff>69271</xdr:rowOff>
    </xdr:to>
    <xdr:graphicFrame macro="">
      <xdr:nvGraphicFramePr>
        <xdr:cNvPr id="26" name="25 Gráfic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161267</xdr:colOff>
      <xdr:row>204</xdr:row>
      <xdr:rowOff>109915</xdr:rowOff>
    </xdr:from>
    <xdr:to>
      <xdr:col>8</xdr:col>
      <xdr:colOff>479691</xdr:colOff>
      <xdr:row>214</xdr:row>
      <xdr:rowOff>116974</xdr:rowOff>
    </xdr:to>
    <xdr:graphicFrame macro="">
      <xdr:nvGraphicFramePr>
        <xdr:cNvPr id="27" name="26 Gráfic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313</xdr:row>
      <xdr:rowOff>0</xdr:rowOff>
    </xdr:from>
    <xdr:to>
      <xdr:col>8</xdr:col>
      <xdr:colOff>512700</xdr:colOff>
      <xdr:row>328</xdr:row>
      <xdr:rowOff>54000</xdr:rowOff>
    </xdr:to>
    <xdr:grpSp>
      <xdr:nvGrpSpPr>
        <xdr:cNvPr id="20" name="19 Grupo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838200" y="47891700"/>
          <a:ext cx="5456175" cy="2340000"/>
          <a:chOff x="701040" y="123444000"/>
          <a:chExt cx="5580000" cy="2340000"/>
        </a:xfrm>
      </xdr:grpSpPr>
      <xdr:graphicFrame macro="">
        <xdr:nvGraphicFramePr>
          <xdr:cNvPr id="32" name="31 Gráfico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GraphicFramePr>
            <a:graphicFrameLocks/>
          </xdr:cNvGraphicFramePr>
        </xdr:nvGraphicFramePr>
        <xdr:xfrm>
          <a:off x="701040" y="12344400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33" name="32 Gráfico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GraphicFramePr>
            <a:graphicFrameLocks/>
          </xdr:cNvGraphicFramePr>
        </xdr:nvGraphicFramePr>
        <xdr:xfrm>
          <a:off x="5060577" y="123524682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2</xdr:col>
      <xdr:colOff>0</xdr:colOff>
      <xdr:row>346</xdr:row>
      <xdr:rowOff>0</xdr:rowOff>
    </xdr:from>
    <xdr:to>
      <xdr:col>8</xdr:col>
      <xdr:colOff>514941</xdr:colOff>
      <xdr:row>359</xdr:row>
      <xdr:rowOff>9177</xdr:rowOff>
    </xdr:to>
    <xdr:graphicFrame macro="">
      <xdr:nvGraphicFramePr>
        <xdr:cNvPr id="35" name="34 Gráfico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132229</xdr:colOff>
      <xdr:row>346</xdr:row>
      <xdr:rowOff>103990</xdr:rowOff>
    </xdr:from>
    <xdr:to>
      <xdr:col>8</xdr:col>
      <xdr:colOff>451549</xdr:colOff>
      <xdr:row>356</xdr:row>
      <xdr:rowOff>151390</xdr:rowOff>
    </xdr:to>
    <xdr:graphicFrame macro="">
      <xdr:nvGraphicFramePr>
        <xdr:cNvPr id="36" name="35 Gráfico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375</xdr:row>
      <xdr:rowOff>0</xdr:rowOff>
    </xdr:from>
    <xdr:to>
      <xdr:col>8</xdr:col>
      <xdr:colOff>514941</xdr:colOff>
      <xdr:row>388</xdr:row>
      <xdr:rowOff>9176</xdr:rowOff>
    </xdr:to>
    <xdr:graphicFrame macro="">
      <xdr:nvGraphicFramePr>
        <xdr:cNvPr id="38" name="37 Gráfico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118782</xdr:colOff>
      <xdr:row>375</xdr:row>
      <xdr:rowOff>98611</xdr:rowOff>
    </xdr:from>
    <xdr:to>
      <xdr:col>8</xdr:col>
      <xdr:colOff>437206</xdr:colOff>
      <xdr:row>385</xdr:row>
      <xdr:rowOff>105669</xdr:rowOff>
    </xdr:to>
    <xdr:graphicFrame macro="">
      <xdr:nvGraphicFramePr>
        <xdr:cNvPr id="39" name="38 Gráfico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236</xdr:row>
      <xdr:rowOff>0</xdr:rowOff>
    </xdr:from>
    <xdr:to>
      <xdr:col>8</xdr:col>
      <xdr:colOff>514941</xdr:colOff>
      <xdr:row>251</xdr:row>
      <xdr:rowOff>54000</xdr:rowOff>
    </xdr:to>
    <xdr:graphicFrame macro="">
      <xdr:nvGraphicFramePr>
        <xdr:cNvPr id="80" name="79 Gráfico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8</xdr:row>
      <xdr:rowOff>152399</xdr:rowOff>
    </xdr:from>
    <xdr:to>
      <xdr:col>8</xdr:col>
      <xdr:colOff>512700</xdr:colOff>
      <xdr:row>24</xdr:row>
      <xdr:rowOff>53999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838200" y="1371599"/>
          <a:ext cx="5456175" cy="2340000"/>
          <a:chOff x="701040" y="1371599"/>
          <a:chExt cx="5580000" cy="2340000"/>
        </a:xfrm>
      </xdr:grpSpPr>
      <xdr:graphicFrame macro="">
        <xdr:nvGraphicFramePr>
          <xdr:cNvPr id="77" name="76 Gráfico">
            <a:extLst>
              <a:ext uri="{FF2B5EF4-FFF2-40B4-BE49-F238E27FC236}">
                <a16:creationId xmlns:a16="http://schemas.microsoft.com/office/drawing/2014/main" id="{00000000-0008-0000-0200-00004D000000}"/>
              </a:ext>
            </a:extLst>
          </xdr:cNvPr>
          <xdr:cNvGraphicFramePr/>
        </xdr:nvGraphicFramePr>
        <xdr:xfrm>
          <a:off x="701040" y="1371599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aphicFrame macro="">
        <xdr:nvGraphicFramePr>
          <xdr:cNvPr id="79" name="78 Gráfico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GraphicFramePr/>
        </xdr:nvGraphicFramePr>
        <xdr:xfrm>
          <a:off x="5052060" y="1480457"/>
          <a:ext cx="1186543" cy="14891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</xdr:grpSp>
    <xdr:clientData/>
  </xdr:twoCellAnchor>
  <xdr:twoCellAnchor>
    <xdr:from>
      <xdr:col>2</xdr:col>
      <xdr:colOff>0</xdr:colOff>
      <xdr:row>32</xdr:row>
      <xdr:rowOff>152399</xdr:rowOff>
    </xdr:from>
    <xdr:to>
      <xdr:col>8</xdr:col>
      <xdr:colOff>512700</xdr:colOff>
      <xdr:row>48</xdr:row>
      <xdr:rowOff>53999</xdr:rowOff>
    </xdr:to>
    <xdr:grpSp>
      <xdr:nvGrpSpPr>
        <xdr:cNvPr id="10" name="9 Grup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838200" y="5029199"/>
          <a:ext cx="5456175" cy="2340000"/>
          <a:chOff x="701040" y="5029199"/>
          <a:chExt cx="5580000" cy="2340000"/>
        </a:xfrm>
      </xdr:grpSpPr>
      <xdr:graphicFrame macro="">
        <xdr:nvGraphicFramePr>
          <xdr:cNvPr id="78" name="77 Gráfico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GraphicFramePr>
            <a:graphicFrameLocks/>
          </xdr:cNvGraphicFramePr>
        </xdr:nvGraphicFramePr>
        <xdr:xfrm>
          <a:off x="701040" y="5029199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81" name="80 Gráfico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GraphicFramePr>
            <a:graphicFrameLocks/>
          </xdr:cNvGraphicFramePr>
        </xdr:nvGraphicFramePr>
        <xdr:xfrm>
          <a:off x="5034475" y="5158153"/>
          <a:ext cx="1186543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</xdr:grpSp>
    <xdr:clientData/>
  </xdr:twoCellAnchor>
  <xdr:twoCellAnchor>
    <xdr:from>
      <xdr:col>2</xdr:col>
      <xdr:colOff>1036</xdr:colOff>
      <xdr:row>63</xdr:row>
      <xdr:rowOff>152399</xdr:rowOff>
    </xdr:from>
    <xdr:to>
      <xdr:col>8</xdr:col>
      <xdr:colOff>513736</xdr:colOff>
      <xdr:row>79</xdr:row>
      <xdr:rowOff>53999</xdr:rowOff>
    </xdr:to>
    <xdr:grpSp>
      <xdr:nvGrpSpPr>
        <xdr:cNvPr id="3" name="2 Grup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839236" y="9753599"/>
          <a:ext cx="5456175" cy="2340000"/>
          <a:chOff x="702076" y="9753599"/>
          <a:chExt cx="5580000" cy="2340000"/>
        </a:xfrm>
      </xdr:grpSpPr>
      <xdr:graphicFrame macro="">
        <xdr:nvGraphicFramePr>
          <xdr:cNvPr id="64" name="63 Gráfico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GraphicFramePr>
            <a:graphicFrameLocks/>
          </xdr:cNvGraphicFramePr>
        </xdr:nvGraphicFramePr>
        <xdr:xfrm>
          <a:off x="702076" y="9753599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68" name="67 Gráfico">
            <a:extLst>
              <a:ext uri="{FF2B5EF4-FFF2-40B4-BE49-F238E27FC236}">
                <a16:creationId xmlns:a16="http://schemas.microsoft.com/office/drawing/2014/main" id="{00000000-0008-0000-0200-000044000000}"/>
              </a:ext>
            </a:extLst>
          </xdr:cNvPr>
          <xdr:cNvGraphicFramePr/>
        </xdr:nvGraphicFramePr>
        <xdr:xfrm>
          <a:off x="5037716" y="9862520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</xdr:grpSp>
    <xdr:clientData/>
  </xdr:twoCellAnchor>
  <xdr:twoCellAnchor>
    <xdr:from>
      <xdr:col>8</xdr:col>
      <xdr:colOff>805962</xdr:colOff>
      <xdr:row>103</xdr:row>
      <xdr:rowOff>29307</xdr:rowOff>
    </xdr:from>
    <xdr:to>
      <xdr:col>15</xdr:col>
      <xdr:colOff>579816</xdr:colOff>
      <xdr:row>118</xdr:row>
      <xdr:rowOff>83307</xdr:rowOff>
    </xdr:to>
    <xdr:graphicFrame macro="">
      <xdr:nvGraphicFramePr>
        <xdr:cNvPr id="74" name="73 Gráfico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152399</xdr:rowOff>
    </xdr:from>
    <xdr:to>
      <xdr:col>9</xdr:col>
      <xdr:colOff>32640</xdr:colOff>
      <xdr:row>24</xdr:row>
      <xdr:rowOff>53999</xdr:rowOff>
    </xdr:to>
    <xdr:grpSp>
      <xdr:nvGrpSpPr>
        <xdr:cNvPr id="30" name="29 Grup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685800" y="1371599"/>
          <a:ext cx="5738115" cy="2340000"/>
          <a:chOff x="1584960" y="1371599"/>
          <a:chExt cx="5580000" cy="2340000"/>
        </a:xfrm>
      </xdr:grpSpPr>
      <xdr:graphicFrame macro="">
        <xdr:nvGraphicFramePr>
          <xdr:cNvPr id="46" name="45 Gráfico">
            <a:extLst>
              <a:ext uri="{FF2B5EF4-FFF2-40B4-BE49-F238E27FC236}">
                <a16:creationId xmlns:a16="http://schemas.microsoft.com/office/drawing/2014/main" id="{00000000-0008-0000-0300-00002E000000}"/>
              </a:ext>
            </a:extLst>
          </xdr:cNvPr>
          <xdr:cNvGraphicFramePr>
            <a:graphicFrameLocks/>
          </xdr:cNvGraphicFramePr>
        </xdr:nvGraphicFramePr>
        <xdr:xfrm>
          <a:off x="1584960" y="1371599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8" name="47 Gráfico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GraphicFramePr>
            <a:graphicFrameLocks/>
          </xdr:cNvGraphicFramePr>
        </xdr:nvGraphicFramePr>
        <xdr:xfrm>
          <a:off x="5966459" y="147283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0</xdr:colOff>
      <xdr:row>33</xdr:row>
      <xdr:rowOff>0</xdr:rowOff>
    </xdr:from>
    <xdr:to>
      <xdr:col>9</xdr:col>
      <xdr:colOff>32640</xdr:colOff>
      <xdr:row>48</xdr:row>
      <xdr:rowOff>54000</xdr:rowOff>
    </xdr:to>
    <xdr:grpSp>
      <xdr:nvGrpSpPr>
        <xdr:cNvPr id="50" name="49 Grup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685800" y="5029200"/>
          <a:ext cx="5738115" cy="2340000"/>
          <a:chOff x="1584960" y="1371599"/>
          <a:chExt cx="5580000" cy="2340000"/>
        </a:xfrm>
      </xdr:grpSpPr>
      <xdr:graphicFrame macro="">
        <xdr:nvGraphicFramePr>
          <xdr:cNvPr id="51" name="50 Gráfico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GraphicFramePr>
            <a:graphicFrameLocks/>
          </xdr:cNvGraphicFramePr>
        </xdr:nvGraphicFramePr>
        <xdr:xfrm>
          <a:off x="1584960" y="1371599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2" name="51 Gráfico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GraphicFramePr>
            <a:graphicFrameLocks/>
          </xdr:cNvGraphicFramePr>
        </xdr:nvGraphicFramePr>
        <xdr:xfrm>
          <a:off x="5966459" y="147283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0</xdr:colOff>
      <xdr:row>72</xdr:row>
      <xdr:rowOff>0</xdr:rowOff>
    </xdr:from>
    <xdr:to>
      <xdr:col>9</xdr:col>
      <xdr:colOff>32385</xdr:colOff>
      <xdr:row>88</xdr:row>
      <xdr:rowOff>81280</xdr:rowOff>
    </xdr:to>
    <xdr:grpSp>
      <xdr:nvGrpSpPr>
        <xdr:cNvPr id="36" name="35 Grupo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685800" y="10972800"/>
          <a:ext cx="5737860" cy="2519680"/>
          <a:chOff x="1584960" y="10988040"/>
          <a:chExt cx="5579745" cy="2519680"/>
        </a:xfrm>
      </xdr:grpSpPr>
      <xdr:graphicFrame macro="">
        <xdr:nvGraphicFramePr>
          <xdr:cNvPr id="56" name="55 Gráfico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GraphicFramePr/>
        </xdr:nvGraphicFramePr>
        <xdr:xfrm>
          <a:off x="1584960" y="10988040"/>
          <a:ext cx="5579745" cy="2519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57" name="56 Gráfico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2</xdr:col>
      <xdr:colOff>0</xdr:colOff>
      <xdr:row>113</xdr:row>
      <xdr:rowOff>0</xdr:rowOff>
    </xdr:from>
    <xdr:to>
      <xdr:col>9</xdr:col>
      <xdr:colOff>32385</xdr:colOff>
      <xdr:row>128</xdr:row>
      <xdr:rowOff>54000</xdr:rowOff>
    </xdr:to>
    <xdr:grpSp>
      <xdr:nvGrpSpPr>
        <xdr:cNvPr id="62" name="61 Grupo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GrpSpPr/>
      </xdr:nvGrpSpPr>
      <xdr:grpSpPr>
        <a:xfrm>
          <a:off x="685800" y="17221200"/>
          <a:ext cx="5737860" cy="2340000"/>
          <a:chOff x="1584960" y="10988040"/>
          <a:chExt cx="5579745" cy="2340000"/>
        </a:xfrm>
      </xdr:grpSpPr>
      <xdr:graphicFrame macro="">
        <xdr:nvGraphicFramePr>
          <xdr:cNvPr id="63" name="62 Gráfico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GraphicFramePr/>
        </xdr:nvGraphicFramePr>
        <xdr:xfrm>
          <a:off x="1584960" y="10988040"/>
          <a:ext cx="5579745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64" name="63 Gráfico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</xdr:col>
      <xdr:colOff>314325</xdr:colOff>
      <xdr:row>146</xdr:row>
      <xdr:rowOff>0</xdr:rowOff>
    </xdr:from>
    <xdr:to>
      <xdr:col>9</xdr:col>
      <xdr:colOff>3810</xdr:colOff>
      <xdr:row>161</xdr:row>
      <xdr:rowOff>54000</xdr:rowOff>
    </xdr:to>
    <xdr:grpSp>
      <xdr:nvGrpSpPr>
        <xdr:cNvPr id="65" name="64 Grupo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GrpSpPr/>
      </xdr:nvGrpSpPr>
      <xdr:grpSpPr>
        <a:xfrm>
          <a:off x="657225" y="22250400"/>
          <a:ext cx="5737860" cy="2340000"/>
          <a:chOff x="1584960" y="10988040"/>
          <a:chExt cx="5579745" cy="2340000"/>
        </a:xfrm>
      </xdr:grpSpPr>
      <xdr:graphicFrame macro="">
        <xdr:nvGraphicFramePr>
          <xdr:cNvPr id="66" name="65 Gráfico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GraphicFramePr/>
        </xdr:nvGraphicFramePr>
        <xdr:xfrm>
          <a:off x="1584960" y="10988040"/>
          <a:ext cx="5579745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67" name="66 Gráfico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</xdr:grpSp>
    <xdr:clientData/>
  </xdr:twoCellAnchor>
  <xdr:twoCellAnchor>
    <xdr:from>
      <xdr:col>2</xdr:col>
      <xdr:colOff>0</xdr:colOff>
      <xdr:row>177</xdr:row>
      <xdr:rowOff>0</xdr:rowOff>
    </xdr:from>
    <xdr:to>
      <xdr:col>9</xdr:col>
      <xdr:colOff>32385</xdr:colOff>
      <xdr:row>192</xdr:row>
      <xdr:rowOff>54000</xdr:rowOff>
    </xdr:to>
    <xdr:grpSp>
      <xdr:nvGrpSpPr>
        <xdr:cNvPr id="73" name="72 Grupo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GrpSpPr/>
      </xdr:nvGrpSpPr>
      <xdr:grpSpPr>
        <a:xfrm>
          <a:off x="685800" y="26974800"/>
          <a:ext cx="5737860" cy="2340000"/>
          <a:chOff x="1584960" y="10988040"/>
          <a:chExt cx="5579745" cy="2340000"/>
        </a:xfrm>
      </xdr:grpSpPr>
      <xdr:graphicFrame macro="">
        <xdr:nvGraphicFramePr>
          <xdr:cNvPr id="74" name="73 Gráfico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GraphicFramePr/>
        </xdr:nvGraphicFramePr>
        <xdr:xfrm>
          <a:off x="1584960" y="10988040"/>
          <a:ext cx="5579745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aphicFrame macro="">
        <xdr:nvGraphicFramePr>
          <xdr:cNvPr id="75" name="74 Gráfico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2</xdr:col>
      <xdr:colOff>0</xdr:colOff>
      <xdr:row>193</xdr:row>
      <xdr:rowOff>0</xdr:rowOff>
    </xdr:from>
    <xdr:to>
      <xdr:col>9</xdr:col>
      <xdr:colOff>32640</xdr:colOff>
      <xdr:row>193</xdr:row>
      <xdr:rowOff>54000</xdr:rowOff>
    </xdr:to>
    <xdr:graphicFrame macro="">
      <xdr:nvGraphicFramePr>
        <xdr:cNvPr id="79" name="78 Gráfico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209</xdr:row>
      <xdr:rowOff>0</xdr:rowOff>
    </xdr:from>
    <xdr:to>
      <xdr:col>9</xdr:col>
      <xdr:colOff>32385</xdr:colOff>
      <xdr:row>224</xdr:row>
      <xdr:rowOff>54000</xdr:rowOff>
    </xdr:to>
    <xdr:grpSp>
      <xdr:nvGrpSpPr>
        <xdr:cNvPr id="80" name="79 Grupo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GrpSpPr/>
      </xdr:nvGrpSpPr>
      <xdr:grpSpPr>
        <a:xfrm>
          <a:off x="685800" y="31851600"/>
          <a:ext cx="5737860" cy="2340000"/>
          <a:chOff x="1584960" y="10988040"/>
          <a:chExt cx="5579745" cy="2340000"/>
        </a:xfrm>
      </xdr:grpSpPr>
      <xdr:graphicFrame macro="">
        <xdr:nvGraphicFramePr>
          <xdr:cNvPr id="81" name="80 Gráfico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GraphicFramePr/>
        </xdr:nvGraphicFramePr>
        <xdr:xfrm>
          <a:off x="1584960" y="10988040"/>
          <a:ext cx="5579745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82" name="81 Gráfico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2</xdr:col>
      <xdr:colOff>0</xdr:colOff>
      <xdr:row>240</xdr:row>
      <xdr:rowOff>0</xdr:rowOff>
    </xdr:from>
    <xdr:to>
      <xdr:col>9</xdr:col>
      <xdr:colOff>32385</xdr:colOff>
      <xdr:row>255</xdr:row>
      <xdr:rowOff>54000</xdr:rowOff>
    </xdr:to>
    <xdr:grpSp>
      <xdr:nvGrpSpPr>
        <xdr:cNvPr id="87" name="86 Grupo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GrpSpPr/>
      </xdr:nvGrpSpPr>
      <xdr:grpSpPr>
        <a:xfrm>
          <a:off x="685800" y="36576000"/>
          <a:ext cx="5737860" cy="2340000"/>
          <a:chOff x="1584960" y="10988040"/>
          <a:chExt cx="5579745" cy="2340000"/>
        </a:xfrm>
      </xdr:grpSpPr>
      <xdr:graphicFrame macro="">
        <xdr:nvGraphicFramePr>
          <xdr:cNvPr id="88" name="87 Gráfico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aphicFramePr/>
        </xdr:nvGraphicFramePr>
        <xdr:xfrm>
          <a:off x="1584960" y="10988040"/>
          <a:ext cx="5579745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6"/>
          </a:graphicData>
        </a:graphic>
      </xdr:graphicFrame>
      <xdr:graphicFrame macro="">
        <xdr:nvGraphicFramePr>
          <xdr:cNvPr id="89" name="88 Gráfico">
            <a:extLst>
              <a:ext uri="{FF2B5EF4-FFF2-40B4-BE49-F238E27FC236}">
                <a16:creationId xmlns:a16="http://schemas.microsoft.com/office/drawing/2014/main" id="{00000000-0008-0000-0300-000059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</xdr:grpSp>
    <xdr:clientData/>
  </xdr:twoCellAnchor>
  <xdr:twoCellAnchor>
    <xdr:from>
      <xdr:col>2</xdr:col>
      <xdr:colOff>0</xdr:colOff>
      <xdr:row>279</xdr:row>
      <xdr:rowOff>0</xdr:rowOff>
    </xdr:from>
    <xdr:to>
      <xdr:col>9</xdr:col>
      <xdr:colOff>32385</xdr:colOff>
      <xdr:row>294</xdr:row>
      <xdr:rowOff>54000</xdr:rowOff>
    </xdr:to>
    <xdr:grpSp>
      <xdr:nvGrpSpPr>
        <xdr:cNvPr id="92" name="91 Grupo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GrpSpPr/>
      </xdr:nvGrpSpPr>
      <xdr:grpSpPr>
        <a:xfrm>
          <a:off x="685800" y="42519600"/>
          <a:ext cx="5737860" cy="2340000"/>
          <a:chOff x="1584960" y="10988040"/>
          <a:chExt cx="5579745" cy="2340000"/>
        </a:xfrm>
      </xdr:grpSpPr>
      <xdr:graphicFrame macro="">
        <xdr:nvGraphicFramePr>
          <xdr:cNvPr id="93" name="92 Gráfico">
            <a:extLst>
              <a:ext uri="{FF2B5EF4-FFF2-40B4-BE49-F238E27FC236}">
                <a16:creationId xmlns:a16="http://schemas.microsoft.com/office/drawing/2014/main" id="{00000000-0008-0000-0300-00005D000000}"/>
              </a:ext>
            </a:extLst>
          </xdr:cNvPr>
          <xdr:cNvGraphicFramePr/>
        </xdr:nvGraphicFramePr>
        <xdr:xfrm>
          <a:off x="1584960" y="10988040"/>
          <a:ext cx="5579745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aphicFrame macro="">
        <xdr:nvGraphicFramePr>
          <xdr:cNvPr id="94" name="93 Gráfico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</xdr:grpSp>
    <xdr:clientData/>
  </xdr:twoCellAnchor>
  <xdr:twoCellAnchor>
    <xdr:from>
      <xdr:col>2</xdr:col>
      <xdr:colOff>0</xdr:colOff>
      <xdr:row>308</xdr:row>
      <xdr:rowOff>0</xdr:rowOff>
    </xdr:from>
    <xdr:to>
      <xdr:col>9</xdr:col>
      <xdr:colOff>32385</xdr:colOff>
      <xdr:row>323</xdr:row>
      <xdr:rowOff>54000</xdr:rowOff>
    </xdr:to>
    <xdr:grpSp>
      <xdr:nvGrpSpPr>
        <xdr:cNvPr id="99" name="98 Grupo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GrpSpPr/>
      </xdr:nvGrpSpPr>
      <xdr:grpSpPr>
        <a:xfrm>
          <a:off x="685800" y="46939200"/>
          <a:ext cx="5737860" cy="2340000"/>
          <a:chOff x="1584960" y="10988040"/>
          <a:chExt cx="5579745" cy="2340000"/>
        </a:xfrm>
      </xdr:grpSpPr>
      <xdr:graphicFrame macro="">
        <xdr:nvGraphicFramePr>
          <xdr:cNvPr id="100" name="99 Gráfico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aphicFramePr/>
        </xdr:nvGraphicFramePr>
        <xdr:xfrm>
          <a:off x="1584960" y="10988040"/>
          <a:ext cx="5579745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101" name="100 Gráfico">
            <a:extLst>
              <a:ext uri="{FF2B5EF4-FFF2-40B4-BE49-F238E27FC236}">
                <a16:creationId xmlns:a16="http://schemas.microsoft.com/office/drawing/2014/main" id="{00000000-0008-0000-0300-000065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107</xdr:row>
      <xdr:rowOff>0</xdr:rowOff>
    </xdr:from>
    <xdr:to>
      <xdr:col>8</xdr:col>
      <xdr:colOff>577694</xdr:colOff>
      <xdr:row>122</xdr:row>
      <xdr:rowOff>54000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74</xdr:row>
      <xdr:rowOff>0</xdr:rowOff>
    </xdr:from>
    <xdr:to>
      <xdr:col>8</xdr:col>
      <xdr:colOff>596520</xdr:colOff>
      <xdr:row>89</xdr:row>
      <xdr:rowOff>54000</xdr:rowOff>
    </xdr:to>
    <xdr:grpSp>
      <xdr:nvGrpSpPr>
        <xdr:cNvPr id="3" name="2 Grup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685800" y="11277600"/>
          <a:ext cx="5454270" cy="2340000"/>
          <a:chOff x="701040" y="10058400"/>
          <a:chExt cx="5561174" cy="2340000"/>
        </a:xfrm>
      </xdr:grpSpPr>
      <xdr:graphicFrame macro="">
        <xdr:nvGraphicFramePr>
          <xdr:cNvPr id="4" name="3 Gráfico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GraphicFramePr>
            <a:graphicFrameLocks/>
          </xdr:cNvGraphicFramePr>
        </xdr:nvGraphicFramePr>
        <xdr:xfrm>
          <a:off x="701040" y="10058400"/>
          <a:ext cx="5561174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4 Gráfico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GraphicFramePr>
            <a:graphicFrameLocks/>
          </xdr:cNvGraphicFramePr>
        </xdr:nvGraphicFramePr>
        <xdr:xfrm>
          <a:off x="5057888" y="10165977"/>
          <a:ext cx="1184863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7</xdr:col>
      <xdr:colOff>148092</xdr:colOff>
      <xdr:row>107</xdr:row>
      <xdr:rowOff>113437</xdr:rowOff>
    </xdr:from>
    <xdr:to>
      <xdr:col>8</xdr:col>
      <xdr:colOff>503754</xdr:colOff>
      <xdr:row>119</xdr:row>
      <xdr:rowOff>84637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141</xdr:row>
      <xdr:rowOff>152399</xdr:rowOff>
    </xdr:from>
    <xdr:to>
      <xdr:col>8</xdr:col>
      <xdr:colOff>577694</xdr:colOff>
      <xdr:row>157</xdr:row>
      <xdr:rowOff>53999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172570</xdr:colOff>
      <xdr:row>142</xdr:row>
      <xdr:rowOff>107575</xdr:rowOff>
    </xdr:from>
    <xdr:to>
      <xdr:col>8</xdr:col>
      <xdr:colOff>528232</xdr:colOff>
      <xdr:row>154</xdr:row>
      <xdr:rowOff>78775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188429</xdr:colOff>
      <xdr:row>179</xdr:row>
      <xdr:rowOff>99988</xdr:rowOff>
    </xdr:from>
    <xdr:to>
      <xdr:col>8</xdr:col>
      <xdr:colOff>544091</xdr:colOff>
      <xdr:row>191</xdr:row>
      <xdr:rowOff>71188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209</xdr:row>
      <xdr:rowOff>152399</xdr:rowOff>
    </xdr:from>
    <xdr:to>
      <xdr:col>8</xdr:col>
      <xdr:colOff>596520</xdr:colOff>
      <xdr:row>225</xdr:row>
      <xdr:rowOff>53999</xdr:rowOff>
    </xdr:to>
    <xdr:grpSp>
      <xdr:nvGrpSpPr>
        <xdr:cNvPr id="32" name="31 Grup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pSpPr/>
      </xdr:nvGrpSpPr>
      <xdr:grpSpPr>
        <a:xfrm>
          <a:off x="685800" y="32013524"/>
          <a:ext cx="5454270" cy="2340000"/>
          <a:chOff x="1280160" y="204078839"/>
          <a:chExt cx="5580000" cy="2340000"/>
        </a:xfrm>
      </xdr:grpSpPr>
      <xdr:graphicFrame macro="">
        <xdr:nvGraphicFramePr>
          <xdr:cNvPr id="33" name="32 Gráfico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GraphicFramePr>
            <a:graphicFrameLocks/>
          </xdr:cNvGraphicFramePr>
        </xdr:nvGraphicFramePr>
        <xdr:xfrm>
          <a:off x="1280160" y="204078839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34" name="33 Gráfico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GraphicFramePr>
            <a:graphicFrameLocks/>
          </xdr:cNvGraphicFramePr>
        </xdr:nvGraphicFramePr>
        <xdr:xfrm>
          <a:off x="5620629" y="204187864"/>
          <a:ext cx="1186242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</xdr:col>
      <xdr:colOff>81998</xdr:colOff>
      <xdr:row>240</xdr:row>
      <xdr:rowOff>141632</xdr:rowOff>
    </xdr:from>
    <xdr:to>
      <xdr:col>8</xdr:col>
      <xdr:colOff>678518</xdr:colOff>
      <xdr:row>256</xdr:row>
      <xdr:rowOff>43232</xdr:rowOff>
    </xdr:to>
    <xdr:grpSp>
      <xdr:nvGrpSpPr>
        <xdr:cNvPr id="35" name="34 Grup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pSpPr/>
      </xdr:nvGrpSpPr>
      <xdr:grpSpPr>
        <a:xfrm>
          <a:off x="767798" y="36727157"/>
          <a:ext cx="5454270" cy="2340000"/>
          <a:chOff x="1305008" y="209436362"/>
          <a:chExt cx="5580000" cy="2340000"/>
        </a:xfrm>
      </xdr:grpSpPr>
      <xdr:graphicFrame macro="">
        <xdr:nvGraphicFramePr>
          <xdr:cNvPr id="36" name="35 Gráfico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GraphicFramePr>
            <a:graphicFrameLocks/>
          </xdr:cNvGraphicFramePr>
        </xdr:nvGraphicFramePr>
        <xdr:xfrm>
          <a:off x="1305008" y="209436362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37" name="36 Gráfico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aphicFramePr>
            <a:graphicFrameLocks/>
          </xdr:cNvGraphicFramePr>
        </xdr:nvGraphicFramePr>
        <xdr:xfrm>
          <a:off x="5653046" y="209535752"/>
          <a:ext cx="1186242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2</xdr:col>
      <xdr:colOff>0</xdr:colOff>
      <xdr:row>8</xdr:row>
      <xdr:rowOff>152399</xdr:rowOff>
    </xdr:from>
    <xdr:to>
      <xdr:col>8</xdr:col>
      <xdr:colOff>596520</xdr:colOff>
      <xdr:row>24</xdr:row>
      <xdr:rowOff>53999</xdr:rowOff>
    </xdr:to>
    <xdr:grpSp>
      <xdr:nvGrpSpPr>
        <xdr:cNvPr id="50" name="49 Grup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pSpPr/>
      </xdr:nvGrpSpPr>
      <xdr:grpSpPr>
        <a:xfrm>
          <a:off x="685800" y="1371599"/>
          <a:ext cx="5454270" cy="2340000"/>
          <a:chOff x="704850" y="1371599"/>
          <a:chExt cx="5568570" cy="2340000"/>
        </a:xfrm>
      </xdr:grpSpPr>
      <xdr:graphicFrame macro="">
        <xdr:nvGraphicFramePr>
          <xdr:cNvPr id="51" name="50 Gráfico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GraphicFramePr>
            <a:graphicFrameLocks/>
          </xdr:cNvGraphicFramePr>
        </xdr:nvGraphicFramePr>
        <xdr:xfrm>
          <a:off x="704850" y="1371599"/>
          <a:ext cx="556857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graphicFrame macro="">
        <xdr:nvGraphicFramePr>
          <xdr:cNvPr id="52" name="51 Gráfico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GraphicFramePr>
            <a:graphicFrameLocks/>
          </xdr:cNvGraphicFramePr>
        </xdr:nvGraphicFramePr>
        <xdr:xfrm>
          <a:off x="5069204" y="1495697"/>
          <a:ext cx="1186095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2</xdr:col>
      <xdr:colOff>0</xdr:colOff>
      <xdr:row>32</xdr:row>
      <xdr:rowOff>152399</xdr:rowOff>
    </xdr:from>
    <xdr:to>
      <xdr:col>8</xdr:col>
      <xdr:colOff>596520</xdr:colOff>
      <xdr:row>48</xdr:row>
      <xdr:rowOff>53999</xdr:rowOff>
    </xdr:to>
    <xdr:grpSp>
      <xdr:nvGrpSpPr>
        <xdr:cNvPr id="53" name="52 Grupo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pSpPr/>
      </xdr:nvGrpSpPr>
      <xdr:grpSpPr>
        <a:xfrm>
          <a:off x="685800" y="5029199"/>
          <a:ext cx="5454270" cy="2340000"/>
          <a:chOff x="701040" y="5029200"/>
          <a:chExt cx="5479596" cy="2056947"/>
        </a:xfrm>
      </xdr:grpSpPr>
      <xdr:graphicFrame macro="">
        <xdr:nvGraphicFramePr>
          <xdr:cNvPr id="54" name="53 Gráfico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GraphicFramePr>
            <a:graphicFrameLocks/>
          </xdr:cNvGraphicFramePr>
        </xdr:nvGraphicFramePr>
        <xdr:xfrm>
          <a:off x="701040" y="5029200"/>
          <a:ext cx="5479596" cy="20569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graphicFrame macro="">
        <xdr:nvGraphicFramePr>
          <xdr:cNvPr id="55" name="54 Gráfico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GraphicFramePr>
            <a:graphicFrameLocks/>
          </xdr:cNvGraphicFramePr>
        </xdr:nvGraphicFramePr>
        <xdr:xfrm>
          <a:off x="4988755" y="5158154"/>
          <a:ext cx="1148443" cy="14891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  <xdr:twoCellAnchor>
    <xdr:from>
      <xdr:col>1</xdr:col>
      <xdr:colOff>333375</xdr:colOff>
      <xdr:row>179</xdr:row>
      <xdr:rowOff>0</xdr:rowOff>
    </xdr:from>
    <xdr:to>
      <xdr:col>8</xdr:col>
      <xdr:colOff>568169</xdr:colOff>
      <xdr:row>194</xdr:row>
      <xdr:rowOff>54000</xdr:rowOff>
    </xdr:to>
    <xdr:graphicFrame macro="">
      <xdr:nvGraphicFramePr>
        <xdr:cNvPr id="58" name="57 Gráfico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142875</xdr:colOff>
      <xdr:row>180</xdr:row>
      <xdr:rowOff>123824</xdr:rowOff>
    </xdr:from>
    <xdr:to>
      <xdr:col>8</xdr:col>
      <xdr:colOff>498537</xdr:colOff>
      <xdr:row>192</xdr:row>
      <xdr:rowOff>66449</xdr:rowOff>
    </xdr:to>
    <xdr:graphicFrame macro="">
      <xdr:nvGraphicFramePr>
        <xdr:cNvPr id="59" name="58 Gráfico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80</xdr:row>
      <xdr:rowOff>0</xdr:rowOff>
    </xdr:from>
    <xdr:to>
      <xdr:col>8</xdr:col>
      <xdr:colOff>577694</xdr:colOff>
      <xdr:row>95</xdr:row>
      <xdr:rowOff>54000</xdr:rowOff>
    </xdr:to>
    <xdr:graphicFrame macro="">
      <xdr:nvGraphicFramePr>
        <xdr:cNvPr id="55" name="54 Gráfico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8</xdr:col>
      <xdr:colOff>596520</xdr:colOff>
      <xdr:row>62</xdr:row>
      <xdr:rowOff>54000</xdr:rowOff>
    </xdr:to>
    <xdr:grpSp>
      <xdr:nvGrpSpPr>
        <xdr:cNvPr id="46" name="45 Grupo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GrpSpPr/>
      </xdr:nvGrpSpPr>
      <xdr:grpSpPr>
        <a:xfrm>
          <a:off x="694765" y="7373471"/>
          <a:ext cx="9258667" cy="2407235"/>
          <a:chOff x="701040" y="10058400"/>
          <a:chExt cx="5561174" cy="2340000"/>
        </a:xfrm>
      </xdr:grpSpPr>
      <xdr:graphicFrame macro="">
        <xdr:nvGraphicFramePr>
          <xdr:cNvPr id="54" name="53 Gráfico">
            <a:extLst>
              <a:ext uri="{FF2B5EF4-FFF2-40B4-BE49-F238E27FC236}">
                <a16:creationId xmlns:a16="http://schemas.microsoft.com/office/drawing/2014/main" id="{00000000-0008-0000-0500-000036000000}"/>
              </a:ext>
            </a:extLst>
          </xdr:cNvPr>
          <xdr:cNvGraphicFramePr>
            <a:graphicFrameLocks/>
          </xdr:cNvGraphicFramePr>
        </xdr:nvGraphicFramePr>
        <xdr:xfrm>
          <a:off x="701040" y="10058400"/>
          <a:ext cx="5561174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4 Gráfico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GraphicFramePr>
            <a:graphicFrameLocks/>
          </xdr:cNvGraphicFramePr>
        </xdr:nvGraphicFramePr>
        <xdr:xfrm>
          <a:off x="5057888" y="10165977"/>
          <a:ext cx="1184863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7</xdr:col>
      <xdr:colOff>148092</xdr:colOff>
      <xdr:row>80</xdr:row>
      <xdr:rowOff>113437</xdr:rowOff>
    </xdr:from>
    <xdr:to>
      <xdr:col>8</xdr:col>
      <xdr:colOff>503754</xdr:colOff>
      <xdr:row>92</xdr:row>
      <xdr:rowOff>84637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125</xdr:row>
      <xdr:rowOff>152399</xdr:rowOff>
    </xdr:from>
    <xdr:to>
      <xdr:col>8</xdr:col>
      <xdr:colOff>577694</xdr:colOff>
      <xdr:row>141</xdr:row>
      <xdr:rowOff>53999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351864</xdr:colOff>
      <xdr:row>126</xdr:row>
      <xdr:rowOff>118781</xdr:rowOff>
    </xdr:from>
    <xdr:to>
      <xdr:col>7</xdr:col>
      <xdr:colOff>707527</xdr:colOff>
      <xdr:row>138</xdr:row>
      <xdr:rowOff>89981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</xdr:row>
      <xdr:rowOff>152399</xdr:rowOff>
    </xdr:from>
    <xdr:to>
      <xdr:col>8</xdr:col>
      <xdr:colOff>596520</xdr:colOff>
      <xdr:row>23</xdr:row>
      <xdr:rowOff>53999</xdr:rowOff>
    </xdr:to>
    <xdr:grpSp>
      <xdr:nvGrpSpPr>
        <xdr:cNvPr id="102" name="101 Grupo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GrpSpPr/>
      </xdr:nvGrpSpPr>
      <xdr:grpSpPr>
        <a:xfrm>
          <a:off x="694765" y="1250575"/>
          <a:ext cx="9258667" cy="2411718"/>
          <a:chOff x="701040" y="5029200"/>
          <a:chExt cx="5479596" cy="2056947"/>
        </a:xfrm>
      </xdr:grpSpPr>
      <xdr:graphicFrame macro="">
        <xdr:nvGraphicFramePr>
          <xdr:cNvPr id="50" name="49 Gráfico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aphicFramePr>
            <a:graphicFrameLocks/>
          </xdr:cNvGraphicFramePr>
        </xdr:nvGraphicFramePr>
        <xdr:xfrm>
          <a:off x="701040" y="5029200"/>
          <a:ext cx="5479596" cy="205694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52" name="51 Gráfico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aphicFramePr>
            <a:graphicFrameLocks/>
          </xdr:cNvGraphicFramePr>
        </xdr:nvGraphicFramePr>
        <xdr:xfrm>
          <a:off x="4988755" y="5158154"/>
          <a:ext cx="1148443" cy="148916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</xdr:col>
      <xdr:colOff>0</xdr:colOff>
      <xdr:row>156</xdr:row>
      <xdr:rowOff>152399</xdr:rowOff>
    </xdr:from>
    <xdr:to>
      <xdr:col>8</xdr:col>
      <xdr:colOff>577694</xdr:colOff>
      <xdr:row>172</xdr:row>
      <xdr:rowOff>53999</xdr:rowOff>
    </xdr:to>
    <xdr:graphicFrame macro="">
      <xdr:nvGraphicFramePr>
        <xdr:cNvPr id="127" name="126 Gráfico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172570</xdr:colOff>
      <xdr:row>157</xdr:row>
      <xdr:rowOff>107575</xdr:rowOff>
    </xdr:from>
    <xdr:to>
      <xdr:col>8</xdr:col>
      <xdr:colOff>528232</xdr:colOff>
      <xdr:row>169</xdr:row>
      <xdr:rowOff>78775</xdr:rowOff>
    </xdr:to>
    <xdr:graphicFrame macro="">
      <xdr:nvGraphicFramePr>
        <xdr:cNvPr id="128" name="127 Gráfico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187</xdr:row>
      <xdr:rowOff>152399</xdr:rowOff>
    </xdr:from>
    <xdr:to>
      <xdr:col>8</xdr:col>
      <xdr:colOff>577694</xdr:colOff>
      <xdr:row>203</xdr:row>
      <xdr:rowOff>53999</xdr:rowOff>
    </xdr:to>
    <xdr:graphicFrame macro="">
      <xdr:nvGraphicFramePr>
        <xdr:cNvPr id="129" name="128 Gráfico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172570</xdr:colOff>
      <xdr:row>188</xdr:row>
      <xdr:rowOff>107575</xdr:rowOff>
    </xdr:from>
    <xdr:to>
      <xdr:col>8</xdr:col>
      <xdr:colOff>528232</xdr:colOff>
      <xdr:row>200</xdr:row>
      <xdr:rowOff>78775</xdr:rowOff>
    </xdr:to>
    <xdr:graphicFrame macro="">
      <xdr:nvGraphicFramePr>
        <xdr:cNvPr id="130" name="129 Gráfico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218</xdr:row>
      <xdr:rowOff>152399</xdr:rowOff>
    </xdr:from>
    <xdr:to>
      <xdr:col>8</xdr:col>
      <xdr:colOff>577694</xdr:colOff>
      <xdr:row>234</xdr:row>
      <xdr:rowOff>53999</xdr:rowOff>
    </xdr:to>
    <xdr:graphicFrame macro="">
      <xdr:nvGraphicFramePr>
        <xdr:cNvPr id="131" name="130 Gráfico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172570</xdr:colOff>
      <xdr:row>219</xdr:row>
      <xdr:rowOff>107575</xdr:rowOff>
    </xdr:from>
    <xdr:to>
      <xdr:col>8</xdr:col>
      <xdr:colOff>528232</xdr:colOff>
      <xdr:row>231</xdr:row>
      <xdr:rowOff>78775</xdr:rowOff>
    </xdr:to>
    <xdr:graphicFrame macro="">
      <xdr:nvGraphicFramePr>
        <xdr:cNvPr id="132" name="131 Gráfico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249</xdr:row>
      <xdr:rowOff>152399</xdr:rowOff>
    </xdr:from>
    <xdr:to>
      <xdr:col>8</xdr:col>
      <xdr:colOff>577694</xdr:colOff>
      <xdr:row>265</xdr:row>
      <xdr:rowOff>53999</xdr:rowOff>
    </xdr:to>
    <xdr:graphicFrame macro="">
      <xdr:nvGraphicFramePr>
        <xdr:cNvPr id="133" name="132 Gráfico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172570</xdr:colOff>
      <xdr:row>250</xdr:row>
      <xdr:rowOff>107575</xdr:rowOff>
    </xdr:from>
    <xdr:to>
      <xdr:col>8</xdr:col>
      <xdr:colOff>528232</xdr:colOff>
      <xdr:row>262</xdr:row>
      <xdr:rowOff>78775</xdr:rowOff>
    </xdr:to>
    <xdr:graphicFrame macro="">
      <xdr:nvGraphicFramePr>
        <xdr:cNvPr id="134" name="133 Gráfico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152399</xdr:rowOff>
    </xdr:from>
    <xdr:to>
      <xdr:col>9</xdr:col>
      <xdr:colOff>32640</xdr:colOff>
      <xdr:row>24</xdr:row>
      <xdr:rowOff>53999</xdr:rowOff>
    </xdr:to>
    <xdr:grpSp>
      <xdr:nvGrpSpPr>
        <xdr:cNvPr id="22" name="21 Grupo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GrpSpPr/>
      </xdr:nvGrpSpPr>
      <xdr:grpSpPr>
        <a:xfrm>
          <a:off x="685800" y="1371599"/>
          <a:ext cx="7319265" cy="2340000"/>
          <a:chOff x="1584960" y="1371599"/>
          <a:chExt cx="5580000" cy="2340000"/>
        </a:xfrm>
      </xdr:grpSpPr>
      <xdr:graphicFrame macro="">
        <xdr:nvGraphicFramePr>
          <xdr:cNvPr id="23" name="22 Gráfico">
            <a:extLst>
              <a:ext uri="{FF2B5EF4-FFF2-40B4-BE49-F238E27FC236}">
                <a16:creationId xmlns:a16="http://schemas.microsoft.com/office/drawing/2014/main" id="{00000000-0008-0000-0600-000017000000}"/>
              </a:ext>
            </a:extLst>
          </xdr:cNvPr>
          <xdr:cNvGraphicFramePr>
            <a:graphicFrameLocks/>
          </xdr:cNvGraphicFramePr>
        </xdr:nvGraphicFramePr>
        <xdr:xfrm>
          <a:off x="1584960" y="1371599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4" name="23 Gráfico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GraphicFramePr>
            <a:graphicFrameLocks/>
          </xdr:cNvGraphicFramePr>
        </xdr:nvGraphicFramePr>
        <xdr:xfrm>
          <a:off x="5966459" y="147283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2</xdr:col>
      <xdr:colOff>0</xdr:colOff>
      <xdr:row>33</xdr:row>
      <xdr:rowOff>0</xdr:rowOff>
    </xdr:from>
    <xdr:to>
      <xdr:col>9</xdr:col>
      <xdr:colOff>32640</xdr:colOff>
      <xdr:row>48</xdr:row>
      <xdr:rowOff>54000</xdr:rowOff>
    </xdr:to>
    <xdr:grpSp>
      <xdr:nvGrpSpPr>
        <xdr:cNvPr id="25" name="24 Grupo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GrpSpPr/>
      </xdr:nvGrpSpPr>
      <xdr:grpSpPr>
        <a:xfrm>
          <a:off x="685800" y="5029200"/>
          <a:ext cx="7319265" cy="2340000"/>
          <a:chOff x="1584960" y="1371599"/>
          <a:chExt cx="5580000" cy="2340000"/>
        </a:xfrm>
      </xdr:grpSpPr>
      <xdr:graphicFrame macro="">
        <xdr:nvGraphicFramePr>
          <xdr:cNvPr id="26" name="25 Gráfico">
            <a:extLst>
              <a:ext uri="{FF2B5EF4-FFF2-40B4-BE49-F238E27FC236}">
                <a16:creationId xmlns:a16="http://schemas.microsoft.com/office/drawing/2014/main" id="{00000000-0008-0000-0600-00001A000000}"/>
              </a:ext>
            </a:extLst>
          </xdr:cNvPr>
          <xdr:cNvGraphicFramePr>
            <a:graphicFrameLocks/>
          </xdr:cNvGraphicFramePr>
        </xdr:nvGraphicFramePr>
        <xdr:xfrm>
          <a:off x="1584960" y="1371599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7" name="26 Gráfico">
            <a:extLst>
              <a:ext uri="{FF2B5EF4-FFF2-40B4-BE49-F238E27FC236}">
                <a16:creationId xmlns:a16="http://schemas.microsoft.com/office/drawing/2014/main" id="{00000000-0008-0000-0600-00001B000000}"/>
              </a:ext>
            </a:extLst>
          </xdr:cNvPr>
          <xdr:cNvGraphicFramePr>
            <a:graphicFrameLocks/>
          </xdr:cNvGraphicFramePr>
        </xdr:nvGraphicFramePr>
        <xdr:xfrm>
          <a:off x="5966459" y="1472837"/>
          <a:ext cx="118800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</xdr:col>
      <xdr:colOff>0</xdr:colOff>
      <xdr:row>68</xdr:row>
      <xdr:rowOff>0</xdr:rowOff>
    </xdr:from>
    <xdr:to>
      <xdr:col>9</xdr:col>
      <xdr:colOff>32385</xdr:colOff>
      <xdr:row>83</xdr:row>
      <xdr:rowOff>54000</xdr:rowOff>
    </xdr:to>
    <xdr:graphicFrame macro="">
      <xdr:nvGraphicFramePr>
        <xdr:cNvPr id="29" name="28 Gráfico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101</xdr:row>
      <xdr:rowOff>0</xdr:rowOff>
    </xdr:from>
    <xdr:to>
      <xdr:col>9</xdr:col>
      <xdr:colOff>32640</xdr:colOff>
      <xdr:row>116</xdr:row>
      <xdr:rowOff>54000</xdr:rowOff>
    </xdr:to>
    <xdr:grpSp>
      <xdr:nvGrpSpPr>
        <xdr:cNvPr id="31" name="30 Grupo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pSpPr/>
      </xdr:nvGrpSpPr>
      <xdr:grpSpPr>
        <a:xfrm>
          <a:off x="685800" y="15392400"/>
          <a:ext cx="7319265" cy="2340000"/>
          <a:chOff x="701040" y="20284440"/>
          <a:chExt cx="5580000" cy="2340000"/>
        </a:xfrm>
        <a:solidFill>
          <a:schemeClr val="accent4">
            <a:lumMod val="20000"/>
            <a:lumOff val="80000"/>
          </a:schemeClr>
        </a:solidFill>
      </xdr:grpSpPr>
      <xdr:graphicFrame macro="">
        <xdr:nvGraphicFramePr>
          <xdr:cNvPr id="32" name="31 Gráfico"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GraphicFramePr>
            <a:graphicFrameLocks/>
          </xdr:cNvGraphicFramePr>
        </xdr:nvGraphicFramePr>
        <xdr:xfrm>
          <a:off x="701040" y="20284440"/>
          <a:ext cx="5580000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33" name="32 Gráfico"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GraphicFramePr>
            <a:graphicFrameLocks/>
          </xdr:cNvGraphicFramePr>
        </xdr:nvGraphicFramePr>
        <xdr:xfrm>
          <a:off x="5065508" y="20396498"/>
          <a:ext cx="1187104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2</xdr:col>
      <xdr:colOff>0</xdr:colOff>
      <xdr:row>134</xdr:row>
      <xdr:rowOff>0</xdr:rowOff>
    </xdr:from>
    <xdr:to>
      <xdr:col>9</xdr:col>
      <xdr:colOff>32385</xdr:colOff>
      <xdr:row>149</xdr:row>
      <xdr:rowOff>54000</xdr:rowOff>
    </xdr:to>
    <xdr:grpSp>
      <xdr:nvGrpSpPr>
        <xdr:cNvPr id="34" name="33 Grupo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pSpPr/>
      </xdr:nvGrpSpPr>
      <xdr:grpSpPr>
        <a:xfrm>
          <a:off x="685800" y="20421600"/>
          <a:ext cx="7319010" cy="2340000"/>
          <a:chOff x="1584960" y="10988040"/>
          <a:chExt cx="5579745" cy="2340000"/>
        </a:xfrm>
      </xdr:grpSpPr>
      <xdr:graphicFrame macro="">
        <xdr:nvGraphicFramePr>
          <xdr:cNvPr id="35" name="34 Gráfico"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GraphicFramePr/>
        </xdr:nvGraphicFramePr>
        <xdr:xfrm>
          <a:off x="1584960" y="10988040"/>
          <a:ext cx="5579745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36" name="35 Gráfico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2</xdr:col>
      <xdr:colOff>0</xdr:colOff>
      <xdr:row>165</xdr:row>
      <xdr:rowOff>0</xdr:rowOff>
    </xdr:from>
    <xdr:to>
      <xdr:col>9</xdr:col>
      <xdr:colOff>32385</xdr:colOff>
      <xdr:row>180</xdr:row>
      <xdr:rowOff>23520</xdr:rowOff>
    </xdr:to>
    <xdr:grpSp>
      <xdr:nvGrpSpPr>
        <xdr:cNvPr id="47" name="46 Grupo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pSpPr/>
      </xdr:nvGrpSpPr>
      <xdr:grpSpPr>
        <a:xfrm>
          <a:off x="685800" y="25146000"/>
          <a:ext cx="7319010" cy="2309520"/>
          <a:chOff x="1584960" y="10988040"/>
          <a:chExt cx="5579745" cy="2340000"/>
        </a:xfrm>
      </xdr:grpSpPr>
      <xdr:graphicFrame macro="">
        <xdr:nvGraphicFramePr>
          <xdr:cNvPr id="48" name="47 Gráfico">
            <a:extLst>
              <a:ext uri="{FF2B5EF4-FFF2-40B4-BE49-F238E27FC236}">
                <a16:creationId xmlns:a16="http://schemas.microsoft.com/office/drawing/2014/main" id="{00000000-0008-0000-0600-000030000000}"/>
              </a:ext>
            </a:extLst>
          </xdr:cNvPr>
          <xdr:cNvGraphicFramePr/>
        </xdr:nvGraphicFramePr>
        <xdr:xfrm>
          <a:off x="1584960" y="10988040"/>
          <a:ext cx="5579745" cy="23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49" name="48 Gráfico">
            <a:extLst>
              <a:ext uri="{FF2B5EF4-FFF2-40B4-BE49-F238E27FC236}">
                <a16:creationId xmlns:a16="http://schemas.microsoft.com/office/drawing/2014/main" id="{00000000-0008-0000-0600-000031000000}"/>
              </a:ext>
            </a:extLst>
          </xdr:cNvPr>
          <xdr:cNvGraphicFramePr/>
        </xdr:nvGraphicFramePr>
        <xdr:xfrm>
          <a:off x="5951220" y="11102340"/>
          <a:ext cx="1187450" cy="18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7</xdr:col>
      <xdr:colOff>372341</xdr:colOff>
      <xdr:row>68</xdr:row>
      <xdr:rowOff>112568</xdr:rowOff>
    </xdr:from>
    <xdr:to>
      <xdr:col>8</xdr:col>
      <xdr:colOff>766969</xdr:colOff>
      <xdr:row>80</xdr:row>
      <xdr:rowOff>94159</xdr:rowOff>
    </xdr:to>
    <xdr:graphicFrame macro="">
      <xdr:nvGraphicFramePr>
        <xdr:cNvPr id="52" name="51 Gráfico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_AI_C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ED/Proyectos/CORINAIR/CRF/CRF%203.3.22/UNFCCC/CRFReporter2/Template/FromCustomer/LULUCF%20module%20-%20v%20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ED/Proyectos/CORINAIR/CRF/CRF%203.3.22/CRFReport-templateK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Estructura"/>
      <sheetName val="Dia_Est"/>
      <sheetName val="Contactos"/>
      <sheetName val="Ciclo"/>
      <sheetName val="Proceso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Si</v>
          </cell>
        </row>
        <row r="3">
          <cell r="A3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5"/>
      <sheetName val="Table5.A"/>
      <sheetName val="Table5.B"/>
      <sheetName val="Table5.C"/>
      <sheetName val="Table5.D"/>
      <sheetName val="Table5.E"/>
      <sheetName val="Table5.F"/>
      <sheetName val="Table5(I)"/>
      <sheetName val="Table5(II)"/>
      <sheetName val="Table5(III)"/>
      <sheetName val="Table5(IV)"/>
      <sheetName val="Table5(V)"/>
      <sheetName val="Summary1.A"/>
      <sheetName val="Summary2"/>
      <sheetName val="Summary3"/>
      <sheetName val="Table7"/>
      <sheetName val="Table9"/>
      <sheetName val="Table10"/>
    </sheetNames>
    <sheetDataSet>
      <sheetData sheetId="0">
        <row r="4">
          <cell r="C4" t="str">
            <v>Country</v>
          </cell>
        </row>
        <row r="6">
          <cell r="C6" t="str">
            <v>Inventory Year</v>
          </cell>
        </row>
        <row r="8">
          <cell r="C8" t="str">
            <v>Submission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NIR-1"/>
      <sheetName val="NIR-2"/>
      <sheetName val="NIR-3"/>
      <sheetName val="5(KP)"/>
      <sheetName val="5(KP-I)A.1.1"/>
      <sheetName val="5(KP-I)A.1.2"/>
      <sheetName val="5(KP-I)A.1.3"/>
      <sheetName val="5(KP-I)A.2."/>
      <sheetName val="5(KP-I)A.2.1"/>
      <sheetName val="5(KP-I)B.1"/>
      <sheetName val="5(KP-I)B.2"/>
      <sheetName val="5(KP-I)B.3"/>
      <sheetName val="5(KP-I)B.4"/>
      <sheetName val="5(KP-II)1"/>
      <sheetName val="5(KP-II)2"/>
      <sheetName val="5(KP-II)3"/>
      <sheetName val="5(KP-II)4"/>
      <sheetName val="5(KP-II)5"/>
      <sheetName val="Accounting"/>
      <sheetName val="ReporterHelpSheet"/>
    </sheetNames>
    <sheetDataSet>
      <sheetData sheetId="0"/>
      <sheetData sheetId="1"/>
      <sheetData sheetId="2"/>
      <sheetData sheetId="3">
        <row r="8">
          <cell r="C8" t="str">
            <v>Forest land remaining forest land</v>
          </cell>
          <cell r="D8" t="str">
            <v>Yes</v>
          </cell>
          <cell r="E8" t="str">
            <v/>
          </cell>
          <cell r="F8" t="str">
            <v/>
          </cell>
        </row>
        <row r="9">
          <cell r="C9" t="str">
            <v>Conversion to forest land</v>
          </cell>
          <cell r="D9" t="str">
            <v>Yes</v>
          </cell>
          <cell r="E9" t="str">
            <v/>
          </cell>
          <cell r="F9" t="str">
            <v/>
          </cell>
        </row>
        <row r="10">
          <cell r="C10" t="str">
            <v>Croplands remaining croplands, Conversion to grassland, Conversion to settlements</v>
          </cell>
          <cell r="D10" t="str">
            <v>Yes</v>
          </cell>
          <cell r="E10" t="str">
            <v/>
          </cell>
          <cell r="F10" t="str">
            <v>CM contribution as a whole is bigger than the smallest UNFCCC key category, which could not be true for each associated LULUCF categories separately.</v>
          </cell>
        </row>
        <row r="11">
          <cell r="C11" t="str">
            <v>Conversion to settlements</v>
          </cell>
          <cell r="D11" t="str">
            <v>No</v>
          </cell>
          <cell r="E11" t="str">
            <v/>
          </cell>
          <cell r="F11" t="str">
            <v>Forest land converted to settlements.</v>
          </cell>
        </row>
        <row r="12">
          <cell r="C12" t="str">
            <v>Forest land remaining forest land</v>
          </cell>
          <cell r="D12" t="str">
            <v>No</v>
          </cell>
          <cell r="E12" t="str">
            <v/>
          </cell>
          <cell r="F12" t="str">
            <v>Emissions from Wildfires.</v>
          </cell>
        </row>
        <row r="13">
          <cell r="C13" t="str">
            <v>Forest land remaining forest land</v>
          </cell>
          <cell r="D13" t="str">
            <v>No</v>
          </cell>
          <cell r="E13" t="str">
            <v/>
          </cell>
          <cell r="F13" t="str">
            <v>Emissions from Wildfires.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chile.c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0"/>
  <sheetViews>
    <sheetView showGridLines="0" zoomScaleNormal="100" workbookViewId="0">
      <selection activeCell="C9" sqref="C9"/>
    </sheetView>
  </sheetViews>
  <sheetFormatPr baseColWidth="10" defaultColWidth="11.42578125" defaultRowHeight="12.75" x14ac:dyDescent="0.25"/>
  <cols>
    <col min="1" max="1" width="4.7109375" style="1" customWidth="1"/>
    <col min="2" max="2" width="23.28515625" style="1" customWidth="1"/>
    <col min="3" max="3" width="37.42578125" style="1" customWidth="1"/>
    <col min="4" max="16384" width="11.42578125" style="1"/>
  </cols>
  <sheetData>
    <row r="2" spans="2:3" ht="13.5" thickBot="1" x14ac:dyDescent="0.3"/>
    <row r="3" spans="2:3" x14ac:dyDescent="0.25">
      <c r="B3" s="90" t="s">
        <v>42</v>
      </c>
      <c r="C3" s="91" t="s">
        <v>43</v>
      </c>
    </row>
    <row r="4" spans="2:3" x14ac:dyDescent="0.25">
      <c r="B4" s="92" t="s">
        <v>70</v>
      </c>
      <c r="C4" s="93" t="s">
        <v>93</v>
      </c>
    </row>
    <row r="5" spans="2:3" x14ac:dyDescent="0.25">
      <c r="B5" s="92" t="s">
        <v>44</v>
      </c>
      <c r="C5" s="93" t="s">
        <v>94</v>
      </c>
    </row>
    <row r="6" spans="2:3" x14ac:dyDescent="0.25">
      <c r="B6" s="92" t="s">
        <v>45</v>
      </c>
      <c r="C6" s="93" t="s">
        <v>46</v>
      </c>
    </row>
    <row r="7" spans="2:3" x14ac:dyDescent="0.25">
      <c r="B7" s="92" t="s">
        <v>71</v>
      </c>
      <c r="C7" s="93" t="s">
        <v>47</v>
      </c>
    </row>
    <row r="8" spans="2:3" x14ac:dyDescent="0.25">
      <c r="B8" s="92" t="s">
        <v>72</v>
      </c>
      <c r="C8" s="93" t="s">
        <v>183</v>
      </c>
    </row>
    <row r="9" spans="2:3" x14ac:dyDescent="0.25">
      <c r="B9" s="92" t="s">
        <v>73</v>
      </c>
      <c r="C9" s="94"/>
    </row>
    <row r="10" spans="2:3" ht="14.45" thickBot="1" x14ac:dyDescent="0.35">
      <c r="B10" s="95" t="s">
        <v>48</v>
      </c>
      <c r="C10" s="96" t="s">
        <v>49</v>
      </c>
    </row>
  </sheetData>
  <hyperlinks>
    <hyperlink ref="C10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2:AD463"/>
  <sheetViews>
    <sheetView showGridLines="0" tabSelected="1" topLeftCell="A198" zoomScaleNormal="100" workbookViewId="0">
      <selection activeCell="D221" sqref="D221:AD221"/>
    </sheetView>
  </sheetViews>
  <sheetFormatPr baseColWidth="10" defaultColWidth="11.5703125" defaultRowHeight="12" x14ac:dyDescent="0.25"/>
  <cols>
    <col min="1" max="2" width="5.140625" style="2" customWidth="1"/>
    <col min="3" max="9" width="11.5703125" style="2"/>
    <col min="10" max="10" width="12.7109375" style="2" customWidth="1"/>
    <col min="11" max="16384" width="11.5703125" style="2"/>
  </cols>
  <sheetData>
    <row r="2" spans="1:30" x14ac:dyDescent="0.25">
      <c r="C2" s="59" t="s">
        <v>75</v>
      </c>
    </row>
    <row r="3" spans="1:30" x14ac:dyDescent="0.25">
      <c r="A3" s="3" t="s">
        <v>2</v>
      </c>
      <c r="B3" s="3" t="s">
        <v>0</v>
      </c>
      <c r="C3" s="3" t="s">
        <v>0</v>
      </c>
      <c r="D3" s="3">
        <v>1990</v>
      </c>
      <c r="E3" s="3">
        <v>1991</v>
      </c>
      <c r="F3" s="3">
        <v>1992</v>
      </c>
      <c r="G3" s="3">
        <v>1993</v>
      </c>
      <c r="H3" s="3">
        <v>1994</v>
      </c>
      <c r="I3" s="3">
        <v>1995</v>
      </c>
      <c r="J3" s="3">
        <v>1996</v>
      </c>
      <c r="K3" s="3">
        <v>1997</v>
      </c>
      <c r="L3" s="3">
        <v>1998</v>
      </c>
      <c r="M3" s="3">
        <v>1999</v>
      </c>
      <c r="N3" s="3">
        <v>2000</v>
      </c>
      <c r="O3" s="3">
        <v>2001</v>
      </c>
      <c r="P3" s="3">
        <v>2002</v>
      </c>
      <c r="Q3" s="3">
        <v>2003</v>
      </c>
      <c r="R3" s="3">
        <v>2004</v>
      </c>
      <c r="S3" s="3">
        <v>2005</v>
      </c>
      <c r="T3" s="3">
        <v>2006</v>
      </c>
      <c r="U3" s="3">
        <v>2007</v>
      </c>
      <c r="V3" s="3">
        <v>2008</v>
      </c>
      <c r="W3" s="3">
        <v>2009</v>
      </c>
      <c r="X3" s="3">
        <v>2010</v>
      </c>
      <c r="Y3" s="3">
        <v>2011</v>
      </c>
      <c r="Z3" s="3">
        <v>2012</v>
      </c>
      <c r="AA3" s="3">
        <v>2013</v>
      </c>
      <c r="AB3" s="3">
        <v>2014</v>
      </c>
      <c r="AC3" s="3">
        <v>2015</v>
      </c>
      <c r="AD3" s="3">
        <v>2016</v>
      </c>
    </row>
    <row r="4" spans="1:30" x14ac:dyDescent="0.25">
      <c r="A4" s="65" t="s">
        <v>240</v>
      </c>
      <c r="B4" s="65" t="s">
        <v>171</v>
      </c>
      <c r="C4" s="65" t="str">
        <f>+CONCATENATE(A4," ",B4)</f>
        <v>1. Energía</v>
      </c>
      <c r="D4" s="60">
        <v>33679.749938096145</v>
      </c>
      <c r="E4" s="60">
        <v>31861.544930450204</v>
      </c>
      <c r="F4" s="60">
        <v>32752.036747230268</v>
      </c>
      <c r="G4" s="60">
        <v>34975.178133433386</v>
      </c>
      <c r="H4" s="60">
        <v>37460.274051972636</v>
      </c>
      <c r="I4" s="60">
        <v>40297.886962228164</v>
      </c>
      <c r="J4" s="60">
        <v>46121.036650962218</v>
      </c>
      <c r="K4" s="60">
        <v>52785.02966682952</v>
      </c>
      <c r="L4" s="60">
        <v>53256.812459006156</v>
      </c>
      <c r="M4" s="60">
        <v>55980.170281964522</v>
      </c>
      <c r="N4" s="60">
        <v>52511.897312416106</v>
      </c>
      <c r="O4" s="60">
        <v>50412.021942639811</v>
      </c>
      <c r="P4" s="60">
        <v>51147.127568080679</v>
      </c>
      <c r="Q4" s="60">
        <v>51806.063454971933</v>
      </c>
      <c r="R4" s="60">
        <v>56475.397012538255</v>
      </c>
      <c r="S4" s="60">
        <v>57962.289822441569</v>
      </c>
      <c r="T4" s="60">
        <v>58808.145347107537</v>
      </c>
      <c r="U4" s="60">
        <v>68352.298595933768</v>
      </c>
      <c r="V4" s="60">
        <v>69664.947149806409</v>
      </c>
      <c r="W4" s="60">
        <v>67517.730129147574</v>
      </c>
      <c r="X4" s="60">
        <v>68623.517291938013</v>
      </c>
      <c r="Y4" s="60">
        <v>76288.277784990292</v>
      </c>
      <c r="Z4" s="60">
        <v>80323.052312599422</v>
      </c>
      <c r="AA4" s="60">
        <v>79993.652074144993</v>
      </c>
      <c r="AB4" s="60">
        <v>77417.01281825667</v>
      </c>
      <c r="AC4" s="60">
        <v>83713.41450868969</v>
      </c>
      <c r="AD4" s="60">
        <v>87135.569534547321</v>
      </c>
    </row>
    <row r="5" spans="1:30" x14ac:dyDescent="0.25">
      <c r="A5" s="65" t="s">
        <v>241</v>
      </c>
      <c r="B5" s="65" t="s">
        <v>242</v>
      </c>
      <c r="C5" s="66" t="s">
        <v>41</v>
      </c>
      <c r="D5" s="62">
        <v>3295.4491502951755</v>
      </c>
      <c r="E5" s="62">
        <v>3620.7499981552601</v>
      </c>
      <c r="F5" s="62">
        <v>4154.9967474176383</v>
      </c>
      <c r="G5" s="62">
        <v>4306.0544946529399</v>
      </c>
      <c r="H5" s="62">
        <v>4274.0235497014264</v>
      </c>
      <c r="I5" s="62">
        <v>4097.7469262672148</v>
      </c>
      <c r="J5" s="62">
        <v>4284.6742090769012</v>
      </c>
      <c r="K5" s="62">
        <v>4619.6807768449726</v>
      </c>
      <c r="L5" s="62">
        <v>5065.7375035678979</v>
      </c>
      <c r="M5" s="62">
        <v>5375.3973061795787</v>
      </c>
      <c r="N5" s="62">
        <v>6243.6225582624857</v>
      </c>
      <c r="O5" s="62">
        <v>6243.8586581286663</v>
      </c>
      <c r="P5" s="62">
        <v>6404.9362594421</v>
      </c>
      <c r="Q5" s="62">
        <v>6610.2354846563139</v>
      </c>
      <c r="R5" s="62">
        <v>7067.473080692318</v>
      </c>
      <c r="S5" s="62">
        <v>7236.1751682598879</v>
      </c>
      <c r="T5" s="62">
        <v>7643.1417171437406</v>
      </c>
      <c r="U5" s="62">
        <v>6352.7745946365203</v>
      </c>
      <c r="V5" s="62">
        <v>6073.1588073575458</v>
      </c>
      <c r="W5" s="62">
        <v>5463.1828105019804</v>
      </c>
      <c r="X5" s="62">
        <v>5492.4350049163422</v>
      </c>
      <c r="Y5" s="62">
        <v>6335.9488515873181</v>
      </c>
      <c r="Z5" s="62">
        <v>6689.0849194125121</v>
      </c>
      <c r="AA5" s="62">
        <v>6142.3588607521815</v>
      </c>
      <c r="AB5" s="62">
        <v>6231.1739548872965</v>
      </c>
      <c r="AC5" s="62">
        <v>6583.1952800843865</v>
      </c>
      <c r="AD5" s="62">
        <v>6938.9116610259352</v>
      </c>
    </row>
    <row r="6" spans="1:30" x14ac:dyDescent="0.25">
      <c r="A6" s="65" t="s">
        <v>54</v>
      </c>
      <c r="B6" s="65" t="s">
        <v>6</v>
      </c>
      <c r="C6" s="65" t="str">
        <f>+CONCATENATE(A6," ",B6)</f>
        <v>3. Agricultura</v>
      </c>
      <c r="D6" s="60">
        <v>12071.431831021409</v>
      </c>
      <c r="E6" s="60">
        <v>12166.993596839933</v>
      </c>
      <c r="F6" s="60">
        <v>12561.975527596134</v>
      </c>
      <c r="G6" s="60">
        <v>12987.261774996614</v>
      </c>
      <c r="H6" s="60">
        <v>13357.690394123409</v>
      </c>
      <c r="I6" s="60">
        <v>13665.205712404497</v>
      </c>
      <c r="J6" s="60">
        <v>13809.23531655739</v>
      </c>
      <c r="K6" s="60">
        <v>14217.680293434571</v>
      </c>
      <c r="L6" s="60">
        <v>14184.976203700464</v>
      </c>
      <c r="M6" s="60">
        <v>14199.822188291639</v>
      </c>
      <c r="N6" s="60">
        <v>14008.686364919475</v>
      </c>
      <c r="O6" s="60">
        <v>13870.095279533081</v>
      </c>
      <c r="P6" s="60">
        <v>13965.997145020021</v>
      </c>
      <c r="Q6" s="60">
        <v>13693.129424035262</v>
      </c>
      <c r="R6" s="60">
        <v>14104.892453663662</v>
      </c>
      <c r="S6" s="60">
        <v>13906.651751809221</v>
      </c>
      <c r="T6" s="60">
        <v>14074.583156696548</v>
      </c>
      <c r="U6" s="60">
        <v>14212.693371386667</v>
      </c>
      <c r="V6" s="60">
        <v>13983.432054747824</v>
      </c>
      <c r="W6" s="60">
        <v>13541.04250789344</v>
      </c>
      <c r="X6" s="60">
        <v>13244.051949398652</v>
      </c>
      <c r="Y6" s="60">
        <v>12582.840814933556</v>
      </c>
      <c r="Z6" s="60">
        <v>12679.496300337818</v>
      </c>
      <c r="AA6" s="60">
        <v>12848.350019860878</v>
      </c>
      <c r="AB6" s="60">
        <v>12419.107014466588</v>
      </c>
      <c r="AC6" s="60">
        <v>12210.637082062272</v>
      </c>
      <c r="AD6" s="60">
        <v>11801.602106189355</v>
      </c>
    </row>
    <row r="7" spans="1:30" x14ac:dyDescent="0.25">
      <c r="A7" s="65" t="s">
        <v>243</v>
      </c>
      <c r="B7" s="65" t="s">
        <v>244</v>
      </c>
      <c r="C7" s="66" t="s">
        <v>177</v>
      </c>
      <c r="D7" s="62">
        <v>-50060.965260967547</v>
      </c>
      <c r="E7" s="62">
        <v>-46217.564929481086</v>
      </c>
      <c r="F7" s="62">
        <v>-49320.889906389944</v>
      </c>
      <c r="G7" s="62">
        <v>-49276.833050294641</v>
      </c>
      <c r="H7" s="62">
        <v>-45858.464492595405</v>
      </c>
      <c r="I7" s="62">
        <v>-52080.763722533433</v>
      </c>
      <c r="J7" s="62">
        <v>-51267.493462979503</v>
      </c>
      <c r="K7" s="62">
        <v>-54356.487272683931</v>
      </c>
      <c r="L7" s="62">
        <v>-36471.433577994045</v>
      </c>
      <c r="M7" s="62">
        <v>-49210.400524536322</v>
      </c>
      <c r="N7" s="62">
        <v>-62676.369253601668</v>
      </c>
      <c r="O7" s="62">
        <v>-64355.794810428684</v>
      </c>
      <c r="P7" s="62">
        <v>-55703.459173076852</v>
      </c>
      <c r="Q7" s="62">
        <v>-72933.411827824923</v>
      </c>
      <c r="R7" s="62">
        <v>-66866.298349058357</v>
      </c>
      <c r="S7" s="62">
        <v>-66096.280260225059</v>
      </c>
      <c r="T7" s="62">
        <v>-69921.335661025805</v>
      </c>
      <c r="U7" s="62">
        <v>-56095.436593505205</v>
      </c>
      <c r="V7" s="62">
        <v>-58011.598000670412</v>
      </c>
      <c r="W7" s="62">
        <v>-62534.853782356346</v>
      </c>
      <c r="X7" s="62">
        <v>-71930.884268884445</v>
      </c>
      <c r="Y7" s="62">
        <v>-65516.056227378474</v>
      </c>
      <c r="Z7" s="62">
        <v>-61431.187915717397</v>
      </c>
      <c r="AA7" s="62">
        <v>-71887.492010588365</v>
      </c>
      <c r="AB7" s="62">
        <v>-55722.362632981021</v>
      </c>
      <c r="AC7" s="62">
        <v>-44972.36888240304</v>
      </c>
      <c r="AD7" s="62">
        <v>-65492.330703480853</v>
      </c>
    </row>
    <row r="8" spans="1:30" x14ac:dyDescent="0.25">
      <c r="A8" s="65" t="s">
        <v>245</v>
      </c>
      <c r="B8" s="65" t="s">
        <v>179</v>
      </c>
      <c r="C8" s="65" t="str">
        <f>+CONCATENATE(A8," ",B8)</f>
        <v>5. Residuos</v>
      </c>
      <c r="D8" s="60">
        <v>2969.301289699366</v>
      </c>
      <c r="E8" s="60">
        <v>3031.7374521329498</v>
      </c>
      <c r="F8" s="60">
        <v>3109.9581846820711</v>
      </c>
      <c r="G8" s="60">
        <v>3163.8130975414069</v>
      </c>
      <c r="H8" s="60">
        <v>3257.1092701298121</v>
      </c>
      <c r="I8" s="60">
        <v>3391.298072483145</v>
      </c>
      <c r="J8" s="60">
        <v>3500.1514619867717</v>
      </c>
      <c r="K8" s="60">
        <v>3580.8950598195302</v>
      </c>
      <c r="L8" s="60">
        <v>3643.6831527942181</v>
      </c>
      <c r="M8" s="60">
        <v>3723.4992982574595</v>
      </c>
      <c r="N8" s="60">
        <v>3822.4488125221628</v>
      </c>
      <c r="O8" s="60">
        <v>4205.6974603431354</v>
      </c>
      <c r="P8" s="60">
        <v>4661.3679859685017</v>
      </c>
      <c r="Q8" s="60">
        <v>4846.5956733473522</v>
      </c>
      <c r="R8" s="60">
        <v>4961.2365533789771</v>
      </c>
      <c r="S8" s="60">
        <v>5228.6127980941637</v>
      </c>
      <c r="T8" s="60">
        <v>5029.0532280586795</v>
      </c>
      <c r="U8" s="60">
        <v>4738.1963350180649</v>
      </c>
      <c r="V8" s="60">
        <v>4540.3892284986869</v>
      </c>
      <c r="W8" s="60">
        <v>4364.6235093879823</v>
      </c>
      <c r="X8" s="60">
        <v>4502.1580835136128</v>
      </c>
      <c r="Y8" s="60">
        <v>4653.9759027672362</v>
      </c>
      <c r="Z8" s="60">
        <v>4800.5601103635381</v>
      </c>
      <c r="AA8" s="60">
        <v>5318.3670941462715</v>
      </c>
      <c r="AB8" s="60">
        <v>5403.8893963170467</v>
      </c>
      <c r="AC8" s="60">
        <v>5734.5043652331115</v>
      </c>
      <c r="AD8" s="60">
        <v>5801.0651106380392</v>
      </c>
    </row>
    <row r="9" spans="1:30" s="8" customFormat="1" x14ac:dyDescent="0.25">
      <c r="A9" s="67"/>
      <c r="B9" s="67"/>
      <c r="C9" s="67" t="s">
        <v>5</v>
      </c>
      <c r="D9" s="42">
        <f t="shared" ref="D9" si="0">SUM(D4:D8)</f>
        <v>1954.9669481445508</v>
      </c>
      <c r="E9" s="42">
        <f t="shared" ref="E9:AD9" si="1">SUM(E4:E8)</f>
        <v>4463.4610480972642</v>
      </c>
      <c r="F9" s="42">
        <f t="shared" si="1"/>
        <v>3258.077300536168</v>
      </c>
      <c r="G9" s="42">
        <f t="shared" si="1"/>
        <v>6155.4744503297088</v>
      </c>
      <c r="H9" s="42">
        <f t="shared" si="1"/>
        <v>12490.632773331883</v>
      </c>
      <c r="I9" s="42">
        <f t="shared" si="1"/>
        <v>9371.3739508495873</v>
      </c>
      <c r="J9" s="42">
        <f t="shared" si="1"/>
        <v>16447.604175603778</v>
      </c>
      <c r="K9" s="42">
        <f t="shared" si="1"/>
        <v>20846.798524244659</v>
      </c>
      <c r="L9" s="42">
        <f t="shared" si="1"/>
        <v>39679.775741074693</v>
      </c>
      <c r="M9" s="42">
        <f t="shared" si="1"/>
        <v>30068.488550156875</v>
      </c>
      <c r="N9" s="42">
        <f t="shared" si="1"/>
        <v>13910.285794518555</v>
      </c>
      <c r="O9" s="42">
        <f t="shared" si="1"/>
        <v>10375.878530216009</v>
      </c>
      <c r="P9" s="42">
        <f t="shared" si="1"/>
        <v>20475.969785434456</v>
      </c>
      <c r="Q9" s="42">
        <f t="shared" si="1"/>
        <v>4022.6122091859379</v>
      </c>
      <c r="R9" s="42">
        <f t="shared" si="1"/>
        <v>15742.700751214848</v>
      </c>
      <c r="S9" s="42">
        <f t="shared" si="1"/>
        <v>18237.449280379773</v>
      </c>
      <c r="T9" s="42">
        <f t="shared" si="1"/>
        <v>15633.587787980696</v>
      </c>
      <c r="U9" s="42">
        <f t="shared" si="1"/>
        <v>37560.526303469822</v>
      </c>
      <c r="V9" s="42">
        <f t="shared" si="1"/>
        <v>36250.329239740051</v>
      </c>
      <c r="W9" s="42">
        <f t="shared" si="1"/>
        <v>28351.725174574625</v>
      </c>
      <c r="X9" s="42">
        <f t="shared" si="1"/>
        <v>19931.278060882178</v>
      </c>
      <c r="Y9" s="42">
        <f t="shared" si="1"/>
        <v>34344.987126899934</v>
      </c>
      <c r="Z9" s="42">
        <f t="shared" si="1"/>
        <v>43061.005726995907</v>
      </c>
      <c r="AA9" s="42">
        <f t="shared" si="1"/>
        <v>32415.236038315961</v>
      </c>
      <c r="AB9" s="42">
        <f t="shared" si="1"/>
        <v>45748.820550946584</v>
      </c>
      <c r="AC9" s="42">
        <f t="shared" si="1"/>
        <v>63269.382353666413</v>
      </c>
      <c r="AD9" s="42">
        <f t="shared" si="1"/>
        <v>46184.8177089198</v>
      </c>
    </row>
    <row r="10" spans="1:30" s="64" customFormat="1" x14ac:dyDescent="0.2">
      <c r="C10" s="75" t="s">
        <v>7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4">
        <v>0</v>
      </c>
      <c r="M10" s="64">
        <v>0</v>
      </c>
      <c r="N10" s="64">
        <v>0</v>
      </c>
      <c r="O10" s="64">
        <v>0</v>
      </c>
      <c r="P10" s="64">
        <v>0</v>
      </c>
      <c r="Q10" s="64">
        <v>0</v>
      </c>
      <c r="R10" s="64">
        <v>0</v>
      </c>
      <c r="S10" s="64">
        <v>0</v>
      </c>
      <c r="T10" s="64">
        <v>0</v>
      </c>
      <c r="U10" s="64">
        <v>0</v>
      </c>
      <c r="V10" s="64">
        <v>0</v>
      </c>
      <c r="W10" s="64">
        <v>0</v>
      </c>
      <c r="X10" s="64">
        <v>0</v>
      </c>
      <c r="Y10" s="64">
        <v>0</v>
      </c>
      <c r="Z10" s="64">
        <v>0</v>
      </c>
      <c r="AA10" s="64">
        <v>0</v>
      </c>
      <c r="AB10" s="64">
        <v>0</v>
      </c>
      <c r="AC10" s="64">
        <v>0</v>
      </c>
      <c r="AD10" s="64">
        <v>0</v>
      </c>
    </row>
    <row r="12" spans="1:30" x14ac:dyDescent="0.25">
      <c r="C12" s="2" t="str">
        <f>+C2</f>
        <v>INGEI de Chile: balance de GEI (kt CO2 eq) por sector, serie 1990-2016</v>
      </c>
    </row>
    <row r="13" spans="1:30" x14ac:dyDescent="0.25">
      <c r="C13" s="3" t="s">
        <v>0</v>
      </c>
      <c r="D13" s="3">
        <v>1990</v>
      </c>
      <c r="E13" s="3">
        <v>2000</v>
      </c>
      <c r="F13" s="3">
        <v>2010</v>
      </c>
      <c r="G13" s="3">
        <v>2013</v>
      </c>
      <c r="H13" s="3">
        <v>2014</v>
      </c>
      <c r="I13" s="3">
        <v>2015</v>
      </c>
      <c r="J13" s="3">
        <v>2016</v>
      </c>
      <c r="M13" s="85" t="s">
        <v>74</v>
      </c>
      <c r="N13" s="85" t="s">
        <v>87</v>
      </c>
      <c r="O13" s="85" t="s">
        <v>0</v>
      </c>
    </row>
    <row r="14" spans="1:30" x14ac:dyDescent="0.25">
      <c r="C14" s="65" t="str">
        <f>+C4</f>
        <v>1. Energía</v>
      </c>
      <c r="D14" s="60">
        <f>+D4</f>
        <v>33679.749938096145</v>
      </c>
      <c r="E14" s="60">
        <f>+N4</f>
        <v>52511.897312416106</v>
      </c>
      <c r="F14" s="60">
        <f>+X4</f>
        <v>68623.517291938013</v>
      </c>
      <c r="G14" s="60">
        <f>+AA4</f>
        <v>79993.652074144993</v>
      </c>
      <c r="H14" s="60">
        <f t="shared" ref="H14:J14" si="2">+AB4</f>
        <v>77417.01281825667</v>
      </c>
      <c r="I14" s="60">
        <f t="shared" si="2"/>
        <v>83713.41450868969</v>
      </c>
      <c r="J14" s="60">
        <f t="shared" si="2"/>
        <v>87135.569534547321</v>
      </c>
      <c r="K14" s="68">
        <f>+ABS(J14)</f>
        <v>87135.569534547321</v>
      </c>
      <c r="L14" s="125">
        <f>+K14/$K$19</f>
        <v>0.49182043075012055</v>
      </c>
      <c r="M14" s="97">
        <f>+IF(D14=0,"",IF(D14&lt;0,IF(J14&lt;0,(J14-D14)/D14,(J14-D14)/ABS(D14)),(J14-D14)/D14))</f>
        <v>1.5871798245148412</v>
      </c>
      <c r="N14" s="97">
        <f>+IF(G14=0,"",IF(G14&lt;0,IF(J14&lt;0,(J14-G14)/G14,(J14-G14)/ABS(G14)),(J14-G14)/G14))</f>
        <v>8.9281052623808019E-2</v>
      </c>
      <c r="O14" s="17" t="str">
        <f>+C14</f>
        <v>1. Energía</v>
      </c>
      <c r="Q14" s="144"/>
      <c r="R14" s="26"/>
    </row>
    <row r="15" spans="1:30" x14ac:dyDescent="0.25">
      <c r="C15" s="66" t="str">
        <f t="shared" ref="C15:D18" si="3">+C5</f>
        <v>2. IPPU</v>
      </c>
      <c r="D15" s="62">
        <f t="shared" si="3"/>
        <v>3295.4491502951755</v>
      </c>
      <c r="E15" s="62">
        <f t="shared" ref="E15:E18" si="4">+N5</f>
        <v>6243.6225582624857</v>
      </c>
      <c r="F15" s="62">
        <f t="shared" ref="F15:F18" si="5">+X5</f>
        <v>5492.4350049163422</v>
      </c>
      <c r="G15" s="62">
        <f t="shared" ref="G15:G18" si="6">+AA5</f>
        <v>6142.3588607521815</v>
      </c>
      <c r="H15" s="62">
        <f t="shared" ref="H15:H18" si="7">+AB5</f>
        <v>6231.1739548872965</v>
      </c>
      <c r="I15" s="62">
        <f t="shared" ref="I15:I18" si="8">+AC5</f>
        <v>6583.1952800843865</v>
      </c>
      <c r="J15" s="62">
        <f t="shared" ref="J15:J18" si="9">+AD5</f>
        <v>6938.9116610259352</v>
      </c>
      <c r="K15" s="68">
        <f t="shared" ref="K15:K18" si="10">+ABS(J15)</f>
        <v>6938.9116610259352</v>
      </c>
      <c r="L15" s="125">
        <f t="shared" ref="L15:L19" si="11">+K15/$K$19</f>
        <v>3.9165389522240406E-2</v>
      </c>
      <c r="M15" s="98">
        <f t="shared" ref="M15:M19" si="12">+IF(D15=0,"",IF(D15&lt;0,IF(J15&lt;0,(J15-D15)/D15,(J15-D15)/ABS(D15)),(J15-D15)/D15))</f>
        <v>1.1056042270912942</v>
      </c>
      <c r="N15" s="98">
        <f t="shared" ref="N15:N19" si="13">+IF(G15=0,"",IF(G15&lt;0,IF(J15&lt;0,(J15-G15)/G15,(J15-G15)/ABS(G15)),(J15-G15)/G15))</f>
        <v>0.12968190532850266</v>
      </c>
      <c r="O15" s="17" t="str">
        <f t="shared" ref="O15:O19" si="14">+C15</f>
        <v>2. IPPU</v>
      </c>
      <c r="R15" s="26"/>
    </row>
    <row r="16" spans="1:30" x14ac:dyDescent="0.25">
      <c r="C16" s="65" t="str">
        <f t="shared" si="3"/>
        <v>3. Agricultura</v>
      </c>
      <c r="D16" s="60">
        <f t="shared" si="3"/>
        <v>12071.431831021409</v>
      </c>
      <c r="E16" s="60">
        <f t="shared" si="4"/>
        <v>14008.686364919475</v>
      </c>
      <c r="F16" s="60">
        <f t="shared" si="5"/>
        <v>13244.051949398652</v>
      </c>
      <c r="G16" s="60">
        <f t="shared" si="6"/>
        <v>12848.350019860878</v>
      </c>
      <c r="H16" s="60">
        <f t="shared" si="7"/>
        <v>12419.107014466588</v>
      </c>
      <c r="I16" s="60">
        <f t="shared" si="8"/>
        <v>12210.637082062272</v>
      </c>
      <c r="J16" s="60">
        <f t="shared" si="9"/>
        <v>11801.602106189355</v>
      </c>
      <c r="K16" s="68">
        <f t="shared" si="10"/>
        <v>11801.602106189355</v>
      </c>
      <c r="L16" s="125">
        <f t="shared" si="11"/>
        <v>6.6611936576673372E-2</v>
      </c>
      <c r="M16" s="97">
        <f t="shared" si="12"/>
        <v>-2.2352752234299188E-2</v>
      </c>
      <c r="N16" s="97">
        <f t="shared" si="13"/>
        <v>-8.1469442539584325E-2</v>
      </c>
      <c r="O16" s="17" t="str">
        <f t="shared" si="14"/>
        <v>3. Agricultura</v>
      </c>
      <c r="R16" s="125"/>
    </row>
    <row r="17" spans="3:19" x14ac:dyDescent="0.25">
      <c r="C17" s="66" t="str">
        <f t="shared" si="3"/>
        <v>4. UTCUTS</v>
      </c>
      <c r="D17" s="62">
        <f t="shared" si="3"/>
        <v>-50060.965260967547</v>
      </c>
      <c r="E17" s="62">
        <f t="shared" si="4"/>
        <v>-62676.369253601668</v>
      </c>
      <c r="F17" s="62">
        <f t="shared" si="5"/>
        <v>-71930.884268884445</v>
      </c>
      <c r="G17" s="62">
        <f t="shared" si="6"/>
        <v>-71887.492010588365</v>
      </c>
      <c r="H17" s="62">
        <f t="shared" si="7"/>
        <v>-55722.362632981021</v>
      </c>
      <c r="I17" s="62">
        <f t="shared" si="8"/>
        <v>-44972.36888240304</v>
      </c>
      <c r="J17" s="62">
        <f t="shared" si="9"/>
        <v>-65492.330703480853</v>
      </c>
      <c r="K17" s="68">
        <f t="shared" si="10"/>
        <v>65492.330703480853</v>
      </c>
      <c r="L17" s="125">
        <f t="shared" si="11"/>
        <v>0.36965921574248234</v>
      </c>
      <c r="M17" s="98">
        <f t="shared" si="12"/>
        <v>0.30825145624079919</v>
      </c>
      <c r="N17" s="98">
        <f t="shared" si="13"/>
        <v>-8.896069577953232E-2</v>
      </c>
      <c r="O17" s="17" t="str">
        <f t="shared" si="14"/>
        <v>4. UTCUTS</v>
      </c>
    </row>
    <row r="18" spans="3:19" x14ac:dyDescent="0.25">
      <c r="C18" s="65" t="str">
        <f t="shared" si="3"/>
        <v>5. Residuos</v>
      </c>
      <c r="D18" s="60">
        <f t="shared" si="3"/>
        <v>2969.301289699366</v>
      </c>
      <c r="E18" s="60">
        <f t="shared" si="4"/>
        <v>3822.4488125221628</v>
      </c>
      <c r="F18" s="60">
        <f t="shared" si="5"/>
        <v>4502.1580835136128</v>
      </c>
      <c r="G18" s="60">
        <f t="shared" si="6"/>
        <v>5318.3670941462715</v>
      </c>
      <c r="H18" s="60">
        <f t="shared" si="7"/>
        <v>5403.8893963170467</v>
      </c>
      <c r="I18" s="60">
        <f t="shared" si="8"/>
        <v>5734.5043652331115</v>
      </c>
      <c r="J18" s="60">
        <f t="shared" si="9"/>
        <v>5801.0651106380392</v>
      </c>
      <c r="K18" s="68">
        <f t="shared" si="10"/>
        <v>5801.0651106380392</v>
      </c>
      <c r="L18" s="125">
        <f t="shared" si="11"/>
        <v>3.2743027408483422E-2</v>
      </c>
      <c r="M18" s="97">
        <f t="shared" si="12"/>
        <v>0.95368019094666612</v>
      </c>
      <c r="N18" s="97">
        <f t="shared" si="13"/>
        <v>9.0760567660524122E-2</v>
      </c>
      <c r="O18" s="17" t="str">
        <f t="shared" si="14"/>
        <v>5. Residuos</v>
      </c>
      <c r="R18" s="26"/>
    </row>
    <row r="19" spans="3:19" s="8" customFormat="1" x14ac:dyDescent="0.25">
      <c r="C19" s="67" t="str">
        <f>+C9</f>
        <v>Balance</v>
      </c>
      <c r="D19" s="42">
        <f>SUM(D14:D18)</f>
        <v>1954.9669481445508</v>
      </c>
      <c r="E19" s="42">
        <f t="shared" ref="E19:J19" si="15">SUM(E14:E18)</f>
        <v>13910.285794518555</v>
      </c>
      <c r="F19" s="42">
        <f t="shared" si="15"/>
        <v>19931.278060882178</v>
      </c>
      <c r="G19" s="42">
        <f t="shared" si="15"/>
        <v>32415.236038315961</v>
      </c>
      <c r="H19" s="42">
        <f t="shared" si="15"/>
        <v>45748.820550946584</v>
      </c>
      <c r="I19" s="42">
        <f t="shared" si="15"/>
        <v>63269.382353666413</v>
      </c>
      <c r="J19" s="42">
        <f t="shared" si="15"/>
        <v>46184.8177089198</v>
      </c>
      <c r="K19" s="68">
        <f>+SUM(K14:K18)</f>
        <v>177169.47911588149</v>
      </c>
      <c r="L19" s="15">
        <f t="shared" si="11"/>
        <v>1</v>
      </c>
      <c r="M19" s="16">
        <f t="shared" si="12"/>
        <v>22.624347077966497</v>
      </c>
      <c r="N19" s="16">
        <f t="shared" si="13"/>
        <v>0.4247873331641856</v>
      </c>
      <c r="O19" s="17" t="str">
        <f t="shared" si="14"/>
        <v>Balance</v>
      </c>
      <c r="S19" s="125"/>
    </row>
    <row r="20" spans="3:19" s="8" customFormat="1" x14ac:dyDescent="0.25">
      <c r="C20" s="67" t="s">
        <v>8</v>
      </c>
      <c r="D20" s="42">
        <f>+D14+D15+D16+D18</f>
        <v>52015.932209112099</v>
      </c>
      <c r="E20" s="42">
        <f t="shared" ref="E20:I20" si="16">+E14+E15+E16+E18</f>
        <v>76586.655048120228</v>
      </c>
      <c r="F20" s="42">
        <f t="shared" si="16"/>
        <v>91862.162329766623</v>
      </c>
      <c r="G20" s="42">
        <f t="shared" si="16"/>
        <v>104302.72804890433</v>
      </c>
      <c r="H20" s="42">
        <f t="shared" si="16"/>
        <v>101471.1831839276</v>
      </c>
      <c r="I20" s="42">
        <f t="shared" si="16"/>
        <v>108241.75123606945</v>
      </c>
      <c r="J20" s="42">
        <f>+J14+J15+J16+J18</f>
        <v>111677.14841240065</v>
      </c>
      <c r="K20" s="68"/>
      <c r="L20" s="15"/>
      <c r="M20" s="16">
        <f t="shared" ref="M20" si="17">+IF(D20=0,"",IF(D20&lt;0,IF(J20&lt;0,(J20-D20)/D20,(J20-D20)/ABS(D20)),(J20-D20)/D20))</f>
        <v>1.1469796592982555</v>
      </c>
      <c r="N20" s="16">
        <f t="shared" ref="N20" si="18">+IF(G20=0,"",IF(G20&lt;0,IF(J20&lt;0,(J20-G20)/G20,(J20-G20)/ABS(G20)),(J20-G20)/G20))</f>
        <v>7.070208518456661E-2</v>
      </c>
      <c r="O20" s="17" t="s">
        <v>180</v>
      </c>
      <c r="S20" s="125"/>
    </row>
    <row r="21" spans="3:19" x14ac:dyDescent="0.2">
      <c r="C21" s="75" t="s">
        <v>7</v>
      </c>
      <c r="D21" s="68">
        <f>+D19-D9</f>
        <v>0</v>
      </c>
      <c r="E21" s="68">
        <f>+E19-N9</f>
        <v>0</v>
      </c>
      <c r="F21" s="68">
        <f>+F19-X9</f>
        <v>0</v>
      </c>
      <c r="G21" s="68">
        <f>+G19-AA9</f>
        <v>0</v>
      </c>
      <c r="H21" s="68">
        <f t="shared" ref="H21:J21" si="19">+H19-AB9</f>
        <v>0</v>
      </c>
      <c r="I21" s="68">
        <f t="shared" si="19"/>
        <v>0</v>
      </c>
      <c r="J21" s="68">
        <f t="shared" si="19"/>
        <v>0</v>
      </c>
      <c r="L21" s="125">
        <f>J14/J$20</f>
        <v>0.78024529434413614</v>
      </c>
      <c r="M21" s="16"/>
      <c r="N21" s="16"/>
      <c r="O21" s="16"/>
      <c r="P21" s="17"/>
      <c r="S21" s="125"/>
    </row>
    <row r="22" spans="3:19" x14ac:dyDescent="0.25">
      <c r="L22" s="125">
        <f t="shared" ref="L22:L25" si="20">J15/J$20</f>
        <v>6.21336751490284E-2</v>
      </c>
      <c r="M22" s="16"/>
      <c r="N22" s="16"/>
      <c r="O22" s="17"/>
      <c r="R22" s="145"/>
      <c r="S22" s="125"/>
    </row>
    <row r="23" spans="3:19" x14ac:dyDescent="0.25">
      <c r="C23" s="2" t="str">
        <f>+C12</f>
        <v>INGEI de Chile: balance de GEI (kt CO2 eq) por sector, serie 1990-2016</v>
      </c>
      <c r="L23" s="125">
        <f t="shared" si="20"/>
        <v>0.10567606958057771</v>
      </c>
      <c r="M23" s="16"/>
      <c r="N23" s="16"/>
      <c r="O23" s="17"/>
      <c r="S23" s="125"/>
    </row>
    <row r="24" spans="3:19" x14ac:dyDescent="0.25">
      <c r="L24" s="125"/>
      <c r="S24" s="125"/>
    </row>
    <row r="25" spans="3:19" x14ac:dyDescent="0.25">
      <c r="L25" s="125">
        <f t="shared" si="20"/>
        <v>5.1944960926257749E-2</v>
      </c>
      <c r="S25" s="125"/>
    </row>
    <row r="26" spans="3:19" x14ac:dyDescent="0.25">
      <c r="L26" s="125"/>
      <c r="S26" s="125"/>
    </row>
    <row r="27" spans="3:19" x14ac:dyDescent="0.25">
      <c r="S27" s="125"/>
    </row>
    <row r="28" spans="3:19" x14ac:dyDescent="0.25">
      <c r="S28" s="125"/>
    </row>
    <row r="29" spans="3:19" x14ac:dyDescent="0.25">
      <c r="S29" s="125"/>
    </row>
    <row r="30" spans="3:19" x14ac:dyDescent="0.25">
      <c r="S30" s="125"/>
    </row>
    <row r="31" spans="3:19" x14ac:dyDescent="0.25">
      <c r="S31" s="125"/>
    </row>
    <row r="32" spans="3:19" x14ac:dyDescent="0.25">
      <c r="S32" s="125"/>
    </row>
    <row r="33" spans="1:30" x14ac:dyDescent="0.25">
      <c r="S33" s="125"/>
    </row>
    <row r="34" spans="1:30" x14ac:dyDescent="0.25">
      <c r="S34" s="125"/>
    </row>
    <row r="35" spans="1:30" x14ac:dyDescent="0.25">
      <c r="S35" s="125"/>
    </row>
    <row r="36" spans="1:30" x14ac:dyDescent="0.25">
      <c r="S36" s="125"/>
    </row>
    <row r="37" spans="1:30" x14ac:dyDescent="0.25">
      <c r="S37" s="125"/>
    </row>
    <row r="38" spans="1:30" x14ac:dyDescent="0.25">
      <c r="S38" s="125"/>
    </row>
    <row r="40" spans="1:30" x14ac:dyDescent="0.25">
      <c r="C40" s="59" t="s">
        <v>76</v>
      </c>
    </row>
    <row r="41" spans="1:30" x14ac:dyDescent="0.25">
      <c r="C41" s="3" t="s">
        <v>33</v>
      </c>
      <c r="D41" s="3">
        <v>1990</v>
      </c>
      <c r="E41" s="3">
        <v>1991</v>
      </c>
      <c r="F41" s="3">
        <v>1992</v>
      </c>
      <c r="G41" s="3">
        <v>1993</v>
      </c>
      <c r="H41" s="3">
        <v>1994</v>
      </c>
      <c r="I41" s="3">
        <v>1995</v>
      </c>
      <c r="J41" s="3">
        <v>1996</v>
      </c>
      <c r="K41" s="3">
        <v>1997</v>
      </c>
      <c r="L41" s="3">
        <v>1998</v>
      </c>
      <c r="M41" s="3">
        <v>1999</v>
      </c>
      <c r="N41" s="3">
        <v>2000</v>
      </c>
      <c r="O41" s="3">
        <v>2001</v>
      </c>
      <c r="P41" s="3">
        <v>2002</v>
      </c>
      <c r="Q41" s="3">
        <v>2003</v>
      </c>
      <c r="R41" s="3">
        <v>2004</v>
      </c>
      <c r="S41" s="3">
        <v>2005</v>
      </c>
      <c r="T41" s="3">
        <v>2006</v>
      </c>
      <c r="U41" s="3">
        <v>2007</v>
      </c>
      <c r="V41" s="3">
        <v>2008</v>
      </c>
      <c r="W41" s="3">
        <v>2009</v>
      </c>
      <c r="X41" s="3">
        <v>2010</v>
      </c>
      <c r="Y41" s="3">
        <v>2011</v>
      </c>
      <c r="Z41" s="3">
        <v>2012</v>
      </c>
      <c r="AA41" s="3">
        <v>2013</v>
      </c>
      <c r="AB41" s="3">
        <v>2014</v>
      </c>
      <c r="AC41" s="3">
        <v>2015</v>
      </c>
      <c r="AD41" s="3">
        <v>2016</v>
      </c>
    </row>
    <row r="42" spans="1:30" s="59" customFormat="1" x14ac:dyDescent="0.25">
      <c r="C42" s="65" t="s">
        <v>32</v>
      </c>
      <c r="D42" s="60">
        <v>-16787.595765350634</v>
      </c>
      <c r="E42" s="60">
        <v>-14190.878567289161</v>
      </c>
      <c r="F42" s="60">
        <v>-15574.397771432727</v>
      </c>
      <c r="G42" s="60">
        <v>-13240.896453387912</v>
      </c>
      <c r="H42" s="60">
        <v>-7622.3392395838455</v>
      </c>
      <c r="I42" s="60">
        <v>-10685.016596077789</v>
      </c>
      <c r="J42" s="60">
        <v>-4058.9917266096541</v>
      </c>
      <c r="K42" s="60">
        <v>-263.85271000671298</v>
      </c>
      <c r="L42" s="60">
        <v>17431.017595883754</v>
      </c>
      <c r="M42" s="60">
        <v>8254.8312824377463</v>
      </c>
      <c r="N42" s="60">
        <v>-7655.8230732504771</v>
      </c>
      <c r="O42" s="60">
        <v>-11597.767638249779</v>
      </c>
      <c r="P42" s="60">
        <v>-2914.7258418906799</v>
      </c>
      <c r="Q42" s="60">
        <v>-18445.697745439571</v>
      </c>
      <c r="R42" s="60">
        <v>-7530.0596781489203</v>
      </c>
      <c r="S42" s="60">
        <v>-5361.5696140268983</v>
      </c>
      <c r="T42" s="60">
        <v>-7871.6258515174641</v>
      </c>
      <c r="U42" s="60">
        <v>14422.79288093646</v>
      </c>
      <c r="V42" s="60">
        <v>13497.788711182438</v>
      </c>
      <c r="W42" s="60">
        <v>5877.0563191271367</v>
      </c>
      <c r="X42" s="60">
        <v>-2080.3808747819357</v>
      </c>
      <c r="Y42" s="60">
        <v>12727.330102672402</v>
      </c>
      <c r="Z42" s="60">
        <v>20168.144297506609</v>
      </c>
      <c r="AA42" s="60">
        <v>9056.2973936676553</v>
      </c>
      <c r="AB42" s="60">
        <v>21624.464270009114</v>
      </c>
      <c r="AC42" s="60">
        <v>38428.699702620463</v>
      </c>
      <c r="AD42" s="60">
        <v>22186.386071450124</v>
      </c>
    </row>
    <row r="43" spans="1:30" s="59" customFormat="1" x14ac:dyDescent="0.25">
      <c r="C43" s="65" t="s">
        <v>31</v>
      </c>
      <c r="D43" s="60">
        <v>13024.914240982631</v>
      </c>
      <c r="E43" s="60">
        <v>12902.408622503708</v>
      </c>
      <c r="F43" s="60">
        <v>12927.620930468052</v>
      </c>
      <c r="G43" s="60">
        <v>13221.993136276751</v>
      </c>
      <c r="H43" s="60">
        <v>13696.477365930699</v>
      </c>
      <c r="I43" s="60">
        <v>13581.328707835544</v>
      </c>
      <c r="J43" s="60">
        <v>13869.158480062595</v>
      </c>
      <c r="K43" s="60">
        <v>14338.039822080358</v>
      </c>
      <c r="L43" s="60">
        <v>14992.891961204361</v>
      </c>
      <c r="M43" s="60">
        <v>14739.427611199326</v>
      </c>
      <c r="N43" s="60">
        <v>14681.535919220551</v>
      </c>
      <c r="O43" s="60">
        <v>14878.484136861967</v>
      </c>
      <c r="P43" s="60">
        <v>15812.545693709626</v>
      </c>
      <c r="Q43" s="60">
        <v>15226.808594923426</v>
      </c>
      <c r="R43" s="60">
        <v>15515.82660438709</v>
      </c>
      <c r="S43" s="60">
        <v>15886.896777809012</v>
      </c>
      <c r="T43" s="60">
        <v>15588.740922932342</v>
      </c>
      <c r="U43" s="60">
        <v>15220.312988660535</v>
      </c>
      <c r="V43" s="60">
        <v>14540.104531069806</v>
      </c>
      <c r="W43" s="60">
        <v>14182.174179396796</v>
      </c>
      <c r="X43" s="60">
        <v>13562.814869313681</v>
      </c>
      <c r="Y43" s="60">
        <v>13308.663018974474</v>
      </c>
      <c r="Z43" s="60">
        <v>14037.620056575235</v>
      </c>
      <c r="AA43" s="60">
        <v>14265.820207132008</v>
      </c>
      <c r="AB43" s="60">
        <v>14375.298553379344</v>
      </c>
      <c r="AC43" s="60">
        <v>14684.733869239579</v>
      </c>
      <c r="AD43" s="60">
        <v>14064.264481866956</v>
      </c>
    </row>
    <row r="44" spans="1:30" s="59" customFormat="1" x14ac:dyDescent="0.25">
      <c r="C44" s="65" t="s">
        <v>30</v>
      </c>
      <c r="D44" s="60">
        <v>5656.3200565859106</v>
      </c>
      <c r="E44" s="60">
        <v>5708.1810259865433</v>
      </c>
      <c r="F44" s="60">
        <v>5855.4839746046764</v>
      </c>
      <c r="G44" s="60">
        <v>6127.7869368466927</v>
      </c>
      <c r="H44" s="60">
        <v>6346.6507347749111</v>
      </c>
      <c r="I44" s="60">
        <v>6398.5843563694325</v>
      </c>
      <c r="J44" s="60">
        <v>6562.6849425853834</v>
      </c>
      <c r="K44" s="60">
        <v>6673.6082464926621</v>
      </c>
      <c r="L44" s="60">
        <v>7133.5075412789602</v>
      </c>
      <c r="M44" s="60">
        <v>6932.7683575926212</v>
      </c>
      <c r="N44" s="60">
        <v>6708.6264728397637</v>
      </c>
      <c r="O44" s="60">
        <v>6841.1696586619837</v>
      </c>
      <c r="P44" s="60">
        <v>7291.9293460893805</v>
      </c>
      <c r="Q44" s="60">
        <v>6895.0764686449138</v>
      </c>
      <c r="R44" s="60">
        <v>7388.5211329905997</v>
      </c>
      <c r="S44" s="60">
        <v>7318.9856713164118</v>
      </c>
      <c r="T44" s="60">
        <v>7406.4757340646274</v>
      </c>
      <c r="U44" s="60">
        <v>7290.1345676574729</v>
      </c>
      <c r="V44" s="60">
        <v>7390.0258123992035</v>
      </c>
      <c r="W44" s="60">
        <v>7366.3268797760029</v>
      </c>
      <c r="X44" s="60">
        <v>7206.175523658384</v>
      </c>
      <c r="Y44" s="60">
        <v>6746.0981571089751</v>
      </c>
      <c r="Z44" s="60">
        <v>7039.3666376255314</v>
      </c>
      <c r="AA44" s="60">
        <v>6992.7974023043225</v>
      </c>
      <c r="AB44" s="60">
        <v>7181.4933639138835</v>
      </c>
      <c r="AC44" s="60">
        <v>7326.4248812086416</v>
      </c>
      <c r="AD44" s="60">
        <v>6792.7954382176185</v>
      </c>
    </row>
    <row r="45" spans="1:30" s="59" customFormat="1" x14ac:dyDescent="0.25">
      <c r="C45" s="65" t="s">
        <v>39</v>
      </c>
      <c r="D45" s="60">
        <v>61.328415926639998</v>
      </c>
      <c r="E45" s="60">
        <v>43.749966896160004</v>
      </c>
      <c r="F45" s="60">
        <v>49.370166896160001</v>
      </c>
      <c r="G45" s="60">
        <v>46.590830594159996</v>
      </c>
      <c r="H45" s="60">
        <v>69.84391221012001</v>
      </c>
      <c r="I45" s="60">
        <v>76.477482722399998</v>
      </c>
      <c r="J45" s="60">
        <v>74.752479565439984</v>
      </c>
      <c r="K45" s="60">
        <v>99.003165678359991</v>
      </c>
      <c r="L45" s="60">
        <v>122.35864270764</v>
      </c>
      <c r="M45" s="60">
        <v>141.46129892718801</v>
      </c>
      <c r="N45" s="60">
        <v>175.94647570871945</v>
      </c>
      <c r="O45" s="60">
        <v>253.99237294186219</v>
      </c>
      <c r="P45" s="60">
        <v>286.2205875261003</v>
      </c>
      <c r="Q45" s="60">
        <v>346.42489105717641</v>
      </c>
      <c r="R45" s="60">
        <v>368.41269198607017</v>
      </c>
      <c r="S45" s="60">
        <v>393.13644528128054</v>
      </c>
      <c r="T45" s="60">
        <v>509.99698250118348</v>
      </c>
      <c r="U45" s="60">
        <v>627.28586621533634</v>
      </c>
      <c r="V45" s="60">
        <v>822.41018508858338</v>
      </c>
      <c r="W45" s="60">
        <v>926.16779627470044</v>
      </c>
      <c r="X45" s="60">
        <v>1242.6685426920376</v>
      </c>
      <c r="Y45" s="60">
        <v>1562.8958481440595</v>
      </c>
      <c r="Z45" s="60">
        <v>1815.8747352885148</v>
      </c>
      <c r="AA45" s="60">
        <v>2100.3210352119677</v>
      </c>
      <c r="AB45" s="60">
        <v>2567.5643636442192</v>
      </c>
      <c r="AC45" s="60">
        <v>2829.5239005977246</v>
      </c>
      <c r="AD45" s="60">
        <v>3141.3717173850914</v>
      </c>
    </row>
    <row r="46" spans="1:30" s="8" customFormat="1" x14ac:dyDescent="0.25">
      <c r="A46" s="2"/>
      <c r="B46" s="2"/>
      <c r="C46" s="67" t="s">
        <v>5</v>
      </c>
      <c r="D46" s="42">
        <f t="shared" ref="D46:AA46" si="21">+D42+D43+D44+D45</f>
        <v>1954.9669481445476</v>
      </c>
      <c r="E46" s="42">
        <f t="shared" si="21"/>
        <v>4463.4610480972506</v>
      </c>
      <c r="F46" s="42">
        <f t="shared" si="21"/>
        <v>3258.0773005361621</v>
      </c>
      <c r="G46" s="42">
        <f t="shared" si="21"/>
        <v>6155.4744503296924</v>
      </c>
      <c r="H46" s="42">
        <f t="shared" si="21"/>
        <v>12490.632773331885</v>
      </c>
      <c r="I46" s="42">
        <f t="shared" si="21"/>
        <v>9371.3739508495873</v>
      </c>
      <c r="J46" s="42">
        <f t="shared" si="21"/>
        <v>16447.604175603763</v>
      </c>
      <c r="K46" s="42">
        <f t="shared" si="21"/>
        <v>20846.798524244667</v>
      </c>
      <c r="L46" s="42">
        <f t="shared" si="21"/>
        <v>39679.775741074714</v>
      </c>
      <c r="M46" s="42">
        <f t="shared" si="21"/>
        <v>30068.488550156882</v>
      </c>
      <c r="N46" s="42">
        <f t="shared" si="21"/>
        <v>13910.285794518557</v>
      </c>
      <c r="O46" s="42">
        <f t="shared" si="21"/>
        <v>10375.878530216034</v>
      </c>
      <c r="P46" s="42">
        <f t="shared" si="21"/>
        <v>20475.969785434427</v>
      </c>
      <c r="Q46" s="42">
        <f t="shared" si="21"/>
        <v>4022.6122091859456</v>
      </c>
      <c r="R46" s="42">
        <f t="shared" si="21"/>
        <v>15742.700751214839</v>
      </c>
      <c r="S46" s="42">
        <f t="shared" si="21"/>
        <v>18237.449280379806</v>
      </c>
      <c r="T46" s="42">
        <f t="shared" si="21"/>
        <v>15633.587787980689</v>
      </c>
      <c r="U46" s="42">
        <f t="shared" si="21"/>
        <v>37560.526303469807</v>
      </c>
      <c r="V46" s="42">
        <f t="shared" si="21"/>
        <v>36250.329239740036</v>
      </c>
      <c r="W46" s="42">
        <f t="shared" si="21"/>
        <v>28351.725174574636</v>
      </c>
      <c r="X46" s="42">
        <f t="shared" si="21"/>
        <v>19931.278060882167</v>
      </c>
      <c r="Y46" s="42">
        <f t="shared" si="21"/>
        <v>34344.987126899905</v>
      </c>
      <c r="Z46" s="42">
        <f t="shared" si="21"/>
        <v>43061.005726995892</v>
      </c>
      <c r="AA46" s="42">
        <f t="shared" si="21"/>
        <v>32415.23603831595</v>
      </c>
      <c r="AB46" s="42">
        <f t="shared" ref="AB46:AD46" si="22">+AB42+AB43+AB44+AB45</f>
        <v>45748.820550946562</v>
      </c>
      <c r="AC46" s="42">
        <f t="shared" si="22"/>
        <v>63269.382353666413</v>
      </c>
      <c r="AD46" s="42">
        <f t="shared" si="22"/>
        <v>46184.817708919785</v>
      </c>
    </row>
    <row r="47" spans="1:30" x14ac:dyDescent="0.25">
      <c r="C47" s="8" t="s">
        <v>3</v>
      </c>
      <c r="D47" s="100">
        <f>+D46-D9</f>
        <v>-3.1832314562052488E-12</v>
      </c>
      <c r="E47" s="100">
        <f t="shared" ref="E47:AD47" si="23">+E46-E9</f>
        <v>-1.3642420526593924E-11</v>
      </c>
      <c r="F47" s="100">
        <f t="shared" si="23"/>
        <v>-5.9117155615240335E-12</v>
      </c>
      <c r="G47" s="100">
        <f t="shared" si="23"/>
        <v>-1.6370904631912708E-11</v>
      </c>
      <c r="H47" s="100">
        <f t="shared" si="23"/>
        <v>0</v>
      </c>
      <c r="I47" s="100">
        <f t="shared" si="23"/>
        <v>0</v>
      </c>
      <c r="J47" s="100">
        <f t="shared" si="23"/>
        <v>0</v>
      </c>
      <c r="K47" s="100">
        <f t="shared" si="23"/>
        <v>0</v>
      </c>
      <c r="L47" s="100">
        <f t="shared" si="23"/>
        <v>0</v>
      </c>
      <c r="M47" s="100">
        <f t="shared" si="23"/>
        <v>0</v>
      </c>
      <c r="N47" s="100">
        <f t="shared" si="23"/>
        <v>0</v>
      </c>
      <c r="O47" s="100">
        <f t="shared" si="23"/>
        <v>2.5465851649641991E-11</v>
      </c>
      <c r="P47" s="100">
        <f t="shared" si="23"/>
        <v>-2.9103830456733704E-11</v>
      </c>
      <c r="Q47" s="100">
        <f t="shared" si="23"/>
        <v>7.73070496506989E-12</v>
      </c>
      <c r="R47" s="100">
        <f t="shared" si="23"/>
        <v>0</v>
      </c>
      <c r="S47" s="149">
        <f t="shared" si="23"/>
        <v>3.2741809263825417E-11</v>
      </c>
      <c r="T47" s="68">
        <f t="shared" si="23"/>
        <v>0</v>
      </c>
      <c r="U47" s="68">
        <f t="shared" si="23"/>
        <v>0</v>
      </c>
      <c r="V47" s="68">
        <f t="shared" si="23"/>
        <v>0</v>
      </c>
      <c r="W47" s="68">
        <f t="shared" si="23"/>
        <v>0</v>
      </c>
      <c r="X47" s="68">
        <f t="shared" si="23"/>
        <v>0</v>
      </c>
      <c r="Y47" s="68">
        <f t="shared" si="23"/>
        <v>0</v>
      </c>
      <c r="Z47" s="68">
        <f t="shared" si="23"/>
        <v>0</v>
      </c>
      <c r="AA47" s="68">
        <f t="shared" si="23"/>
        <v>0</v>
      </c>
      <c r="AB47" s="68">
        <f t="shared" si="23"/>
        <v>0</v>
      </c>
      <c r="AC47" s="68">
        <f t="shared" si="23"/>
        <v>0</v>
      </c>
      <c r="AD47" s="68">
        <f t="shared" si="23"/>
        <v>0</v>
      </c>
    </row>
    <row r="49" spans="3:15" x14ac:dyDescent="0.25">
      <c r="C49" s="59" t="str">
        <f>+C40</f>
        <v>INGEI de Chile: balance de GEI (kt CO2 eq) por gas, serie 1990-2016</v>
      </c>
    </row>
    <row r="50" spans="3:15" x14ac:dyDescent="0.25">
      <c r="C50" s="3" t="s">
        <v>0</v>
      </c>
      <c r="D50" s="3">
        <v>1990</v>
      </c>
      <c r="E50" s="3">
        <v>2000</v>
      </c>
      <c r="F50" s="3">
        <v>2010</v>
      </c>
      <c r="G50" s="3">
        <v>2013</v>
      </c>
      <c r="H50" s="3">
        <v>2014</v>
      </c>
      <c r="I50" s="3">
        <v>2015</v>
      </c>
      <c r="J50" s="74">
        <v>2016</v>
      </c>
    </row>
    <row r="51" spans="3:15" x14ac:dyDescent="0.25">
      <c r="C51" s="65" t="str">
        <f>+C42</f>
        <v>CO2</v>
      </c>
      <c r="D51" s="60">
        <f>+D42</f>
        <v>-16787.595765350634</v>
      </c>
      <c r="E51" s="60">
        <f>+N42</f>
        <v>-7655.8230732504771</v>
      </c>
      <c r="F51" s="60">
        <f>+X42</f>
        <v>-2080.3808747819357</v>
      </c>
      <c r="G51" s="60">
        <f>+AA42</f>
        <v>9056.2973936676553</v>
      </c>
      <c r="H51" s="60">
        <f>+AB42</f>
        <v>21624.464270009114</v>
      </c>
      <c r="I51" s="60">
        <f>+AC42</f>
        <v>38428.699702620463</v>
      </c>
      <c r="J51" s="60">
        <f>+AD42</f>
        <v>22186.386071450124</v>
      </c>
      <c r="K51" s="15">
        <f>+J51/$J$55</f>
        <v>0.48038267058408707</v>
      </c>
    </row>
    <row r="52" spans="3:15" x14ac:dyDescent="0.25">
      <c r="C52" s="65" t="str">
        <f t="shared" ref="C52:D54" si="24">+C43</f>
        <v>CH4</v>
      </c>
      <c r="D52" s="62">
        <f t="shared" si="24"/>
        <v>13024.914240982631</v>
      </c>
      <c r="E52" s="62">
        <f t="shared" ref="E52:E54" si="25">+N43</f>
        <v>14681.535919220551</v>
      </c>
      <c r="F52" s="62">
        <f t="shared" ref="F52:F54" si="26">+X43</f>
        <v>13562.814869313681</v>
      </c>
      <c r="G52" s="62">
        <f t="shared" ref="G52:J52" si="27">+AA43</f>
        <v>14265.820207132008</v>
      </c>
      <c r="H52" s="62">
        <f t="shared" si="27"/>
        <v>14375.298553379344</v>
      </c>
      <c r="I52" s="62">
        <f t="shared" si="27"/>
        <v>14684.733869239579</v>
      </c>
      <c r="J52" s="62">
        <f t="shared" si="27"/>
        <v>14064.264481866956</v>
      </c>
      <c r="K52" s="15">
        <f t="shared" ref="K52:K55" si="28">+J52/$J$55</f>
        <v>0.30452138125795158</v>
      </c>
    </row>
    <row r="53" spans="3:15" x14ac:dyDescent="0.25">
      <c r="C53" s="65" t="str">
        <f t="shared" si="24"/>
        <v>N2O</v>
      </c>
      <c r="D53" s="60">
        <f t="shared" si="24"/>
        <v>5656.3200565859106</v>
      </c>
      <c r="E53" s="60">
        <f t="shared" si="25"/>
        <v>6708.6264728397637</v>
      </c>
      <c r="F53" s="60">
        <f t="shared" si="26"/>
        <v>7206.175523658384</v>
      </c>
      <c r="G53" s="60">
        <f t="shared" ref="G53:J53" si="29">+AA44</f>
        <v>6992.7974023043225</v>
      </c>
      <c r="H53" s="60">
        <f t="shared" si="29"/>
        <v>7181.4933639138835</v>
      </c>
      <c r="I53" s="60">
        <f t="shared" si="29"/>
        <v>7326.4248812086416</v>
      </c>
      <c r="J53" s="60">
        <f t="shared" si="29"/>
        <v>6792.7954382176185</v>
      </c>
      <c r="K53" s="15">
        <f t="shared" si="28"/>
        <v>0.14707853738926221</v>
      </c>
    </row>
    <row r="54" spans="3:15" x14ac:dyDescent="0.25">
      <c r="C54" s="65" t="str">
        <f t="shared" si="24"/>
        <v>Gases fluorados</v>
      </c>
      <c r="D54" s="62">
        <f t="shared" si="24"/>
        <v>61.328415926639998</v>
      </c>
      <c r="E54" s="62">
        <f t="shared" si="25"/>
        <v>175.94647570871945</v>
      </c>
      <c r="F54" s="62">
        <f t="shared" si="26"/>
        <v>1242.6685426920376</v>
      </c>
      <c r="G54" s="62">
        <f t="shared" ref="G54:J54" si="30">+AA45</f>
        <v>2100.3210352119677</v>
      </c>
      <c r="H54" s="62">
        <f t="shared" si="30"/>
        <v>2567.5643636442192</v>
      </c>
      <c r="I54" s="62">
        <f t="shared" si="30"/>
        <v>2829.5239005977246</v>
      </c>
      <c r="J54" s="62">
        <f t="shared" si="30"/>
        <v>3141.3717173850914</v>
      </c>
      <c r="K54" s="15">
        <f t="shared" si="28"/>
        <v>6.801741076869923E-2</v>
      </c>
    </row>
    <row r="55" spans="3:15" s="8" customFormat="1" x14ac:dyDescent="0.25">
      <c r="C55" s="87" t="str">
        <f>+C46</f>
        <v>Balance</v>
      </c>
      <c r="D55" s="41">
        <f t="shared" ref="D55:I55" si="31">SUM(D51:D54)</f>
        <v>1954.9669481445476</v>
      </c>
      <c r="E55" s="41">
        <f t="shared" si="31"/>
        <v>13910.285794518557</v>
      </c>
      <c r="F55" s="41">
        <f t="shared" si="31"/>
        <v>19931.278060882167</v>
      </c>
      <c r="G55" s="41">
        <f t="shared" si="31"/>
        <v>32415.23603831595</v>
      </c>
      <c r="H55" s="41">
        <f t="shared" si="31"/>
        <v>45748.820550946562</v>
      </c>
      <c r="I55" s="41">
        <f t="shared" si="31"/>
        <v>63269.382353666413</v>
      </c>
      <c r="J55" s="41">
        <f t="shared" ref="J55" si="32">SUM(J51:J54)</f>
        <v>46184.817708919785</v>
      </c>
      <c r="K55" s="15">
        <f t="shared" si="28"/>
        <v>1</v>
      </c>
    </row>
    <row r="56" spans="3:15" x14ac:dyDescent="0.25">
      <c r="C56" s="8" t="s">
        <v>3</v>
      </c>
      <c r="D56" s="68">
        <f>+D55-D46</f>
        <v>0</v>
      </c>
      <c r="E56" s="68">
        <f>+E55-N46</f>
        <v>0</v>
      </c>
      <c r="F56" s="68">
        <f>+F55-X46</f>
        <v>0</v>
      </c>
      <c r="G56" s="68">
        <f>+G55-AA46</f>
        <v>0</v>
      </c>
      <c r="H56" s="68">
        <f t="shared" ref="H56:J56" si="33">+H55-AB46</f>
        <v>0</v>
      </c>
      <c r="I56" s="68">
        <f t="shared" si="33"/>
        <v>0</v>
      </c>
      <c r="J56" s="68">
        <f t="shared" si="33"/>
        <v>0</v>
      </c>
      <c r="L56" s="16"/>
      <c r="M56" s="16"/>
      <c r="N56" s="16"/>
      <c r="O56" s="17"/>
    </row>
    <row r="57" spans="3:15" x14ac:dyDescent="0.25">
      <c r="L57" s="16"/>
      <c r="M57" s="16"/>
      <c r="N57" s="16"/>
      <c r="O57" s="17"/>
    </row>
    <row r="58" spans="3:15" x14ac:dyDescent="0.25">
      <c r="C58" s="2" t="str">
        <f>+C49</f>
        <v>INGEI de Chile: balance de GEI (kt CO2 eq) por gas, serie 1990-2016</v>
      </c>
      <c r="L58" s="16"/>
      <c r="M58" s="16"/>
      <c r="N58" s="16"/>
      <c r="O58" s="17"/>
    </row>
    <row r="75" spans="2:30" x14ac:dyDescent="0.25">
      <c r="C75" s="59" t="s">
        <v>77</v>
      </c>
    </row>
    <row r="76" spans="2:30" x14ac:dyDescent="0.25">
      <c r="B76" s="3" t="s">
        <v>0</v>
      </c>
      <c r="C76" s="3" t="s">
        <v>0</v>
      </c>
      <c r="D76" s="3">
        <v>1990</v>
      </c>
      <c r="E76" s="3">
        <v>1991</v>
      </c>
      <c r="F76" s="3">
        <v>1992</v>
      </c>
      <c r="G76" s="3">
        <v>1993</v>
      </c>
      <c r="H76" s="3">
        <v>1994</v>
      </c>
      <c r="I76" s="3">
        <v>1995</v>
      </c>
      <c r="J76" s="3">
        <v>1996</v>
      </c>
      <c r="K76" s="3">
        <v>1997</v>
      </c>
      <c r="L76" s="3">
        <v>1998</v>
      </c>
      <c r="M76" s="3">
        <v>1999</v>
      </c>
      <c r="N76" s="3">
        <v>2000</v>
      </c>
      <c r="O76" s="3">
        <v>2001</v>
      </c>
      <c r="P76" s="3">
        <v>2002</v>
      </c>
      <c r="Q76" s="3">
        <v>2003</v>
      </c>
      <c r="R76" s="3">
        <v>2004</v>
      </c>
      <c r="S76" s="3">
        <v>2005</v>
      </c>
      <c r="T76" s="3">
        <v>2006</v>
      </c>
      <c r="U76" s="3">
        <v>2007</v>
      </c>
      <c r="V76" s="3">
        <v>2008</v>
      </c>
      <c r="W76" s="3">
        <v>2009</v>
      </c>
      <c r="X76" s="3">
        <v>2010</v>
      </c>
      <c r="Y76" s="3">
        <v>2011</v>
      </c>
      <c r="Z76" s="3">
        <v>2012</v>
      </c>
      <c r="AA76" s="3">
        <v>2013</v>
      </c>
      <c r="AB76" s="3">
        <v>2014</v>
      </c>
      <c r="AC76" s="3">
        <v>2015</v>
      </c>
      <c r="AD76" s="3">
        <v>2016</v>
      </c>
    </row>
    <row r="77" spans="2:30" x14ac:dyDescent="0.25">
      <c r="B77" s="65" t="str">
        <f t="shared" ref="B77:C81" si="34">+B4</f>
        <v>Energía</v>
      </c>
      <c r="C77" s="65" t="str">
        <f t="shared" si="34"/>
        <v>1. Energía</v>
      </c>
      <c r="D77" s="60">
        <v>30405.604626178592</v>
      </c>
      <c r="E77" s="60">
        <v>28899.077633631994</v>
      </c>
      <c r="F77" s="60">
        <v>29889.254532232124</v>
      </c>
      <c r="G77" s="60">
        <v>32198.766966483556</v>
      </c>
      <c r="H77" s="60">
        <v>34632.066709986</v>
      </c>
      <c r="I77" s="60">
        <v>37622.225612442002</v>
      </c>
      <c r="J77" s="60">
        <v>43406.394060268001</v>
      </c>
      <c r="K77" s="60">
        <v>50024.562152026796</v>
      </c>
      <c r="L77" s="60">
        <v>50508.821286576</v>
      </c>
      <c r="M77" s="60">
        <v>53051.002392405993</v>
      </c>
      <c r="N77" s="60">
        <v>49366.981357898003</v>
      </c>
      <c r="O77" s="60">
        <v>47222.808927518003</v>
      </c>
      <c r="P77" s="60">
        <v>47987.275492813991</v>
      </c>
      <c r="Q77" s="60">
        <v>48772.4141278928</v>
      </c>
      <c r="R77" s="60">
        <v>53370.02891899566</v>
      </c>
      <c r="S77" s="60">
        <v>54779.295805870752</v>
      </c>
      <c r="T77" s="60">
        <v>55691.695804714029</v>
      </c>
      <c r="U77" s="60">
        <v>65389.285549053486</v>
      </c>
      <c r="V77" s="60">
        <v>66756.933551627691</v>
      </c>
      <c r="W77" s="60">
        <v>64397.067811625209</v>
      </c>
      <c r="X77" s="60">
        <v>65978.095219936222</v>
      </c>
      <c r="Y77" s="60">
        <v>73651.077905406288</v>
      </c>
      <c r="Z77" s="60">
        <v>77451.440441660045</v>
      </c>
      <c r="AA77" s="60">
        <v>77018.348398117203</v>
      </c>
      <c r="AB77" s="60">
        <v>74430.394617969272</v>
      </c>
      <c r="AC77" s="60">
        <v>80837.031776085467</v>
      </c>
      <c r="AD77" s="60">
        <v>84120.987616838611</v>
      </c>
    </row>
    <row r="78" spans="2:30" x14ac:dyDescent="0.25">
      <c r="B78" s="65" t="str">
        <f t="shared" si="34"/>
        <v>Procesos industriales y uso de productos</v>
      </c>
      <c r="C78" s="66" t="str">
        <f t="shared" si="34"/>
        <v>2. IPPU</v>
      </c>
      <c r="D78" s="62">
        <v>2884.0576990191184</v>
      </c>
      <c r="E78" s="62">
        <v>3236.2763182058557</v>
      </c>
      <c r="F78" s="62">
        <v>3756.9506695397804</v>
      </c>
      <c r="G78" s="62">
        <v>3912.8176879855682</v>
      </c>
      <c r="H78" s="62">
        <v>3853.6901619255832</v>
      </c>
      <c r="I78" s="62">
        <v>3672.1547090231838</v>
      </c>
      <c r="J78" s="62">
        <v>3859.682720443242</v>
      </c>
      <c r="K78" s="62">
        <v>4126.9970753596235</v>
      </c>
      <c r="L78" s="62">
        <v>4545.3940145249835</v>
      </c>
      <c r="M78" s="62">
        <v>4800.893222701643</v>
      </c>
      <c r="N78" s="62">
        <v>5383.3370945991073</v>
      </c>
      <c r="O78" s="62">
        <v>5262.2672407498249</v>
      </c>
      <c r="P78" s="62">
        <v>5404.5121526147941</v>
      </c>
      <c r="Q78" s="62">
        <v>5405.6031247959772</v>
      </c>
      <c r="R78" s="62">
        <v>5728.5075249638739</v>
      </c>
      <c r="S78" s="62">
        <v>5808.2635083851719</v>
      </c>
      <c r="T78" s="62">
        <v>6073.5542337690213</v>
      </c>
      <c r="U78" s="62">
        <v>5240.6504247035627</v>
      </c>
      <c r="V78" s="62">
        <v>4781.1191678805881</v>
      </c>
      <c r="W78" s="62">
        <v>4064.2957407301988</v>
      </c>
      <c r="X78" s="62">
        <v>3688.6426231996397</v>
      </c>
      <c r="Y78" s="62">
        <v>4249.001068012959</v>
      </c>
      <c r="Z78" s="62">
        <v>4248.9240005841248</v>
      </c>
      <c r="AA78" s="62">
        <v>3479.6874254373356</v>
      </c>
      <c r="AB78" s="62">
        <v>3119.7335011016489</v>
      </c>
      <c r="AC78" s="62">
        <v>3199.9689907208963</v>
      </c>
      <c r="AD78" s="62">
        <v>3322.4959546583759</v>
      </c>
    </row>
    <row r="79" spans="2:30" x14ac:dyDescent="0.25">
      <c r="B79" s="65" t="str">
        <f t="shared" si="34"/>
        <v>Agricultura</v>
      </c>
      <c r="C79" s="65" t="str">
        <f t="shared" si="34"/>
        <v>3. Agricultura</v>
      </c>
      <c r="D79" s="60">
        <v>200.46971887795601</v>
      </c>
      <c r="E79" s="60">
        <v>225.53105836609328</v>
      </c>
      <c r="F79" s="60">
        <v>244.78105680321343</v>
      </c>
      <c r="G79" s="60">
        <v>247.93048762703464</v>
      </c>
      <c r="H79" s="60">
        <v>239.07130602033072</v>
      </c>
      <c r="I79" s="60">
        <v>263.80488401088809</v>
      </c>
      <c r="J79" s="60">
        <v>341.96004182847474</v>
      </c>
      <c r="K79" s="60">
        <v>257.23057074178939</v>
      </c>
      <c r="L79" s="60">
        <v>295.58223566666663</v>
      </c>
      <c r="M79" s="60">
        <v>329.17047738666668</v>
      </c>
      <c r="N79" s="60">
        <v>366.49522140000005</v>
      </c>
      <c r="O79" s="60">
        <v>340.93321680000014</v>
      </c>
      <c r="P79" s="60">
        <v>388.78203466666673</v>
      </c>
      <c r="Q79" s="60">
        <v>420.84577479999996</v>
      </c>
      <c r="R79" s="60">
        <v>440.42806280000002</v>
      </c>
      <c r="S79" s="60">
        <v>376.54097066670874</v>
      </c>
      <c r="T79" s="60">
        <v>395.97669179201677</v>
      </c>
      <c r="U79" s="60">
        <v>395.02162020197903</v>
      </c>
      <c r="V79" s="60">
        <v>431.45542332931444</v>
      </c>
      <c r="W79" s="60">
        <v>392.16879386663732</v>
      </c>
      <c r="X79" s="60">
        <v>470.10858048</v>
      </c>
      <c r="Y79" s="60">
        <v>489.16633802663097</v>
      </c>
      <c r="Z79" s="60">
        <v>485.50430920933343</v>
      </c>
      <c r="AA79" s="60">
        <v>509.32057782466666</v>
      </c>
      <c r="AB79" s="60">
        <v>481.72731194866668</v>
      </c>
      <c r="AC79" s="60">
        <v>528.08853558633325</v>
      </c>
      <c r="AD79" s="60">
        <v>445.3517698666667</v>
      </c>
    </row>
    <row r="80" spans="2:30" x14ac:dyDescent="0.25">
      <c r="B80" s="65" t="str">
        <f t="shared" si="34"/>
        <v>Uso de la tierra, cambio de uso de la tierra y silvicultura</v>
      </c>
      <c r="C80" s="66" t="str">
        <f t="shared" si="34"/>
        <v>4. UTCUTS</v>
      </c>
      <c r="D80" s="62">
        <v>-50277.727809426302</v>
      </c>
      <c r="E80" s="62">
        <v>-46551.763577493104</v>
      </c>
      <c r="F80" s="62">
        <v>-49465.384030007845</v>
      </c>
      <c r="G80" s="62">
        <v>-49600.411595484067</v>
      </c>
      <c r="H80" s="62">
        <v>-46347.16741751576</v>
      </c>
      <c r="I80" s="62">
        <v>-52243.201801553863</v>
      </c>
      <c r="J80" s="62">
        <v>-51667.076282871487</v>
      </c>
      <c r="K80" s="62">
        <v>-54672.696310590371</v>
      </c>
      <c r="L80" s="62">
        <v>-37918.840583634643</v>
      </c>
      <c r="M80" s="62">
        <v>-49926.303162758813</v>
      </c>
      <c r="N80" s="62">
        <v>-62772.713790023256</v>
      </c>
      <c r="O80" s="62">
        <v>-64423.863861211292</v>
      </c>
      <c r="P80" s="62">
        <v>-56695.393400209301</v>
      </c>
      <c r="Q80" s="62">
        <v>-73044.671095117956</v>
      </c>
      <c r="R80" s="62">
        <v>-67069.148533155952</v>
      </c>
      <c r="S80" s="62">
        <v>-66325.810056489107</v>
      </c>
      <c r="T80" s="62">
        <v>-70033.01055857382</v>
      </c>
      <c r="U80" s="62">
        <v>-56602.342774534663</v>
      </c>
      <c r="V80" s="62">
        <v>-58471.920131415151</v>
      </c>
      <c r="W80" s="62">
        <v>-62976.702243266991</v>
      </c>
      <c r="X80" s="62">
        <v>-72217.482275067974</v>
      </c>
      <c r="Y80" s="62">
        <v>-65662.202602471894</v>
      </c>
      <c r="Z80" s="62">
        <v>-62018.044264673568</v>
      </c>
      <c r="AA80" s="62">
        <v>-71951.381615711551</v>
      </c>
      <c r="AB80" s="62">
        <v>-56407.775962570478</v>
      </c>
      <c r="AC80" s="62">
        <v>-46136.842452172226</v>
      </c>
      <c r="AD80" s="62">
        <v>-65702.953072641525</v>
      </c>
    </row>
    <row r="81" spans="1:30" x14ac:dyDescent="0.25">
      <c r="B81" s="65" t="str">
        <f t="shared" si="34"/>
        <v>Residuos</v>
      </c>
      <c r="C81" s="65" t="str">
        <f t="shared" si="34"/>
        <v>5. Residuos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4.7733722114855708E-2</v>
      </c>
      <c r="K81" s="60">
        <v>5.380245544993479E-2</v>
      </c>
      <c r="L81" s="60">
        <v>6.0642750747093375E-2</v>
      </c>
      <c r="M81" s="60">
        <v>6.8352702259029771E-2</v>
      </c>
      <c r="N81" s="60">
        <v>7.7042875670271391E-2</v>
      </c>
      <c r="O81" s="60">
        <v>8.6837893680505984E-2</v>
      </c>
      <c r="P81" s="60">
        <v>9.7878223174587872E-2</v>
      </c>
      <c r="Q81" s="60">
        <v>0.11032218960839478</v>
      </c>
      <c r="R81" s="60">
        <v>0.12434824749812723</v>
      </c>
      <c r="S81" s="60">
        <v>0.14015753957333529</v>
      </c>
      <c r="T81" s="60">
        <v>0.15797678129357529</v>
      </c>
      <c r="U81" s="60">
        <v>0.17806151209453749</v>
      </c>
      <c r="V81" s="60">
        <v>0.20069975998860676</v>
      </c>
      <c r="W81" s="60">
        <v>0.22621617207259473</v>
      </c>
      <c r="X81" s="60">
        <v>0.25497667017679998</v>
      </c>
      <c r="Y81" s="60">
        <v>0.28739369842040002</v>
      </c>
      <c r="Z81" s="60">
        <v>0.3198107266639994</v>
      </c>
      <c r="AA81" s="60">
        <v>0.32260800000000001</v>
      </c>
      <c r="AB81" s="60">
        <v>0.38480156000000004</v>
      </c>
      <c r="AC81" s="60">
        <v>0.45285239999999999</v>
      </c>
      <c r="AD81" s="60">
        <v>0.50380272800000003</v>
      </c>
    </row>
    <row r="82" spans="1:30" s="8" customFormat="1" x14ac:dyDescent="0.25">
      <c r="A82" s="2"/>
      <c r="B82" s="67"/>
      <c r="C82" s="67" t="s">
        <v>5</v>
      </c>
      <c r="D82" s="42">
        <f>SUM(D77:D81)</f>
        <v>-16787.595765350634</v>
      </c>
      <c r="E82" s="42">
        <f t="shared" ref="E82:AD82" si="35">SUM(E77:E81)</f>
        <v>-14190.878567289161</v>
      </c>
      <c r="F82" s="42">
        <f t="shared" si="35"/>
        <v>-15574.397771432727</v>
      </c>
      <c r="G82" s="42">
        <f t="shared" si="35"/>
        <v>-13240.896453387912</v>
      </c>
      <c r="H82" s="42">
        <f t="shared" si="35"/>
        <v>-7622.3392395838455</v>
      </c>
      <c r="I82" s="42">
        <f t="shared" si="35"/>
        <v>-10685.016596077789</v>
      </c>
      <c r="J82" s="42">
        <f t="shared" si="35"/>
        <v>-4058.9917266096541</v>
      </c>
      <c r="K82" s="42">
        <f t="shared" si="35"/>
        <v>-263.85271000671298</v>
      </c>
      <c r="L82" s="42">
        <f t="shared" si="35"/>
        <v>17431.017595883754</v>
      </c>
      <c r="M82" s="42">
        <f t="shared" si="35"/>
        <v>8254.8312824377463</v>
      </c>
      <c r="N82" s="42">
        <f t="shared" si="35"/>
        <v>-7655.8230732504771</v>
      </c>
      <c r="O82" s="42">
        <f t="shared" si="35"/>
        <v>-11597.767638249779</v>
      </c>
      <c r="P82" s="42">
        <f t="shared" si="35"/>
        <v>-2914.7258418906799</v>
      </c>
      <c r="Q82" s="42">
        <f t="shared" si="35"/>
        <v>-18445.697745439571</v>
      </c>
      <c r="R82" s="42">
        <f t="shared" si="35"/>
        <v>-7530.0596781489203</v>
      </c>
      <c r="S82" s="42">
        <f t="shared" si="35"/>
        <v>-5361.5696140268983</v>
      </c>
      <c r="T82" s="42">
        <f t="shared" si="35"/>
        <v>-7871.6258515174641</v>
      </c>
      <c r="U82" s="42">
        <f t="shared" si="35"/>
        <v>14422.79288093646</v>
      </c>
      <c r="V82" s="42">
        <f t="shared" si="35"/>
        <v>13497.788711182438</v>
      </c>
      <c r="W82" s="42">
        <f t="shared" si="35"/>
        <v>5877.0563191271367</v>
      </c>
      <c r="X82" s="42">
        <f t="shared" si="35"/>
        <v>-2080.3808747819357</v>
      </c>
      <c r="Y82" s="42">
        <f t="shared" si="35"/>
        <v>12727.330102672402</v>
      </c>
      <c r="Z82" s="42">
        <f t="shared" si="35"/>
        <v>20168.144297506609</v>
      </c>
      <c r="AA82" s="42">
        <f t="shared" si="35"/>
        <v>9056.2973936676553</v>
      </c>
      <c r="AB82" s="42">
        <f t="shared" si="35"/>
        <v>21624.464270009114</v>
      </c>
      <c r="AC82" s="42">
        <f t="shared" si="35"/>
        <v>38428.699702620463</v>
      </c>
      <c r="AD82" s="42">
        <f t="shared" si="35"/>
        <v>22186.386071450124</v>
      </c>
    </row>
    <row r="83" spans="1:30" x14ac:dyDescent="0.25">
      <c r="C83" s="8" t="s">
        <v>3</v>
      </c>
      <c r="D83" s="68">
        <f t="shared" ref="D83:AA83" si="36">+D82-D42</f>
        <v>0</v>
      </c>
      <c r="E83" s="68">
        <f t="shared" si="36"/>
        <v>0</v>
      </c>
      <c r="F83" s="68">
        <f t="shared" si="36"/>
        <v>0</v>
      </c>
      <c r="G83" s="68">
        <f t="shared" si="36"/>
        <v>0</v>
      </c>
      <c r="H83" s="68">
        <f t="shared" si="36"/>
        <v>0</v>
      </c>
      <c r="I83" s="68">
        <f t="shared" si="36"/>
        <v>0</v>
      </c>
      <c r="J83" s="99">
        <f t="shared" si="36"/>
        <v>0</v>
      </c>
      <c r="K83" s="68">
        <f t="shared" si="36"/>
        <v>0</v>
      </c>
      <c r="L83" s="68">
        <f t="shared" si="36"/>
        <v>0</v>
      </c>
      <c r="M83" s="68">
        <f t="shared" si="36"/>
        <v>0</v>
      </c>
      <c r="N83" s="68">
        <f t="shared" si="36"/>
        <v>0</v>
      </c>
      <c r="O83" s="68">
        <f t="shared" si="36"/>
        <v>0</v>
      </c>
      <c r="P83" s="68">
        <f t="shared" si="36"/>
        <v>0</v>
      </c>
      <c r="Q83" s="68">
        <f t="shared" si="36"/>
        <v>0</v>
      </c>
      <c r="R83" s="68">
        <f t="shared" si="36"/>
        <v>0</v>
      </c>
      <c r="S83" s="68">
        <f t="shared" si="36"/>
        <v>0</v>
      </c>
      <c r="T83" s="68">
        <f t="shared" si="36"/>
        <v>0</v>
      </c>
      <c r="U83" s="68">
        <f t="shared" si="36"/>
        <v>0</v>
      </c>
      <c r="V83" s="68">
        <f t="shared" si="36"/>
        <v>0</v>
      </c>
      <c r="W83" s="68">
        <f t="shared" si="36"/>
        <v>0</v>
      </c>
      <c r="X83" s="68">
        <f t="shared" si="36"/>
        <v>0</v>
      </c>
      <c r="Y83" s="68">
        <f t="shared" si="36"/>
        <v>0</v>
      </c>
      <c r="Z83" s="68">
        <f t="shared" si="36"/>
        <v>0</v>
      </c>
      <c r="AA83" s="68">
        <f t="shared" si="36"/>
        <v>0</v>
      </c>
      <c r="AB83" s="68">
        <f t="shared" ref="AB83:AD83" si="37">+AB82-AB42</f>
        <v>0</v>
      </c>
      <c r="AC83" s="68">
        <f t="shared" si="37"/>
        <v>0</v>
      </c>
      <c r="AD83" s="68">
        <f t="shared" si="37"/>
        <v>0</v>
      </c>
    </row>
    <row r="85" spans="1:30" x14ac:dyDescent="0.25">
      <c r="B85" s="2" t="s">
        <v>32</v>
      </c>
      <c r="C85" s="2" t="str">
        <f>+C75</f>
        <v>INGEI de Chile: balance de CO2 (kt CO2 eq) por sector, serie 1990-2016</v>
      </c>
    </row>
    <row r="86" spans="1:30" x14ac:dyDescent="0.25">
      <c r="C86" s="3" t="s">
        <v>0</v>
      </c>
      <c r="D86" s="3">
        <v>1990</v>
      </c>
      <c r="E86" s="3">
        <v>2000</v>
      </c>
      <c r="F86" s="3">
        <v>2010</v>
      </c>
      <c r="G86" s="3">
        <v>2013</v>
      </c>
      <c r="H86" s="3">
        <v>2014</v>
      </c>
      <c r="I86" s="3">
        <v>2015</v>
      </c>
      <c r="J86" s="74">
        <v>2016</v>
      </c>
      <c r="M86" s="85" t="s">
        <v>74</v>
      </c>
      <c r="N86" s="85" t="s">
        <v>87</v>
      </c>
      <c r="O86" s="85" t="s">
        <v>0</v>
      </c>
    </row>
    <row r="87" spans="1:30" x14ac:dyDescent="0.25">
      <c r="C87" s="65" t="str">
        <f>+C77</f>
        <v>1. Energía</v>
      </c>
      <c r="D87" s="60">
        <f>+D77</f>
        <v>30405.604626178592</v>
      </c>
      <c r="E87" s="60">
        <f>+N77</f>
        <v>49366.981357898003</v>
      </c>
      <c r="F87" s="60">
        <f>+X77</f>
        <v>65978.095219936222</v>
      </c>
      <c r="G87" s="60">
        <f>+AA77</f>
        <v>77018.348398117203</v>
      </c>
      <c r="H87" s="60">
        <f t="shared" ref="H87:J87" si="38">+AB77</f>
        <v>74430.394617969272</v>
      </c>
      <c r="I87" s="60">
        <f t="shared" si="38"/>
        <v>80837.031776085467</v>
      </c>
      <c r="J87" s="60">
        <f t="shared" si="38"/>
        <v>84120.987616838611</v>
      </c>
      <c r="K87" s="68">
        <f>+ABS(J87)</f>
        <v>84120.987616838611</v>
      </c>
      <c r="L87" s="15">
        <f t="shared" ref="L87:L92" si="39">+K87/$K$92</f>
        <v>0.54769195987282404</v>
      </c>
      <c r="M87" s="97">
        <f>+IF(D87=0,"",IF(D87&lt;0,IF(J87&lt;0,(J87-D87)/D87,(J87-D87)/ABS(D87)),(J87-D87)/D87))</f>
        <v>1.7666276875945492</v>
      </c>
      <c r="N87" s="97">
        <f>+IF(G87=0,"",IF(G87&lt;0,IF(J87&lt;0,(J87-G87)/G87,(J87-G87)/ABS(G87)),(J87-G87)/G87))</f>
        <v>9.2220092568163145E-2</v>
      </c>
      <c r="O87" s="17" t="str">
        <f>+C87</f>
        <v>1. Energía</v>
      </c>
    </row>
    <row r="88" spans="1:30" x14ac:dyDescent="0.25">
      <c r="C88" s="66" t="str">
        <f t="shared" ref="C88:C91" si="40">+C78</f>
        <v>2. IPPU</v>
      </c>
      <c r="D88" s="62">
        <f t="shared" ref="D88:D91" si="41">+D78</f>
        <v>2884.0576990191184</v>
      </c>
      <c r="E88" s="62">
        <f t="shared" ref="E88:E91" si="42">+N78</f>
        <v>5383.3370945991073</v>
      </c>
      <c r="F88" s="62">
        <f t="shared" ref="F88:F91" si="43">+X78</f>
        <v>3688.6426231996397</v>
      </c>
      <c r="G88" s="62">
        <f t="shared" ref="G88:G91" si="44">+AA78</f>
        <v>3479.6874254373356</v>
      </c>
      <c r="H88" s="62">
        <f t="shared" ref="H88:H91" si="45">+AB78</f>
        <v>3119.7335011016489</v>
      </c>
      <c r="I88" s="62">
        <f t="shared" ref="I88:I91" si="46">+AC78</f>
        <v>3199.9689907208963</v>
      </c>
      <c r="J88" s="62">
        <f t="shared" ref="J88:J91" si="47">+AD78</f>
        <v>3322.4959546583759</v>
      </c>
      <c r="K88" s="68">
        <f t="shared" ref="K88:K91" si="48">+ABS(J88)</f>
        <v>3322.4959546583759</v>
      </c>
      <c r="L88" s="15">
        <f t="shared" si="39"/>
        <v>2.163198950260687E-2</v>
      </c>
      <c r="M88" s="98">
        <f t="shared" ref="M88:M92" si="49">+IF(D88=0,"",IF(D88&lt;0,IF(J88&lt;0,(J88-D88)/D88,(J88-D88)/ABS(D88)),(J88-D88)/D88))</f>
        <v>0.15202131905626312</v>
      </c>
      <c r="N88" s="98">
        <f t="shared" ref="N88:N92" si="50">+IF(G88=0,"",IF(G88&lt;0,IF(J88&lt;0,(J88-G88)/G88,(J88-G88)/ABS(G88)),(J88-G88)/G88))</f>
        <v>-4.5174020410526809E-2</v>
      </c>
      <c r="O88" s="17" t="str">
        <f t="shared" ref="O88:O92" si="51">+C88</f>
        <v>2. IPPU</v>
      </c>
    </row>
    <row r="89" spans="1:30" x14ac:dyDescent="0.25">
      <c r="C89" s="65" t="str">
        <f t="shared" si="40"/>
        <v>3. Agricultura</v>
      </c>
      <c r="D89" s="60">
        <f t="shared" si="41"/>
        <v>200.46971887795601</v>
      </c>
      <c r="E89" s="60">
        <f t="shared" si="42"/>
        <v>366.49522140000005</v>
      </c>
      <c r="F89" s="60">
        <f t="shared" si="43"/>
        <v>470.10858048</v>
      </c>
      <c r="G89" s="60">
        <f t="shared" si="44"/>
        <v>509.32057782466666</v>
      </c>
      <c r="H89" s="60">
        <f t="shared" si="45"/>
        <v>481.72731194866668</v>
      </c>
      <c r="I89" s="60">
        <f t="shared" si="46"/>
        <v>528.08853558633325</v>
      </c>
      <c r="J89" s="60">
        <f t="shared" si="47"/>
        <v>445.3517698666667</v>
      </c>
      <c r="K89" s="68">
        <f t="shared" si="48"/>
        <v>445.3517698666667</v>
      </c>
      <c r="L89" s="15">
        <f t="shared" si="39"/>
        <v>2.8995805991022467E-3</v>
      </c>
      <c r="M89" s="97">
        <f t="shared" si="49"/>
        <v>1.2215413497825698</v>
      </c>
      <c r="N89" s="97">
        <f t="shared" si="50"/>
        <v>-0.12559635471869976</v>
      </c>
      <c r="O89" s="17" t="str">
        <f t="shared" si="51"/>
        <v>3. Agricultura</v>
      </c>
    </row>
    <row r="90" spans="1:30" x14ac:dyDescent="0.25">
      <c r="C90" s="66" t="str">
        <f t="shared" si="40"/>
        <v>4. UTCUTS</v>
      </c>
      <c r="D90" s="62">
        <f t="shared" si="41"/>
        <v>-50277.727809426302</v>
      </c>
      <c r="E90" s="62">
        <f t="shared" si="42"/>
        <v>-62772.713790023256</v>
      </c>
      <c r="F90" s="62">
        <f t="shared" si="43"/>
        <v>-72217.482275067974</v>
      </c>
      <c r="G90" s="62">
        <f t="shared" si="44"/>
        <v>-71951.381615711551</v>
      </c>
      <c r="H90" s="62">
        <f t="shared" si="45"/>
        <v>-56407.775962570478</v>
      </c>
      <c r="I90" s="62">
        <f t="shared" si="46"/>
        <v>-46136.842452172226</v>
      </c>
      <c r="J90" s="62">
        <f t="shared" si="47"/>
        <v>-65702.953072641525</v>
      </c>
      <c r="K90" s="68">
        <f t="shared" si="48"/>
        <v>65702.953072641525</v>
      </c>
      <c r="L90" s="15">
        <f t="shared" si="39"/>
        <v>0.42777647002546676</v>
      </c>
      <c r="M90" s="98">
        <f t="shared" si="49"/>
        <v>0.30680036539605177</v>
      </c>
      <c r="N90" s="98">
        <f t="shared" si="50"/>
        <v>-8.6842370539075203E-2</v>
      </c>
      <c r="O90" s="17" t="str">
        <f t="shared" si="51"/>
        <v>4. UTCUTS</v>
      </c>
    </row>
    <row r="91" spans="1:30" x14ac:dyDescent="0.25">
      <c r="C91" s="65" t="str">
        <f t="shared" si="40"/>
        <v>5. Residuos</v>
      </c>
      <c r="D91" s="60">
        <f t="shared" si="41"/>
        <v>0</v>
      </c>
      <c r="E91" s="60">
        <f t="shared" si="42"/>
        <v>7.7042875670271391E-2</v>
      </c>
      <c r="F91" s="60">
        <f t="shared" si="43"/>
        <v>0.25497667017679998</v>
      </c>
      <c r="G91" s="60">
        <f t="shared" si="44"/>
        <v>0.32260800000000001</v>
      </c>
      <c r="H91" s="60">
        <f t="shared" si="45"/>
        <v>0.38480156000000004</v>
      </c>
      <c r="I91" s="60">
        <f t="shared" si="46"/>
        <v>0.45285239999999999</v>
      </c>
      <c r="J91" s="60">
        <f t="shared" si="47"/>
        <v>0.50380272800000003</v>
      </c>
      <c r="K91" s="68">
        <f t="shared" si="48"/>
        <v>0.50380272800000003</v>
      </c>
      <c r="L91" s="15">
        <f t="shared" si="39"/>
        <v>3.2801410361991789E-6</v>
      </c>
      <c r="M91" s="97" t="str">
        <f t="shared" si="49"/>
        <v/>
      </c>
      <c r="N91" s="97">
        <f t="shared" si="50"/>
        <v>0.56165602836879436</v>
      </c>
      <c r="O91" s="17" t="str">
        <f t="shared" si="51"/>
        <v>5. Residuos</v>
      </c>
    </row>
    <row r="92" spans="1:30" s="8" customFormat="1" x14ac:dyDescent="0.25">
      <c r="C92" s="67" t="str">
        <f>+C82</f>
        <v>Balance</v>
      </c>
      <c r="D92" s="42">
        <f>SUM(D87:D91)</f>
        <v>-16787.595765350634</v>
      </c>
      <c r="E92" s="42">
        <f t="shared" ref="E92:J92" si="52">SUM(E87:E91)</f>
        <v>-7655.8230732504771</v>
      </c>
      <c r="F92" s="42">
        <f t="shared" si="52"/>
        <v>-2080.3808747819357</v>
      </c>
      <c r="G92" s="42">
        <f t="shared" si="52"/>
        <v>9056.2973936676553</v>
      </c>
      <c r="H92" s="42">
        <f t="shared" si="52"/>
        <v>21624.464270009114</v>
      </c>
      <c r="I92" s="42">
        <f t="shared" si="52"/>
        <v>38428.699702620463</v>
      </c>
      <c r="J92" s="42">
        <f t="shared" si="52"/>
        <v>22186.386071450124</v>
      </c>
      <c r="K92" s="69">
        <f>SUM(K87:K90)</f>
        <v>153591.78841400519</v>
      </c>
      <c r="L92" s="15">
        <f t="shared" si="39"/>
        <v>1</v>
      </c>
      <c r="M92" s="16">
        <f t="shared" si="49"/>
        <v>2.321594013911302</v>
      </c>
      <c r="N92" s="16">
        <f t="shared" si="50"/>
        <v>1.4498296717777057</v>
      </c>
      <c r="O92" s="17" t="str">
        <f t="shared" si="51"/>
        <v>Balance</v>
      </c>
    </row>
    <row r="93" spans="1:30" x14ac:dyDescent="0.25">
      <c r="C93" s="8" t="s">
        <v>3</v>
      </c>
      <c r="D93" s="68">
        <f>+D92-D82</f>
        <v>0</v>
      </c>
      <c r="E93" s="68">
        <f>+E92-N82</f>
        <v>0</v>
      </c>
      <c r="F93" s="68">
        <f>+F92-X82</f>
        <v>0</v>
      </c>
      <c r="G93" s="68">
        <f>+G92-AA82</f>
        <v>0</v>
      </c>
      <c r="H93" s="68">
        <f t="shared" ref="H93:J93" si="53">+H92-AB82</f>
        <v>0</v>
      </c>
      <c r="I93" s="68">
        <f t="shared" si="53"/>
        <v>0</v>
      </c>
      <c r="J93" s="68">
        <f t="shared" si="53"/>
        <v>0</v>
      </c>
      <c r="L93" s="16"/>
      <c r="M93" s="16"/>
      <c r="N93" s="16"/>
      <c r="O93" s="17"/>
    </row>
    <row r="94" spans="1:30" x14ac:dyDescent="0.25">
      <c r="L94" s="16"/>
      <c r="M94" s="16"/>
      <c r="N94" s="16"/>
      <c r="O94" s="17"/>
    </row>
    <row r="95" spans="1:30" x14ac:dyDescent="0.25">
      <c r="C95" s="2" t="str">
        <f>+C85</f>
        <v>INGEI de Chile: balance de CO2 (kt CO2 eq) por sector, serie 1990-2016</v>
      </c>
      <c r="L95" s="16"/>
      <c r="M95" s="16"/>
      <c r="N95" s="16"/>
      <c r="O95" s="17"/>
    </row>
    <row r="112" spans="3:3" x14ac:dyDescent="0.25">
      <c r="C112" s="59" t="s">
        <v>78</v>
      </c>
    </row>
    <row r="113" spans="1:30" x14ac:dyDescent="0.25">
      <c r="C113" s="3" t="s">
        <v>0</v>
      </c>
      <c r="D113" s="3">
        <v>1990</v>
      </c>
      <c r="E113" s="3">
        <v>1991</v>
      </c>
      <c r="F113" s="3">
        <v>1992</v>
      </c>
      <c r="G113" s="3">
        <v>1993</v>
      </c>
      <c r="H113" s="3">
        <v>1994</v>
      </c>
      <c r="I113" s="3">
        <v>1995</v>
      </c>
      <c r="J113" s="3">
        <v>1996</v>
      </c>
      <c r="K113" s="3">
        <v>1997</v>
      </c>
      <c r="L113" s="3">
        <v>1998</v>
      </c>
      <c r="M113" s="3">
        <v>1999</v>
      </c>
      <c r="N113" s="3">
        <v>2000</v>
      </c>
      <c r="O113" s="3">
        <v>2001</v>
      </c>
      <c r="P113" s="3">
        <v>2002</v>
      </c>
      <c r="Q113" s="3">
        <v>2003</v>
      </c>
      <c r="R113" s="3">
        <v>2004</v>
      </c>
      <c r="S113" s="3">
        <v>2005</v>
      </c>
      <c r="T113" s="3">
        <v>2006</v>
      </c>
      <c r="U113" s="3">
        <v>2007</v>
      </c>
      <c r="V113" s="3">
        <v>2008</v>
      </c>
      <c r="W113" s="3">
        <v>2009</v>
      </c>
      <c r="X113" s="3">
        <v>2010</v>
      </c>
      <c r="Y113" s="3">
        <v>2011</v>
      </c>
      <c r="Z113" s="3">
        <v>2012</v>
      </c>
      <c r="AA113" s="3">
        <v>2013</v>
      </c>
      <c r="AB113" s="3">
        <v>2014</v>
      </c>
      <c r="AC113" s="3">
        <v>2015</v>
      </c>
      <c r="AD113" s="3">
        <v>2016</v>
      </c>
    </row>
    <row r="114" spans="1:30" x14ac:dyDescent="0.25">
      <c r="C114" s="101" t="str">
        <f>+C4</f>
        <v>1. Energía</v>
      </c>
      <c r="D114" s="102">
        <v>2952.2102745902421</v>
      </c>
      <c r="E114" s="102">
        <v>2631.7097170650127</v>
      </c>
      <c r="F114" s="102">
        <v>2507.9505299612115</v>
      </c>
      <c r="G114" s="102">
        <v>2416.3742990958017</v>
      </c>
      <c r="H114" s="102">
        <v>2437.8315848352536</v>
      </c>
      <c r="I114" s="102">
        <v>2243.723777768299</v>
      </c>
      <c r="J114" s="102">
        <v>2226.5909691051525</v>
      </c>
      <c r="K114" s="102">
        <v>2231.9861838990123</v>
      </c>
      <c r="L114" s="102">
        <v>2191.9596874675585</v>
      </c>
      <c r="M114" s="102">
        <v>2343.0024948118662</v>
      </c>
      <c r="N114" s="102">
        <v>2558.5853107673379</v>
      </c>
      <c r="O114" s="102">
        <v>2627.1555735075931</v>
      </c>
      <c r="P114" s="102">
        <v>2577.2531883571328</v>
      </c>
      <c r="Q114" s="102">
        <v>2460.3289949983709</v>
      </c>
      <c r="R114" s="102">
        <v>2500.9393533539674</v>
      </c>
      <c r="S114" s="102">
        <v>2536.610454440317</v>
      </c>
      <c r="T114" s="102">
        <v>2450.5059346770086</v>
      </c>
      <c r="U114" s="102">
        <v>2221.9627197069367</v>
      </c>
      <c r="V114" s="102">
        <v>2124.9043176756322</v>
      </c>
      <c r="W114" s="102">
        <v>2331.0658715038267</v>
      </c>
      <c r="X114" s="102">
        <v>1912.7822734544395</v>
      </c>
      <c r="Y114" s="102">
        <v>1847.5562483038082</v>
      </c>
      <c r="Z114" s="102">
        <v>1898.3839239623724</v>
      </c>
      <c r="AA114" s="102">
        <v>1930.8969741844851</v>
      </c>
      <c r="AB114" s="102">
        <v>1918.0023917105409</v>
      </c>
      <c r="AC114" s="102">
        <v>1820.105716232873</v>
      </c>
      <c r="AD114" s="102">
        <v>1888.2527805931318</v>
      </c>
    </row>
    <row r="115" spans="1:30" x14ac:dyDescent="0.25">
      <c r="C115" s="66" t="str">
        <f>+C5</f>
        <v>2. IPPU</v>
      </c>
      <c r="D115" s="62">
        <v>54.325600349417748</v>
      </c>
      <c r="E115" s="62">
        <v>44.986278053244597</v>
      </c>
      <c r="F115" s="62">
        <v>52.938475981697195</v>
      </c>
      <c r="G115" s="62">
        <v>50.908541073211289</v>
      </c>
      <c r="H115" s="62">
        <v>54.752040565723817</v>
      </c>
      <c r="I115" s="62">
        <v>53.377299521630583</v>
      </c>
      <c r="J115" s="62">
        <v>54.501574068219625</v>
      </c>
      <c r="K115" s="62">
        <v>97.94310080698844</v>
      </c>
      <c r="L115" s="62">
        <v>102.24741133527462</v>
      </c>
      <c r="M115" s="62">
        <v>137.30534955074856</v>
      </c>
      <c r="N115" s="62">
        <v>171.02329720465909</v>
      </c>
      <c r="O115" s="62">
        <v>164.64171281197991</v>
      </c>
      <c r="P115" s="62">
        <v>173.21525427620605</v>
      </c>
      <c r="Q115" s="62">
        <v>159.42215810316119</v>
      </c>
      <c r="R115" s="62">
        <v>159.17608671737395</v>
      </c>
      <c r="S115" s="62">
        <v>177.98161719343577</v>
      </c>
      <c r="T115" s="62">
        <v>186.10886249853678</v>
      </c>
      <c r="U115" s="62">
        <v>110.37238024849248</v>
      </c>
      <c r="V115" s="62">
        <v>67.768106816225895</v>
      </c>
      <c r="W115" s="62">
        <v>59.760210096666924</v>
      </c>
      <c r="X115" s="62">
        <v>57.117679690733894</v>
      </c>
      <c r="Y115" s="62">
        <v>37.612777500517907</v>
      </c>
      <c r="Z115" s="62">
        <v>29.575608697721524</v>
      </c>
      <c r="AA115" s="62">
        <v>21.045273398968249</v>
      </c>
      <c r="AB115" s="62">
        <v>15.698746976274936</v>
      </c>
      <c r="AC115" s="62">
        <v>15.009100973466927</v>
      </c>
      <c r="AD115" s="62">
        <v>22.819192471129732</v>
      </c>
    </row>
    <row r="116" spans="1:30" x14ac:dyDescent="0.25">
      <c r="C116" s="65" t="str">
        <f>+C6</f>
        <v>3. Agricultura</v>
      </c>
      <c r="D116" s="60">
        <v>7100.4284954324166</v>
      </c>
      <c r="E116" s="60">
        <v>7177.9859190372354</v>
      </c>
      <c r="F116" s="60">
        <v>7375.6217286290748</v>
      </c>
      <c r="G116" s="60">
        <v>7608.7236863177768</v>
      </c>
      <c r="H116" s="60">
        <v>7869.1996263097781</v>
      </c>
      <c r="I116" s="60">
        <v>8013.9019755455438</v>
      </c>
      <c r="J116" s="60">
        <v>8072.3309217108763</v>
      </c>
      <c r="K116" s="60">
        <v>8463.2045197443877</v>
      </c>
      <c r="L116" s="60">
        <v>8412.1620739514419</v>
      </c>
      <c r="M116" s="60">
        <v>8333.3495484864561</v>
      </c>
      <c r="N116" s="60">
        <v>8308.8360772095657</v>
      </c>
      <c r="O116" s="60">
        <v>8084.39897206766</v>
      </c>
      <c r="P116" s="60">
        <v>8063.0431129603739</v>
      </c>
      <c r="Q116" s="60">
        <v>7963.026812921923</v>
      </c>
      <c r="R116" s="60">
        <v>8053.3794344159587</v>
      </c>
      <c r="S116" s="60">
        <v>8093.7987857297285</v>
      </c>
      <c r="T116" s="60">
        <v>8155.1097315733368</v>
      </c>
      <c r="U116" s="60">
        <v>8148.0473479098337</v>
      </c>
      <c r="V116" s="60">
        <v>7839.9232853375797</v>
      </c>
      <c r="W116" s="60">
        <v>7497.7494108282517</v>
      </c>
      <c r="X116" s="60">
        <v>7246.4755096960207</v>
      </c>
      <c r="Y116" s="60">
        <v>7006.3770721793599</v>
      </c>
      <c r="Z116" s="60">
        <v>7283.7543795318734</v>
      </c>
      <c r="AA116" s="60">
        <v>7298.7208016885261</v>
      </c>
      <c r="AB116" s="60">
        <v>6973.8137767641847</v>
      </c>
      <c r="AC116" s="60">
        <v>6770.5168114292273</v>
      </c>
      <c r="AD116" s="60">
        <v>6589.5413412568641</v>
      </c>
    </row>
    <row r="117" spans="1:30" x14ac:dyDescent="0.25">
      <c r="C117" s="66" t="str">
        <f>+C7</f>
        <v>4. UTCUTS</v>
      </c>
      <c r="D117" s="62">
        <v>130.3919036493202</v>
      </c>
      <c r="E117" s="62">
        <v>200.93837869969735</v>
      </c>
      <c r="F117" s="62">
        <v>86.778174880089793</v>
      </c>
      <c r="G117" s="62">
        <v>194.45470754491828</v>
      </c>
      <c r="H117" s="62">
        <v>293.70366289775518</v>
      </c>
      <c r="I117" s="62">
        <v>97.640032383018863</v>
      </c>
      <c r="J117" s="62">
        <v>240.47216085545585</v>
      </c>
      <c r="K117" s="62">
        <v>190.17583248177795</v>
      </c>
      <c r="L117" s="62">
        <v>871.67134708436527</v>
      </c>
      <c r="M117" s="62">
        <v>430.6193953346388</v>
      </c>
      <c r="N117" s="62">
        <v>57.884379195546508</v>
      </c>
      <c r="O117" s="62">
        <v>40.938156011219021</v>
      </c>
      <c r="P117" s="62">
        <v>597.26766962016586</v>
      </c>
      <c r="Q117" s="62">
        <v>66.525218477958575</v>
      </c>
      <c r="R117" s="62">
        <v>121.73959570118002</v>
      </c>
      <c r="S117" s="62">
        <v>137.45498098884445</v>
      </c>
      <c r="T117" s="62">
        <v>67.024741745879027</v>
      </c>
      <c r="U117" s="62">
        <v>305.49018611200336</v>
      </c>
      <c r="V117" s="62">
        <v>277.05118052046976</v>
      </c>
      <c r="W117" s="62">
        <v>265.76530311220085</v>
      </c>
      <c r="X117" s="62">
        <v>172.10948862202798</v>
      </c>
      <c r="Y117" s="62">
        <v>87.579923946156455</v>
      </c>
      <c r="Z117" s="62">
        <v>353.09783229367764</v>
      </c>
      <c r="AA117" s="62">
        <v>38.27114202011979</v>
      </c>
      <c r="AB117" s="62">
        <v>412.40764246485043</v>
      </c>
      <c r="AC117" s="62">
        <v>700.80346120403362</v>
      </c>
      <c r="AD117" s="62">
        <v>126.57714709314199</v>
      </c>
    </row>
    <row r="118" spans="1:30" x14ac:dyDescent="0.25">
      <c r="C118" s="65" t="str">
        <f>+C8</f>
        <v>5. Residuos</v>
      </c>
      <c r="D118" s="60">
        <v>2787.5579669612334</v>
      </c>
      <c r="E118" s="60">
        <v>2846.7883296485193</v>
      </c>
      <c r="F118" s="60">
        <v>2904.3320210159791</v>
      </c>
      <c r="G118" s="60">
        <v>2951.5319022450458</v>
      </c>
      <c r="H118" s="60">
        <v>3040.9904513221868</v>
      </c>
      <c r="I118" s="60">
        <v>3172.685622617053</v>
      </c>
      <c r="J118" s="60">
        <v>3275.2628543228916</v>
      </c>
      <c r="K118" s="60">
        <v>3354.7301851481925</v>
      </c>
      <c r="L118" s="60">
        <v>3414.8514413657213</v>
      </c>
      <c r="M118" s="60">
        <v>3495.150823015616</v>
      </c>
      <c r="N118" s="60">
        <v>3585.2068548434431</v>
      </c>
      <c r="O118" s="60">
        <v>3961.3497224635162</v>
      </c>
      <c r="P118" s="60">
        <v>4401.7664684957481</v>
      </c>
      <c r="Q118" s="60">
        <v>4577.5054104220108</v>
      </c>
      <c r="R118" s="60">
        <v>4680.5921341986095</v>
      </c>
      <c r="S118" s="60">
        <v>4941.0509394566861</v>
      </c>
      <c r="T118" s="60">
        <v>4729.9916524375803</v>
      </c>
      <c r="U118" s="60">
        <v>4434.4403546832691</v>
      </c>
      <c r="V118" s="60">
        <v>4230.457640719902</v>
      </c>
      <c r="W118" s="60">
        <v>4027.8333838558497</v>
      </c>
      <c r="X118" s="60">
        <v>4174.3299178504576</v>
      </c>
      <c r="Y118" s="60">
        <v>4329.53699704463</v>
      </c>
      <c r="Z118" s="60">
        <v>4472.8083120895917</v>
      </c>
      <c r="AA118" s="60">
        <v>4976.8860158399102</v>
      </c>
      <c r="AB118" s="60">
        <v>5055.3759954634916</v>
      </c>
      <c r="AC118" s="60">
        <v>5378.2987793999782</v>
      </c>
      <c r="AD118" s="60">
        <v>5437.0740204526892</v>
      </c>
    </row>
    <row r="119" spans="1:30" s="8" customFormat="1" x14ac:dyDescent="0.25">
      <c r="A119" s="2"/>
      <c r="B119" s="2"/>
      <c r="C119" s="67" t="s">
        <v>5</v>
      </c>
      <c r="D119" s="73">
        <f>SUM(D114:D118)</f>
        <v>13024.914240982631</v>
      </c>
      <c r="E119" s="73">
        <f t="shared" ref="E119:AD119" si="54">SUM(E114:E118)</f>
        <v>12902.408622503708</v>
      </c>
      <c r="F119" s="73">
        <f t="shared" si="54"/>
        <v>12927.620930468052</v>
      </c>
      <c r="G119" s="73">
        <f t="shared" si="54"/>
        <v>13221.993136276755</v>
      </c>
      <c r="H119" s="73">
        <f t="shared" si="54"/>
        <v>13696.477365930697</v>
      </c>
      <c r="I119" s="73">
        <f t="shared" si="54"/>
        <v>13581.328707835544</v>
      </c>
      <c r="J119" s="73">
        <f t="shared" si="54"/>
        <v>13869.158480062595</v>
      </c>
      <c r="K119" s="73">
        <f t="shared" si="54"/>
        <v>14338.039822080358</v>
      </c>
      <c r="L119" s="73">
        <f t="shared" si="54"/>
        <v>14992.891961204363</v>
      </c>
      <c r="M119" s="73">
        <f t="shared" si="54"/>
        <v>14739.427611199326</v>
      </c>
      <c r="N119" s="73">
        <f t="shared" si="54"/>
        <v>14681.535919220552</v>
      </c>
      <c r="O119" s="73">
        <f t="shared" si="54"/>
        <v>14878.484136861969</v>
      </c>
      <c r="P119" s="73">
        <f t="shared" si="54"/>
        <v>15812.545693709624</v>
      </c>
      <c r="Q119" s="73">
        <f t="shared" si="54"/>
        <v>15226.808594923425</v>
      </c>
      <c r="R119" s="73">
        <f t="shared" si="54"/>
        <v>15515.82660438709</v>
      </c>
      <c r="S119" s="73">
        <f t="shared" si="54"/>
        <v>15886.896777809012</v>
      </c>
      <c r="T119" s="73">
        <f t="shared" si="54"/>
        <v>15588.740922932342</v>
      </c>
      <c r="U119" s="73">
        <f t="shared" si="54"/>
        <v>15220.312988660535</v>
      </c>
      <c r="V119" s="73">
        <f t="shared" si="54"/>
        <v>14540.10453106981</v>
      </c>
      <c r="W119" s="73">
        <f t="shared" si="54"/>
        <v>14182.174179396796</v>
      </c>
      <c r="X119" s="73">
        <f t="shared" si="54"/>
        <v>13562.814869313679</v>
      </c>
      <c r="Y119" s="73">
        <f t="shared" si="54"/>
        <v>13308.663018974472</v>
      </c>
      <c r="Z119" s="73">
        <f t="shared" si="54"/>
        <v>14037.620056575237</v>
      </c>
      <c r="AA119" s="73">
        <f t="shared" si="54"/>
        <v>14265.820207132008</v>
      </c>
      <c r="AB119" s="73">
        <f t="shared" si="54"/>
        <v>14375.298553379342</v>
      </c>
      <c r="AC119" s="73">
        <f t="shared" si="54"/>
        <v>14684.733869239579</v>
      </c>
      <c r="AD119" s="73">
        <f t="shared" si="54"/>
        <v>14064.264481866958</v>
      </c>
    </row>
    <row r="120" spans="1:30" x14ac:dyDescent="0.25">
      <c r="C120" s="8" t="s">
        <v>3</v>
      </c>
      <c r="D120" s="68">
        <f t="shared" ref="D120:AD120" si="55">+D119-D43</f>
        <v>0</v>
      </c>
      <c r="E120" s="68">
        <f t="shared" si="55"/>
        <v>0</v>
      </c>
      <c r="F120" s="68">
        <f t="shared" si="55"/>
        <v>0</v>
      </c>
      <c r="G120" s="68">
        <f t="shared" si="55"/>
        <v>0</v>
      </c>
      <c r="H120" s="68">
        <f t="shared" si="55"/>
        <v>0</v>
      </c>
      <c r="I120" s="68">
        <f t="shared" si="55"/>
        <v>0</v>
      </c>
      <c r="J120" s="68">
        <f t="shared" si="55"/>
        <v>0</v>
      </c>
      <c r="K120" s="68">
        <f t="shared" si="55"/>
        <v>0</v>
      </c>
      <c r="L120" s="68">
        <f t="shared" si="55"/>
        <v>0</v>
      </c>
      <c r="M120" s="68">
        <f t="shared" si="55"/>
        <v>0</v>
      </c>
      <c r="N120" s="68">
        <f t="shared" si="55"/>
        <v>0</v>
      </c>
      <c r="O120" s="68">
        <f t="shared" si="55"/>
        <v>0</v>
      </c>
      <c r="P120" s="68">
        <f t="shared" si="55"/>
        <v>0</v>
      </c>
      <c r="Q120" s="68">
        <f t="shared" si="55"/>
        <v>0</v>
      </c>
      <c r="R120" s="68">
        <f t="shared" si="55"/>
        <v>0</v>
      </c>
      <c r="S120" s="68">
        <f t="shared" si="55"/>
        <v>0</v>
      </c>
      <c r="T120" s="68">
        <f t="shared" si="55"/>
        <v>0</v>
      </c>
      <c r="U120" s="68">
        <f t="shared" si="55"/>
        <v>0</v>
      </c>
      <c r="V120" s="68">
        <f t="shared" si="55"/>
        <v>0</v>
      </c>
      <c r="W120" s="68">
        <f t="shared" si="55"/>
        <v>0</v>
      </c>
      <c r="X120" s="68">
        <f t="shared" si="55"/>
        <v>0</v>
      </c>
      <c r="Y120" s="68">
        <f t="shared" si="55"/>
        <v>0</v>
      </c>
      <c r="Z120" s="68">
        <f t="shared" si="55"/>
        <v>0</v>
      </c>
      <c r="AA120" s="68">
        <f t="shared" si="55"/>
        <v>0</v>
      </c>
      <c r="AB120" s="68">
        <f t="shared" si="55"/>
        <v>0</v>
      </c>
      <c r="AC120" s="68">
        <f t="shared" si="55"/>
        <v>0</v>
      </c>
      <c r="AD120" s="68">
        <f t="shared" si="55"/>
        <v>0</v>
      </c>
    </row>
    <row r="122" spans="1:30" x14ac:dyDescent="0.25">
      <c r="B122" s="2" t="s">
        <v>31</v>
      </c>
      <c r="C122" s="2" t="str">
        <f>+C112</f>
        <v>INGEI de Chile: emisiones de CH4 (kt CO2 eq) por sector, serie 1990-2016</v>
      </c>
    </row>
    <row r="123" spans="1:30" x14ac:dyDescent="0.25">
      <c r="C123" s="3" t="s">
        <v>0</v>
      </c>
      <c r="D123" s="3">
        <v>1990</v>
      </c>
      <c r="E123" s="3">
        <v>2000</v>
      </c>
      <c r="F123" s="3">
        <v>2010</v>
      </c>
      <c r="G123" s="3">
        <v>2013</v>
      </c>
      <c r="H123" s="3">
        <v>2014</v>
      </c>
      <c r="I123" s="3">
        <v>2015</v>
      </c>
      <c r="J123" s="3">
        <v>2016</v>
      </c>
      <c r="M123" s="85" t="s">
        <v>74</v>
      </c>
      <c r="N123" s="85" t="s">
        <v>87</v>
      </c>
      <c r="O123" s="85" t="s">
        <v>0</v>
      </c>
    </row>
    <row r="124" spans="1:30" x14ac:dyDescent="0.25">
      <c r="C124" s="101" t="str">
        <f>+C114</f>
        <v>1. Energía</v>
      </c>
      <c r="D124" s="102">
        <f>+D114</f>
        <v>2952.2102745902421</v>
      </c>
      <c r="E124" s="102">
        <f>+N114</f>
        <v>2558.5853107673379</v>
      </c>
      <c r="F124" s="102">
        <f>+X114</f>
        <v>1912.7822734544395</v>
      </c>
      <c r="G124" s="102">
        <f>+AA114</f>
        <v>1930.8969741844851</v>
      </c>
      <c r="H124" s="102">
        <f t="shared" ref="H124:J128" si="56">+AB114</f>
        <v>1918.0023917105409</v>
      </c>
      <c r="I124" s="102">
        <f t="shared" si="56"/>
        <v>1820.105716232873</v>
      </c>
      <c r="J124" s="102">
        <f t="shared" si="56"/>
        <v>1888.2527805931318</v>
      </c>
      <c r="K124" s="15">
        <f>+J124/$J$129</f>
        <v>0.13425890724876899</v>
      </c>
      <c r="L124" s="15"/>
      <c r="M124" s="97">
        <f>+IF(D124=0,"",IF(D124&lt;0,IF(J124&lt;0,(J124-D124)/D124,(J124-D124)/ABS(D124)),(J124-D124)/D124))</f>
        <v>-0.36039353400895008</v>
      </c>
      <c r="N124" s="97">
        <f>+IF(G124=0,"",IF(G124&lt;0,IF(J124&lt;0,(J124-G124)/G124,(J124-G124)/ABS(G124)),(J124-G124)/G124))</f>
        <v>-2.2085172933353475E-2</v>
      </c>
      <c r="O124" s="17" t="str">
        <f>+C124</f>
        <v>1. Energía</v>
      </c>
    </row>
    <row r="125" spans="1:30" x14ac:dyDescent="0.25">
      <c r="C125" s="66" t="str">
        <f t="shared" ref="C125:D128" si="57">+C115</f>
        <v>2. IPPU</v>
      </c>
      <c r="D125" s="62">
        <f t="shared" si="57"/>
        <v>54.325600349417748</v>
      </c>
      <c r="E125" s="62">
        <f t="shared" ref="E125:E128" si="58">+N115</f>
        <v>171.02329720465909</v>
      </c>
      <c r="F125" s="62">
        <f t="shared" ref="F125:F128" si="59">+X115</f>
        <v>57.117679690733894</v>
      </c>
      <c r="G125" s="62">
        <f t="shared" ref="G125:G128" si="60">+AA115</f>
        <v>21.045273398968249</v>
      </c>
      <c r="H125" s="62">
        <f t="shared" si="56"/>
        <v>15.698746976274936</v>
      </c>
      <c r="I125" s="62">
        <f t="shared" si="56"/>
        <v>15.009100973466927</v>
      </c>
      <c r="J125" s="62">
        <f t="shared" si="56"/>
        <v>22.819192471129732</v>
      </c>
      <c r="K125" s="15">
        <f t="shared" ref="K125:K130" si="61">+J125/$J$129</f>
        <v>1.6224945499674365E-3</v>
      </c>
      <c r="L125" s="15"/>
      <c r="M125" s="98">
        <f t="shared" ref="M125:M129" si="62">+IF(D125=0,"",IF(D125&lt;0,IF(J125&lt;0,(J125-D125)/D125,(J125-D125)/ABS(D125)),(J125-D125)/D125))</f>
        <v>-0.57995507966118032</v>
      </c>
      <c r="N125" s="98">
        <f t="shared" ref="N125:N129" si="63">+IF(G125=0,"",IF(G125&lt;0,IF(J125&lt;0,(J125-G125)/G125,(J125-G125)/ABS(G125)),(J125-G125)/G125))</f>
        <v>8.4290616640240471E-2</v>
      </c>
      <c r="O125" s="17" t="str">
        <f t="shared" ref="O125:O129" si="64">+C125</f>
        <v>2. IPPU</v>
      </c>
    </row>
    <row r="126" spans="1:30" x14ac:dyDescent="0.25">
      <c r="C126" s="65" t="str">
        <f t="shared" si="57"/>
        <v>3. Agricultura</v>
      </c>
      <c r="D126" s="60">
        <f t="shared" si="57"/>
        <v>7100.4284954324166</v>
      </c>
      <c r="E126" s="60">
        <f t="shared" si="58"/>
        <v>8308.8360772095657</v>
      </c>
      <c r="F126" s="60">
        <f t="shared" si="59"/>
        <v>7246.4755096960207</v>
      </c>
      <c r="G126" s="60">
        <f t="shared" si="60"/>
        <v>7298.7208016885261</v>
      </c>
      <c r="H126" s="60">
        <f t="shared" si="56"/>
        <v>6973.8137767641847</v>
      </c>
      <c r="I126" s="60">
        <f t="shared" si="56"/>
        <v>6770.5168114292273</v>
      </c>
      <c r="J126" s="60">
        <f t="shared" si="56"/>
        <v>6589.5413412568641</v>
      </c>
      <c r="K126" s="15">
        <f t="shared" si="61"/>
        <v>0.46853081792885459</v>
      </c>
      <c r="L126" s="15"/>
      <c r="M126" s="97">
        <f t="shared" si="62"/>
        <v>-7.1951594823354309E-2</v>
      </c>
      <c r="N126" s="97">
        <f t="shared" si="63"/>
        <v>-9.7164897754082671E-2</v>
      </c>
      <c r="O126" s="17" t="str">
        <f t="shared" si="64"/>
        <v>3. Agricultura</v>
      </c>
    </row>
    <row r="127" spans="1:30" x14ac:dyDescent="0.25">
      <c r="C127" s="66" t="str">
        <f t="shared" si="57"/>
        <v>4. UTCUTS</v>
      </c>
      <c r="D127" s="62">
        <f t="shared" si="57"/>
        <v>130.3919036493202</v>
      </c>
      <c r="E127" s="62">
        <f t="shared" si="58"/>
        <v>57.884379195546508</v>
      </c>
      <c r="F127" s="62">
        <f t="shared" si="59"/>
        <v>172.10948862202798</v>
      </c>
      <c r="G127" s="62">
        <f t="shared" si="60"/>
        <v>38.27114202011979</v>
      </c>
      <c r="H127" s="62">
        <f t="shared" si="56"/>
        <v>412.40764246485043</v>
      </c>
      <c r="I127" s="62">
        <f t="shared" si="56"/>
        <v>700.80346120403362</v>
      </c>
      <c r="J127" s="62">
        <f t="shared" si="56"/>
        <v>126.57714709314199</v>
      </c>
      <c r="K127" s="15">
        <f t="shared" si="61"/>
        <v>8.9999123136753987E-3</v>
      </c>
      <c r="L127" s="15"/>
      <c r="M127" s="98">
        <f t="shared" si="62"/>
        <v>-2.9256084537562455E-2</v>
      </c>
      <c r="N127" s="98">
        <f t="shared" si="63"/>
        <v>2.3073783642672128</v>
      </c>
      <c r="O127" s="17" t="str">
        <f t="shared" si="64"/>
        <v>4. UTCUTS</v>
      </c>
    </row>
    <row r="128" spans="1:30" x14ac:dyDescent="0.25">
      <c r="C128" s="65" t="str">
        <f t="shared" si="57"/>
        <v>5. Residuos</v>
      </c>
      <c r="D128" s="60">
        <f t="shared" si="57"/>
        <v>2787.5579669612334</v>
      </c>
      <c r="E128" s="60">
        <f t="shared" si="58"/>
        <v>3585.2068548434431</v>
      </c>
      <c r="F128" s="60">
        <f t="shared" si="59"/>
        <v>4174.3299178504576</v>
      </c>
      <c r="G128" s="60">
        <f t="shared" si="60"/>
        <v>4976.8860158399102</v>
      </c>
      <c r="H128" s="60">
        <f t="shared" si="56"/>
        <v>5055.3759954634916</v>
      </c>
      <c r="I128" s="60">
        <f t="shared" si="56"/>
        <v>5378.2987793999782</v>
      </c>
      <c r="J128" s="60">
        <f t="shared" si="56"/>
        <v>5437.0740204526892</v>
      </c>
      <c r="K128" s="15">
        <f t="shared" si="61"/>
        <v>0.38658786795873351</v>
      </c>
      <c r="L128" s="15"/>
      <c r="M128" s="97">
        <f t="shared" si="62"/>
        <v>0.95047926711986563</v>
      </c>
      <c r="N128" s="97">
        <f t="shared" si="63"/>
        <v>9.2465048053771148E-2</v>
      </c>
      <c r="O128" s="17" t="str">
        <f t="shared" si="64"/>
        <v>5. Residuos</v>
      </c>
    </row>
    <row r="129" spans="3:15" s="8" customFormat="1" x14ac:dyDescent="0.25">
      <c r="C129" s="67" t="str">
        <f>+C119</f>
        <v>Balance</v>
      </c>
      <c r="D129" s="42">
        <f>SUM(D124:D128)</f>
        <v>13024.914240982631</v>
      </c>
      <c r="E129" s="42">
        <f t="shared" ref="E129:J129" si="65">SUM(E124:E128)</f>
        <v>14681.535919220552</v>
      </c>
      <c r="F129" s="42">
        <f t="shared" si="65"/>
        <v>13562.814869313679</v>
      </c>
      <c r="G129" s="42">
        <f t="shared" si="65"/>
        <v>14265.820207132008</v>
      </c>
      <c r="H129" s="42">
        <f t="shared" si="65"/>
        <v>14375.298553379342</v>
      </c>
      <c r="I129" s="42">
        <f t="shared" si="65"/>
        <v>14684.733869239579</v>
      </c>
      <c r="J129" s="42">
        <f t="shared" si="65"/>
        <v>14064.264481866958</v>
      </c>
      <c r="K129" s="15">
        <f t="shared" si="61"/>
        <v>1</v>
      </c>
      <c r="L129" s="15"/>
      <c r="M129" s="16">
        <f t="shared" si="62"/>
        <v>7.9797088998408316E-2</v>
      </c>
      <c r="N129" s="16">
        <f t="shared" si="63"/>
        <v>-1.4128576018663509E-2</v>
      </c>
      <c r="O129" s="17" t="str">
        <f t="shared" si="64"/>
        <v>Balance</v>
      </c>
    </row>
    <row r="130" spans="3:15" x14ac:dyDescent="0.25">
      <c r="C130" s="8" t="s">
        <v>3</v>
      </c>
      <c r="D130" s="68">
        <f>+D129-D119</f>
        <v>0</v>
      </c>
      <c r="E130" s="68">
        <f>+E129-N119</f>
        <v>0</v>
      </c>
      <c r="F130" s="68">
        <f>+F129-X119</f>
        <v>0</v>
      </c>
      <c r="G130" s="68">
        <f>+G129-AA119</f>
        <v>0</v>
      </c>
      <c r="H130" s="68">
        <f t="shared" ref="H130:J130" si="66">+H129-AB119</f>
        <v>0</v>
      </c>
      <c r="I130" s="68">
        <f t="shared" si="66"/>
        <v>0</v>
      </c>
      <c r="J130" s="68">
        <f t="shared" si="66"/>
        <v>0</v>
      </c>
      <c r="K130" s="15">
        <f t="shared" si="61"/>
        <v>0</v>
      </c>
      <c r="L130" s="16"/>
      <c r="M130" s="16"/>
      <c r="N130" s="16"/>
      <c r="O130" s="17"/>
    </row>
    <row r="131" spans="3:15" x14ac:dyDescent="0.25">
      <c r="L131" s="16"/>
      <c r="M131" s="16"/>
      <c r="N131" s="16"/>
      <c r="O131" s="17"/>
    </row>
    <row r="132" spans="3:15" x14ac:dyDescent="0.25">
      <c r="C132" s="2" t="str">
        <f>+C122</f>
        <v>INGEI de Chile: emisiones de CH4 (kt CO2 eq) por sector, serie 1990-2016</v>
      </c>
      <c r="L132" s="16"/>
      <c r="M132" s="16"/>
      <c r="N132" s="16"/>
      <c r="O132" s="17"/>
    </row>
    <row r="150" spans="1:30" x14ac:dyDescent="0.25">
      <c r="C150" s="59" t="s">
        <v>79</v>
      </c>
    </row>
    <row r="151" spans="1:30" ht="12.75" thickBot="1" x14ac:dyDescent="0.3">
      <c r="C151" s="12" t="s">
        <v>0</v>
      </c>
      <c r="D151" s="12">
        <v>1990</v>
      </c>
      <c r="E151" s="12">
        <v>1991</v>
      </c>
      <c r="F151" s="12">
        <v>1992</v>
      </c>
      <c r="G151" s="12">
        <v>1993</v>
      </c>
      <c r="H151" s="12">
        <v>1994</v>
      </c>
      <c r="I151" s="12">
        <v>1995</v>
      </c>
      <c r="J151" s="12">
        <v>1996</v>
      </c>
      <c r="K151" s="12">
        <v>1997</v>
      </c>
      <c r="L151" s="12">
        <v>1998</v>
      </c>
      <c r="M151" s="12">
        <v>1999</v>
      </c>
      <c r="N151" s="12">
        <v>2000</v>
      </c>
      <c r="O151" s="12">
        <v>2001</v>
      </c>
      <c r="P151" s="12">
        <v>2002</v>
      </c>
      <c r="Q151" s="12">
        <v>2003</v>
      </c>
      <c r="R151" s="12">
        <v>2004</v>
      </c>
      <c r="S151" s="12">
        <v>2005</v>
      </c>
      <c r="T151" s="12">
        <v>2006</v>
      </c>
      <c r="U151" s="12">
        <v>2007</v>
      </c>
      <c r="V151" s="12">
        <v>2008</v>
      </c>
      <c r="W151" s="12">
        <v>2009</v>
      </c>
      <c r="X151" s="12">
        <v>2010</v>
      </c>
      <c r="Y151" s="12">
        <v>2011</v>
      </c>
      <c r="Z151" s="12">
        <v>2012</v>
      </c>
      <c r="AA151" s="12">
        <v>2013</v>
      </c>
      <c r="AB151" s="12">
        <v>2014</v>
      </c>
      <c r="AC151" s="12">
        <v>2015</v>
      </c>
      <c r="AD151" s="12">
        <v>2016</v>
      </c>
    </row>
    <row r="152" spans="1:30" ht="12.75" thickTop="1" x14ac:dyDescent="0.25">
      <c r="C152" s="101" t="str">
        <f>+C114</f>
        <v>1. Energía</v>
      </c>
      <c r="D152" s="102">
        <v>321.93503732730017</v>
      </c>
      <c r="E152" s="102">
        <v>330.75757975319095</v>
      </c>
      <c r="F152" s="102">
        <v>354.83168503693508</v>
      </c>
      <c r="G152" s="102">
        <v>360.03686785402078</v>
      </c>
      <c r="H152" s="102">
        <v>390.37575715138632</v>
      </c>
      <c r="I152" s="102">
        <v>431.93757201786514</v>
      </c>
      <c r="J152" s="102">
        <v>488.05162158906495</v>
      </c>
      <c r="K152" s="102">
        <v>528.48133090372073</v>
      </c>
      <c r="L152" s="102">
        <v>556.03148496260098</v>
      </c>
      <c r="M152" s="102">
        <v>586.16539474665672</v>
      </c>
      <c r="N152" s="102">
        <v>586.33064375076356</v>
      </c>
      <c r="O152" s="102">
        <v>562.0574416142249</v>
      </c>
      <c r="P152" s="102">
        <v>582.59888690954404</v>
      </c>
      <c r="Q152" s="102">
        <v>573.32033208076268</v>
      </c>
      <c r="R152" s="102">
        <v>604.42874018862585</v>
      </c>
      <c r="S152" s="102">
        <v>646.38356213050065</v>
      </c>
      <c r="T152" s="102">
        <v>665.94360771648712</v>
      </c>
      <c r="U152" s="102">
        <v>741.05032717333961</v>
      </c>
      <c r="V152" s="102">
        <v>783.10928050306768</v>
      </c>
      <c r="W152" s="102">
        <v>789.59644601854041</v>
      </c>
      <c r="X152" s="102">
        <v>732.63979854733054</v>
      </c>
      <c r="Y152" s="102">
        <v>789.64363128019579</v>
      </c>
      <c r="Z152" s="102">
        <v>973.22794697701795</v>
      </c>
      <c r="AA152" s="102">
        <v>1044.4067018433016</v>
      </c>
      <c r="AB152" s="102">
        <v>1068.61580857685</v>
      </c>
      <c r="AC152" s="102">
        <v>1056.2770163713446</v>
      </c>
      <c r="AD152" s="102">
        <v>1126.3291371155822</v>
      </c>
    </row>
    <row r="153" spans="1:30" x14ac:dyDescent="0.25">
      <c r="C153" s="66" t="str">
        <f t="shared" ref="C153:C156" si="67">+C115</f>
        <v>2. IPPU</v>
      </c>
      <c r="D153" s="62">
        <v>295.737435</v>
      </c>
      <c r="E153" s="62">
        <v>295.737435</v>
      </c>
      <c r="F153" s="62">
        <v>295.737435</v>
      </c>
      <c r="G153" s="62">
        <v>295.737435</v>
      </c>
      <c r="H153" s="62">
        <v>295.737435</v>
      </c>
      <c r="I153" s="62">
        <v>295.737435</v>
      </c>
      <c r="J153" s="62">
        <v>295.737435</v>
      </c>
      <c r="K153" s="62">
        <v>295.737435</v>
      </c>
      <c r="L153" s="62">
        <v>295.737435</v>
      </c>
      <c r="M153" s="62">
        <v>295.737435</v>
      </c>
      <c r="N153" s="62">
        <v>513.31569074999993</v>
      </c>
      <c r="O153" s="62">
        <v>562.95733162500005</v>
      </c>
      <c r="P153" s="62">
        <v>540.98826502500003</v>
      </c>
      <c r="Q153" s="62">
        <v>698.78531070000008</v>
      </c>
      <c r="R153" s="62">
        <v>811.37677702500002</v>
      </c>
      <c r="S153" s="62">
        <v>856.79359740000007</v>
      </c>
      <c r="T153" s="62">
        <v>873.48163837499999</v>
      </c>
      <c r="U153" s="62">
        <v>374.46592346912865</v>
      </c>
      <c r="V153" s="62">
        <v>401.86134757214836</v>
      </c>
      <c r="W153" s="62">
        <v>412.95906340041415</v>
      </c>
      <c r="X153" s="62">
        <v>504.00615933393073</v>
      </c>
      <c r="Y153" s="62">
        <v>486.43915792978083</v>
      </c>
      <c r="Z153" s="62">
        <v>594.71057484215169</v>
      </c>
      <c r="AA153" s="62">
        <v>541.30512670391067</v>
      </c>
      <c r="AB153" s="62">
        <v>528.17734316515441</v>
      </c>
      <c r="AC153" s="62">
        <v>538.69328779229909</v>
      </c>
      <c r="AD153" s="62">
        <v>452.22479651133784</v>
      </c>
    </row>
    <row r="154" spans="1:30" x14ac:dyDescent="0.25">
      <c r="C154" s="65" t="str">
        <f t="shared" si="67"/>
        <v>3. Agricultura</v>
      </c>
      <c r="D154" s="60">
        <v>4770.533616711039</v>
      </c>
      <c r="E154" s="60">
        <v>4763.4766194366066</v>
      </c>
      <c r="F154" s="60">
        <v>4941.5727421638467</v>
      </c>
      <c r="G154" s="60">
        <v>5130.6076010518036</v>
      </c>
      <c r="H154" s="60">
        <v>5249.4194617932981</v>
      </c>
      <c r="I154" s="60">
        <v>5387.4988528480653</v>
      </c>
      <c r="J154" s="60">
        <v>5394.9443530180361</v>
      </c>
      <c r="K154" s="60">
        <v>5497.2452029483957</v>
      </c>
      <c r="L154" s="60">
        <v>5477.231894082357</v>
      </c>
      <c r="M154" s="60">
        <v>5537.3021624185158</v>
      </c>
      <c r="N154" s="60">
        <v>5333.3550663099086</v>
      </c>
      <c r="O154" s="60">
        <v>5444.7630906654158</v>
      </c>
      <c r="P154" s="60">
        <v>5514.1719973929821</v>
      </c>
      <c r="Q154" s="60">
        <v>5309.2568363133378</v>
      </c>
      <c r="R154" s="60">
        <v>5611.0849564477057</v>
      </c>
      <c r="S154" s="60">
        <v>5436.3119954127851</v>
      </c>
      <c r="T154" s="60">
        <v>5523.4967333311934</v>
      </c>
      <c r="U154" s="60">
        <v>5669.6244032748564</v>
      </c>
      <c r="V154" s="60">
        <v>5712.0533460809302</v>
      </c>
      <c r="W154" s="60">
        <v>5651.1243031985523</v>
      </c>
      <c r="X154" s="60">
        <v>5527.4678592226337</v>
      </c>
      <c r="Y154" s="60">
        <v>5087.2974047275657</v>
      </c>
      <c r="Z154" s="60">
        <v>4910.2376115966108</v>
      </c>
      <c r="AA154" s="60">
        <v>5040.3086403476846</v>
      </c>
      <c r="AB154" s="60">
        <v>4963.5659257537363</v>
      </c>
      <c r="AC154" s="60">
        <v>4912.0317350467103</v>
      </c>
      <c r="AD154" s="60">
        <v>4766.7089950658274</v>
      </c>
    </row>
    <row r="155" spans="1:30" x14ac:dyDescent="0.25">
      <c r="C155" s="66" t="str">
        <f t="shared" si="67"/>
        <v>4. UTCUTS</v>
      </c>
      <c r="D155" s="62">
        <v>86.370644809438318</v>
      </c>
      <c r="E155" s="62">
        <v>133.26026931231499</v>
      </c>
      <c r="F155" s="62">
        <v>57.715948737801014</v>
      </c>
      <c r="G155" s="62">
        <v>129.12383764450743</v>
      </c>
      <c r="H155" s="62">
        <v>194.99926202260133</v>
      </c>
      <c r="I155" s="62">
        <v>64.798046637411304</v>
      </c>
      <c r="J155" s="62">
        <v>159.11065903651675</v>
      </c>
      <c r="K155" s="62">
        <v>126.03320542465941</v>
      </c>
      <c r="L155" s="62">
        <v>575.73565855625168</v>
      </c>
      <c r="M155" s="62">
        <v>285.28324288786234</v>
      </c>
      <c r="N155" s="62">
        <v>38.460157226040728</v>
      </c>
      <c r="O155" s="62">
        <v>27.13089477140419</v>
      </c>
      <c r="P155" s="62">
        <v>394.66655751227438</v>
      </c>
      <c r="Q155" s="62">
        <v>44.734048815080143</v>
      </c>
      <c r="R155" s="62">
        <v>81.110588396398569</v>
      </c>
      <c r="S155" s="62">
        <v>92.074815275221454</v>
      </c>
      <c r="T155" s="62">
        <v>44.650155802142223</v>
      </c>
      <c r="U155" s="62">
        <v>201.41599491744719</v>
      </c>
      <c r="V155" s="62">
        <v>183.27095022426013</v>
      </c>
      <c r="W155" s="62">
        <v>176.08315779843659</v>
      </c>
      <c r="X155" s="62">
        <v>114.48851756151032</v>
      </c>
      <c r="Y155" s="62">
        <v>58.566451147248401</v>
      </c>
      <c r="Z155" s="62">
        <v>233.75851666246828</v>
      </c>
      <c r="AA155" s="62">
        <v>25.618463103064268</v>
      </c>
      <c r="AB155" s="62">
        <v>273.00568712458733</v>
      </c>
      <c r="AC155" s="62">
        <v>463.67010856515384</v>
      </c>
      <c r="AD155" s="62">
        <v>84.045222067521308</v>
      </c>
    </row>
    <row r="156" spans="1:30" x14ac:dyDescent="0.25">
      <c r="C156" s="65" t="str">
        <f t="shared" si="67"/>
        <v>5. Residuos</v>
      </c>
      <c r="D156" s="60">
        <v>181.74332273813278</v>
      </c>
      <c r="E156" s="60">
        <v>184.949122484431</v>
      </c>
      <c r="F156" s="60">
        <v>205.62616366609276</v>
      </c>
      <c r="G156" s="60">
        <v>212.28119529636169</v>
      </c>
      <c r="H156" s="60">
        <v>216.11881880762505</v>
      </c>
      <c r="I156" s="60">
        <v>218.61244986609202</v>
      </c>
      <c r="J156" s="60">
        <v>224.84087394176495</v>
      </c>
      <c r="K156" s="60">
        <v>226.11107221588776</v>
      </c>
      <c r="L156" s="60">
        <v>228.77106867775029</v>
      </c>
      <c r="M156" s="60">
        <v>228.28012253958519</v>
      </c>
      <c r="N156" s="60">
        <v>237.16491480305027</v>
      </c>
      <c r="O156" s="60">
        <v>244.26089998593906</v>
      </c>
      <c r="P156" s="60">
        <v>259.50363924958003</v>
      </c>
      <c r="Q156" s="60">
        <v>268.97994073573335</v>
      </c>
      <c r="R156" s="60">
        <v>280.52007093286943</v>
      </c>
      <c r="S156" s="60">
        <v>287.42170109790391</v>
      </c>
      <c r="T156" s="60">
        <v>298.90359883980551</v>
      </c>
      <c r="U156" s="60">
        <v>303.57791882270072</v>
      </c>
      <c r="V156" s="60">
        <v>309.73088801879697</v>
      </c>
      <c r="W156" s="60">
        <v>336.56390936005999</v>
      </c>
      <c r="X156" s="60">
        <v>327.57318899297826</v>
      </c>
      <c r="Y156" s="60">
        <v>324.15151202418446</v>
      </c>
      <c r="Z156" s="60">
        <v>327.43198754728263</v>
      </c>
      <c r="AA156" s="60">
        <v>341.15847030636155</v>
      </c>
      <c r="AB156" s="60">
        <v>348.12859929355545</v>
      </c>
      <c r="AC156" s="60">
        <v>355.75273343313273</v>
      </c>
      <c r="AD156" s="60">
        <v>363.48728745734968</v>
      </c>
    </row>
    <row r="157" spans="1:30" s="8" customFormat="1" x14ac:dyDescent="0.25">
      <c r="A157" s="2"/>
      <c r="B157" s="2"/>
      <c r="C157" s="72" t="s">
        <v>8</v>
      </c>
      <c r="D157" s="73">
        <f>SUM(D152:D156)</f>
        <v>5656.3200565859097</v>
      </c>
      <c r="E157" s="73">
        <f t="shared" ref="E157:AD157" si="68">SUM(E152:E156)</f>
        <v>5708.1810259865442</v>
      </c>
      <c r="F157" s="73">
        <f t="shared" si="68"/>
        <v>5855.4839746046764</v>
      </c>
      <c r="G157" s="73">
        <f t="shared" si="68"/>
        <v>6127.7869368466936</v>
      </c>
      <c r="H157" s="73">
        <f t="shared" si="68"/>
        <v>6346.6507347749102</v>
      </c>
      <c r="I157" s="73">
        <f t="shared" si="68"/>
        <v>6398.5843563694334</v>
      </c>
      <c r="J157" s="73">
        <f t="shared" si="68"/>
        <v>6562.6849425853825</v>
      </c>
      <c r="K157" s="73">
        <f t="shared" si="68"/>
        <v>6673.6082464926631</v>
      </c>
      <c r="L157" s="73">
        <f t="shared" si="68"/>
        <v>7133.5075412789602</v>
      </c>
      <c r="M157" s="73">
        <f t="shared" si="68"/>
        <v>6932.7683575926203</v>
      </c>
      <c r="N157" s="73">
        <f t="shared" si="68"/>
        <v>6708.6264728397628</v>
      </c>
      <c r="O157" s="73">
        <f t="shared" si="68"/>
        <v>6841.1696586619846</v>
      </c>
      <c r="P157" s="73">
        <f t="shared" si="68"/>
        <v>7291.9293460893814</v>
      </c>
      <c r="Q157" s="73">
        <f t="shared" si="68"/>
        <v>6895.0764686449138</v>
      </c>
      <c r="R157" s="73">
        <f t="shared" si="68"/>
        <v>7388.5211329905987</v>
      </c>
      <c r="S157" s="73">
        <f t="shared" si="68"/>
        <v>7318.9856713164108</v>
      </c>
      <c r="T157" s="73">
        <f t="shared" si="68"/>
        <v>7406.4757340646283</v>
      </c>
      <c r="U157" s="73">
        <f t="shared" si="68"/>
        <v>7290.1345676574729</v>
      </c>
      <c r="V157" s="73">
        <f t="shared" si="68"/>
        <v>7390.0258123992035</v>
      </c>
      <c r="W157" s="73">
        <f t="shared" si="68"/>
        <v>7366.3268797760038</v>
      </c>
      <c r="X157" s="73">
        <f t="shared" si="68"/>
        <v>7206.1755236583831</v>
      </c>
      <c r="Y157" s="73">
        <f t="shared" si="68"/>
        <v>6746.098157108976</v>
      </c>
      <c r="Z157" s="73">
        <f t="shared" si="68"/>
        <v>7039.3666376255314</v>
      </c>
      <c r="AA157" s="73">
        <f t="shared" si="68"/>
        <v>6992.7974023043234</v>
      </c>
      <c r="AB157" s="73">
        <f t="shared" si="68"/>
        <v>7181.4933639138835</v>
      </c>
      <c r="AC157" s="73">
        <f t="shared" si="68"/>
        <v>7326.4248812086407</v>
      </c>
      <c r="AD157" s="73">
        <f t="shared" si="68"/>
        <v>6792.7954382176185</v>
      </c>
    </row>
    <row r="158" spans="1:30" x14ac:dyDescent="0.25">
      <c r="C158" s="8" t="s">
        <v>3</v>
      </c>
      <c r="D158" s="68">
        <f t="shared" ref="D158:AA158" si="69">+D157-D44</f>
        <v>0</v>
      </c>
      <c r="E158" s="68">
        <f t="shared" si="69"/>
        <v>0</v>
      </c>
      <c r="F158" s="68">
        <f t="shared" si="69"/>
        <v>0</v>
      </c>
      <c r="G158" s="68">
        <f t="shared" si="69"/>
        <v>0</v>
      </c>
      <c r="H158" s="68">
        <f t="shared" si="69"/>
        <v>0</v>
      </c>
      <c r="I158" s="68">
        <f t="shared" si="69"/>
        <v>0</v>
      </c>
      <c r="J158" s="68">
        <f t="shared" si="69"/>
        <v>0</v>
      </c>
      <c r="K158" s="68">
        <f t="shared" si="69"/>
        <v>0</v>
      </c>
      <c r="L158" s="68">
        <f t="shared" si="69"/>
        <v>0</v>
      </c>
      <c r="M158" s="68">
        <f t="shared" si="69"/>
        <v>0</v>
      </c>
      <c r="N158" s="68">
        <f t="shared" si="69"/>
        <v>0</v>
      </c>
      <c r="O158" s="68">
        <f t="shared" si="69"/>
        <v>0</v>
      </c>
      <c r="P158" s="68">
        <f t="shared" si="69"/>
        <v>0</v>
      </c>
      <c r="Q158" s="68">
        <f t="shared" si="69"/>
        <v>0</v>
      </c>
      <c r="R158" s="68">
        <f t="shared" si="69"/>
        <v>0</v>
      </c>
      <c r="S158" s="68">
        <f t="shared" si="69"/>
        <v>0</v>
      </c>
      <c r="T158" s="68">
        <f t="shared" si="69"/>
        <v>0</v>
      </c>
      <c r="U158" s="68">
        <f t="shared" si="69"/>
        <v>0</v>
      </c>
      <c r="V158" s="68">
        <f t="shared" si="69"/>
        <v>0</v>
      </c>
      <c r="W158" s="68">
        <f t="shared" si="69"/>
        <v>0</v>
      </c>
      <c r="X158" s="68">
        <f t="shared" si="69"/>
        <v>0</v>
      </c>
      <c r="Y158" s="68">
        <f t="shared" si="69"/>
        <v>0</v>
      </c>
      <c r="Z158" s="68">
        <f t="shared" si="69"/>
        <v>0</v>
      </c>
      <c r="AA158" s="68">
        <f t="shared" si="69"/>
        <v>0</v>
      </c>
      <c r="AB158" s="68">
        <f t="shared" ref="AB158:AD158" si="70">+AB157-AB44</f>
        <v>0</v>
      </c>
      <c r="AC158" s="68">
        <f t="shared" si="70"/>
        <v>0</v>
      </c>
      <c r="AD158" s="68">
        <f t="shared" si="70"/>
        <v>0</v>
      </c>
    </row>
    <row r="160" spans="1:30" x14ac:dyDescent="0.25">
      <c r="B160" s="2" t="s">
        <v>30</v>
      </c>
      <c r="C160" s="2" t="str">
        <f>+C150</f>
        <v>INGEI de Chile: emisiones de N2O (kt CO2 eq) por sector, serie 1990-2016</v>
      </c>
    </row>
    <row r="161" spans="3:15" x14ac:dyDescent="0.25">
      <c r="C161" s="3" t="s">
        <v>0</v>
      </c>
      <c r="D161" s="3">
        <v>1990</v>
      </c>
      <c r="E161" s="3">
        <v>2000</v>
      </c>
      <c r="F161" s="3">
        <v>2010</v>
      </c>
      <c r="G161" s="3">
        <v>2013</v>
      </c>
      <c r="H161" s="3">
        <v>2014</v>
      </c>
      <c r="I161" s="3">
        <v>2015</v>
      </c>
      <c r="J161" s="3">
        <v>2016</v>
      </c>
      <c r="M161" s="85" t="s">
        <v>74</v>
      </c>
      <c r="N161" s="85" t="s">
        <v>87</v>
      </c>
      <c r="O161" s="85" t="s">
        <v>0</v>
      </c>
    </row>
    <row r="162" spans="3:15" x14ac:dyDescent="0.25">
      <c r="C162" s="101" t="str">
        <f>+C152</f>
        <v>1. Energía</v>
      </c>
      <c r="D162" s="102">
        <f>+D152</f>
        <v>321.93503732730017</v>
      </c>
      <c r="E162" s="102">
        <f>+N152</f>
        <v>586.33064375076356</v>
      </c>
      <c r="F162" s="102">
        <f>+X152</f>
        <v>732.63979854733054</v>
      </c>
      <c r="G162" s="102">
        <f>+AA152</f>
        <v>1044.4067018433016</v>
      </c>
      <c r="H162" s="102">
        <f t="shared" ref="H162:H166" si="71">+AB152</f>
        <v>1068.61580857685</v>
      </c>
      <c r="I162" s="102">
        <f t="shared" ref="I162:I166" si="72">+AC152</f>
        <v>1056.2770163713446</v>
      </c>
      <c r="J162" s="102">
        <f t="shared" ref="J162:J166" si="73">+AD152</f>
        <v>1126.3291371155822</v>
      </c>
      <c r="K162" s="15">
        <f>+J162/J$167</f>
        <v>0.16581231502698143</v>
      </c>
      <c r="M162" s="97">
        <f>+IF(D162=0,"",IF(D162&lt;0,IF(J162&lt;0,(J162-D162)/D162,(J162-D162)/ABS(D162)),(J162-D162)/D162))</f>
        <v>2.4986224129760766</v>
      </c>
      <c r="N162" s="97">
        <f>+IF(G162=0,"",IF(G162&lt;0,IF(J162&lt;0,(J162-G162)/G162,(J162-G162)/ABS(G162)),(J162-G162)/G162))</f>
        <v>7.8439208717919456E-2</v>
      </c>
      <c r="O162" s="17" t="str">
        <f>+C162</f>
        <v>1. Energía</v>
      </c>
    </row>
    <row r="163" spans="3:15" x14ac:dyDescent="0.25">
      <c r="C163" s="66" t="str">
        <f t="shared" ref="C163:D163" si="74">+C153</f>
        <v>2. IPPU</v>
      </c>
      <c r="D163" s="62">
        <f t="shared" si="74"/>
        <v>295.737435</v>
      </c>
      <c r="E163" s="62">
        <f t="shared" ref="E163:E166" si="75">+N153</f>
        <v>513.31569074999993</v>
      </c>
      <c r="F163" s="62">
        <f t="shared" ref="F163:F166" si="76">+X153</f>
        <v>504.00615933393073</v>
      </c>
      <c r="G163" s="62">
        <f t="shared" ref="G163:G166" si="77">+AA153</f>
        <v>541.30512670391067</v>
      </c>
      <c r="H163" s="62">
        <f t="shared" si="71"/>
        <v>528.17734316515441</v>
      </c>
      <c r="I163" s="62">
        <f t="shared" si="72"/>
        <v>538.69328779229909</v>
      </c>
      <c r="J163" s="62">
        <f t="shared" si="73"/>
        <v>452.22479651133784</v>
      </c>
      <c r="K163" s="15">
        <f t="shared" ref="K163:K167" si="78">+J163/J$167</f>
        <v>6.6574181516939432E-2</v>
      </c>
      <c r="M163" s="98">
        <f t="shared" ref="M163:M167" si="79">+IF(D163=0,"",IF(D163&lt;0,IF(J163&lt;0,(J163-D163)/D163,(J163-D163)/ABS(D163)),(J163-D163)/D163))</f>
        <v>0.52914289160362071</v>
      </c>
      <c r="N163" s="98">
        <f t="shared" ref="N163:N167" si="80">+IF(G163=0,"",IF(G163&lt;0,IF(J163&lt;0,(J163-G163)/G163,(J163-G163)/ABS(G163)),(J163-G163)/G163))</f>
        <v>-0.16456583504944156</v>
      </c>
      <c r="O163" s="17" t="str">
        <f t="shared" ref="O163:O167" si="81">+C163</f>
        <v>2. IPPU</v>
      </c>
    </row>
    <row r="164" spans="3:15" x14ac:dyDescent="0.25">
      <c r="C164" s="65" t="str">
        <f t="shared" ref="C164:D164" si="82">+C154</f>
        <v>3. Agricultura</v>
      </c>
      <c r="D164" s="60">
        <f t="shared" si="82"/>
        <v>4770.533616711039</v>
      </c>
      <c r="E164" s="60">
        <f t="shared" si="75"/>
        <v>5333.3550663099086</v>
      </c>
      <c r="F164" s="60">
        <f t="shared" si="76"/>
        <v>5527.4678592226337</v>
      </c>
      <c r="G164" s="60">
        <f t="shared" si="77"/>
        <v>5040.3086403476846</v>
      </c>
      <c r="H164" s="60">
        <f t="shared" si="71"/>
        <v>4963.5659257537363</v>
      </c>
      <c r="I164" s="60">
        <f t="shared" si="72"/>
        <v>4912.0317350467103</v>
      </c>
      <c r="J164" s="60">
        <f t="shared" si="73"/>
        <v>4766.7089950658274</v>
      </c>
      <c r="K164" s="15">
        <f t="shared" si="78"/>
        <v>0.70173009601428216</v>
      </c>
      <c r="M164" s="97">
        <f t="shared" si="79"/>
        <v>-8.0171778515806429E-4</v>
      </c>
      <c r="N164" s="97">
        <f t="shared" si="80"/>
        <v>-5.4282319755518796E-2</v>
      </c>
      <c r="O164" s="17" t="str">
        <f t="shared" si="81"/>
        <v>3. Agricultura</v>
      </c>
    </row>
    <row r="165" spans="3:15" x14ac:dyDescent="0.25">
      <c r="C165" s="66" t="str">
        <f t="shared" ref="C165:D165" si="83">+C155</f>
        <v>4. UTCUTS</v>
      </c>
      <c r="D165" s="62">
        <f t="shared" si="83"/>
        <v>86.370644809438318</v>
      </c>
      <c r="E165" s="62">
        <f t="shared" si="75"/>
        <v>38.460157226040728</v>
      </c>
      <c r="F165" s="62">
        <f t="shared" si="76"/>
        <v>114.48851756151032</v>
      </c>
      <c r="G165" s="62">
        <f t="shared" si="77"/>
        <v>25.618463103064268</v>
      </c>
      <c r="H165" s="62">
        <f t="shared" si="71"/>
        <v>273.00568712458733</v>
      </c>
      <c r="I165" s="62">
        <f t="shared" si="72"/>
        <v>463.67010856515384</v>
      </c>
      <c r="J165" s="62">
        <f t="shared" si="73"/>
        <v>84.045222067521308</v>
      </c>
      <c r="K165" s="15">
        <f t="shared" si="78"/>
        <v>1.2372700286934326E-2</v>
      </c>
      <c r="M165" s="98">
        <f t="shared" si="79"/>
        <v>-2.6923762663201678E-2</v>
      </c>
      <c r="N165" s="98">
        <f t="shared" si="80"/>
        <v>2.2806504328305515</v>
      </c>
      <c r="O165" s="17" t="str">
        <f t="shared" si="81"/>
        <v>4. UTCUTS</v>
      </c>
    </row>
    <row r="166" spans="3:15" x14ac:dyDescent="0.25">
      <c r="C166" s="65" t="str">
        <f t="shared" ref="C166:D166" si="84">+C156</f>
        <v>5. Residuos</v>
      </c>
      <c r="D166" s="60">
        <f t="shared" si="84"/>
        <v>181.74332273813278</v>
      </c>
      <c r="E166" s="60">
        <f t="shared" si="75"/>
        <v>237.16491480305027</v>
      </c>
      <c r="F166" s="60">
        <f t="shared" si="76"/>
        <v>327.57318899297826</v>
      </c>
      <c r="G166" s="60">
        <f t="shared" si="77"/>
        <v>341.15847030636155</v>
      </c>
      <c r="H166" s="60">
        <f t="shared" si="71"/>
        <v>348.12859929355545</v>
      </c>
      <c r="I166" s="60">
        <f t="shared" si="72"/>
        <v>355.75273343313273</v>
      </c>
      <c r="J166" s="60">
        <f t="shared" si="73"/>
        <v>363.48728745734968</v>
      </c>
      <c r="K166" s="15">
        <f t="shared" si="78"/>
        <v>5.351070715486262E-2</v>
      </c>
      <c r="M166" s="97">
        <f t="shared" si="79"/>
        <v>1.0000035323503194</v>
      </c>
      <c r="N166" s="97">
        <f t="shared" si="80"/>
        <v>6.5449986133824467E-2</v>
      </c>
      <c r="O166" s="17" t="str">
        <f t="shared" si="81"/>
        <v>5. Residuos</v>
      </c>
    </row>
    <row r="167" spans="3:15" s="8" customFormat="1" x14ac:dyDescent="0.25">
      <c r="C167" s="67" t="str">
        <f>+C157</f>
        <v>Total</v>
      </c>
      <c r="D167" s="42">
        <f>SUM(D162:D166)</f>
        <v>5656.3200565859097</v>
      </c>
      <c r="E167" s="42">
        <f t="shared" ref="E167" si="85">SUM(E162:E166)</f>
        <v>6708.6264728397628</v>
      </c>
      <c r="F167" s="42">
        <f t="shared" ref="F167" si="86">SUM(F162:F166)</f>
        <v>7206.1755236583831</v>
      </c>
      <c r="G167" s="42">
        <f t="shared" ref="G167" si="87">SUM(G162:G166)</f>
        <v>6992.7974023043234</v>
      </c>
      <c r="H167" s="42">
        <f t="shared" ref="H167" si="88">SUM(H162:H166)</f>
        <v>7181.4933639138835</v>
      </c>
      <c r="I167" s="42">
        <f t="shared" ref="I167" si="89">SUM(I162:I166)</f>
        <v>7326.4248812086407</v>
      </c>
      <c r="J167" s="42">
        <f t="shared" ref="J167" si="90">SUM(J162:J166)</f>
        <v>6792.7954382176185</v>
      </c>
      <c r="K167" s="15">
        <f t="shared" si="78"/>
        <v>1</v>
      </c>
      <c r="L167" s="2"/>
      <c r="M167" s="16">
        <f t="shared" si="79"/>
        <v>0.20092133582654309</v>
      </c>
      <c r="N167" s="16">
        <f t="shared" si="80"/>
        <v>-2.8601138082564585E-2</v>
      </c>
      <c r="O167" s="17" t="str">
        <f t="shared" si="81"/>
        <v>Total</v>
      </c>
    </row>
    <row r="168" spans="3:15" x14ac:dyDescent="0.25">
      <c r="C168" s="8" t="s">
        <v>3</v>
      </c>
      <c r="D168" s="68">
        <f>+D167-D157</f>
        <v>0</v>
      </c>
      <c r="E168" s="68">
        <f>+E167-N157</f>
        <v>0</v>
      </c>
      <c r="F168" s="68">
        <f>+F167-X157</f>
        <v>0</v>
      </c>
      <c r="G168" s="68">
        <f>+G167-AA157</f>
        <v>0</v>
      </c>
      <c r="H168" s="68">
        <f t="shared" ref="H168" si="91">+H167-AB157</f>
        <v>0</v>
      </c>
      <c r="I168" s="68">
        <f t="shared" ref="I168" si="92">+I167-AC157</f>
        <v>0</v>
      </c>
      <c r="J168" s="68">
        <f t="shared" ref="J168" si="93">+J167-AD157</f>
        <v>0</v>
      </c>
      <c r="K168" s="15"/>
      <c r="L168" s="16"/>
      <c r="M168" s="16"/>
      <c r="N168" s="16"/>
      <c r="O168" s="17"/>
    </row>
    <row r="169" spans="3:15" x14ac:dyDescent="0.25">
      <c r="L169" s="16"/>
      <c r="M169" s="16"/>
      <c r="N169" s="16"/>
      <c r="O169" s="17"/>
    </row>
    <row r="170" spans="3:15" x14ac:dyDescent="0.25">
      <c r="C170" s="2" t="str">
        <f>+C160</f>
        <v>INGEI de Chile: emisiones de N2O (kt CO2 eq) por sector, serie 1990-2016</v>
      </c>
      <c r="L170" s="16"/>
      <c r="M170" s="16"/>
      <c r="N170" s="16"/>
      <c r="O170" s="17"/>
    </row>
    <row r="187" spans="1:30" x14ac:dyDescent="0.25">
      <c r="C187" s="59" t="s">
        <v>80</v>
      </c>
    </row>
    <row r="188" spans="1:30" x14ac:dyDescent="0.25">
      <c r="C188" s="3" t="s">
        <v>0</v>
      </c>
      <c r="D188" s="3">
        <v>1990</v>
      </c>
      <c r="E188" s="3">
        <v>1991</v>
      </c>
      <c r="F188" s="3">
        <v>1992</v>
      </c>
      <c r="G188" s="3">
        <v>1993</v>
      </c>
      <c r="H188" s="3">
        <v>1994</v>
      </c>
      <c r="I188" s="3">
        <v>1995</v>
      </c>
      <c r="J188" s="3">
        <v>1996</v>
      </c>
      <c r="K188" s="3">
        <v>1997</v>
      </c>
      <c r="L188" s="3">
        <v>1998</v>
      </c>
      <c r="M188" s="3">
        <v>1999</v>
      </c>
      <c r="N188" s="3">
        <v>2000</v>
      </c>
      <c r="O188" s="3">
        <v>2001</v>
      </c>
      <c r="P188" s="3">
        <v>2002</v>
      </c>
      <c r="Q188" s="3">
        <v>2003</v>
      </c>
      <c r="R188" s="3">
        <v>2004</v>
      </c>
      <c r="S188" s="3">
        <v>2005</v>
      </c>
      <c r="T188" s="3">
        <v>2006</v>
      </c>
      <c r="U188" s="3">
        <v>2007</v>
      </c>
      <c r="V188" s="3">
        <v>2008</v>
      </c>
      <c r="W188" s="3">
        <v>2009</v>
      </c>
      <c r="X188" s="3">
        <v>2010</v>
      </c>
      <c r="Y188" s="3">
        <v>2011</v>
      </c>
      <c r="Z188" s="3">
        <v>2012</v>
      </c>
      <c r="AA188" s="3">
        <v>2013</v>
      </c>
      <c r="AB188" s="3">
        <v>2014</v>
      </c>
      <c r="AC188" s="3">
        <v>2015</v>
      </c>
      <c r="AD188" s="3">
        <v>2016</v>
      </c>
    </row>
    <row r="189" spans="1:30" s="59" customFormat="1" x14ac:dyDescent="0.25">
      <c r="C189" s="65" t="s">
        <v>36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38.329203350348031</v>
      </c>
      <c r="N189" s="60">
        <v>81.859025805839465</v>
      </c>
      <c r="O189" s="60">
        <v>155.34925503898219</v>
      </c>
      <c r="P189" s="60">
        <v>190.2109380939003</v>
      </c>
      <c r="Q189" s="60">
        <v>209.97040571821643</v>
      </c>
      <c r="R189" s="60">
        <v>245.8756821196302</v>
      </c>
      <c r="S189" s="60">
        <v>279.79542856496056</v>
      </c>
      <c r="T189" s="60">
        <v>380.26127025990348</v>
      </c>
      <c r="U189" s="60">
        <v>482.06876941945637</v>
      </c>
      <c r="V189" s="60">
        <v>643.54795361622337</v>
      </c>
      <c r="W189" s="60">
        <v>757.46978384002045</v>
      </c>
      <c r="X189" s="60">
        <v>999.97741355199753</v>
      </c>
      <c r="Y189" s="60">
        <v>1318.0480125986594</v>
      </c>
      <c r="Z189" s="60">
        <v>1582.7985162363148</v>
      </c>
      <c r="AA189" s="60">
        <v>1866.4962347835676</v>
      </c>
      <c r="AB189" s="60">
        <v>2334.6668522917348</v>
      </c>
      <c r="AC189" s="60">
        <v>2587.1981213234008</v>
      </c>
      <c r="AD189" s="60">
        <v>2869.1032448867645</v>
      </c>
    </row>
    <row r="190" spans="1:30" s="59" customFormat="1" x14ac:dyDescent="0.25">
      <c r="C190" s="65" t="s">
        <v>37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</row>
    <row r="191" spans="1:30" s="59" customFormat="1" x14ac:dyDescent="0.25">
      <c r="C191" s="65" t="s">
        <v>38</v>
      </c>
      <c r="D191" s="60">
        <v>61.328415926639998</v>
      </c>
      <c r="E191" s="60">
        <v>43.749966896160004</v>
      </c>
      <c r="F191" s="60">
        <v>49.370166896160001</v>
      </c>
      <c r="G191" s="60">
        <v>46.590830594159996</v>
      </c>
      <c r="H191" s="60">
        <v>69.84391221012001</v>
      </c>
      <c r="I191" s="60">
        <v>76.477482722399998</v>
      </c>
      <c r="J191" s="60">
        <v>74.752479565439984</v>
      </c>
      <c r="K191" s="60">
        <v>99.003165678359991</v>
      </c>
      <c r="L191" s="60">
        <v>122.35864270764</v>
      </c>
      <c r="M191" s="60">
        <v>103.13209557683999</v>
      </c>
      <c r="N191" s="60">
        <v>94.087449902879996</v>
      </c>
      <c r="O191" s="60">
        <v>98.643117902879993</v>
      </c>
      <c r="P191" s="60">
        <v>96.009649432199978</v>
      </c>
      <c r="Q191" s="60">
        <v>136.45448533895996</v>
      </c>
      <c r="R191" s="60">
        <v>122.53700986643997</v>
      </c>
      <c r="S191" s="60">
        <v>113.34101671631998</v>
      </c>
      <c r="T191" s="60">
        <v>129.73571224128</v>
      </c>
      <c r="U191" s="60">
        <v>145.21709679588</v>
      </c>
      <c r="V191" s="60">
        <v>178.86223147236001</v>
      </c>
      <c r="W191" s="60">
        <v>168.69801243467998</v>
      </c>
      <c r="X191" s="60">
        <v>242.69112914004</v>
      </c>
      <c r="Y191" s="60">
        <v>244.84783554540002</v>
      </c>
      <c r="Z191" s="60">
        <v>233.07621905219997</v>
      </c>
      <c r="AA191" s="60">
        <v>233.82480042839995</v>
      </c>
      <c r="AB191" s="60">
        <v>232.89751135248412</v>
      </c>
      <c r="AC191" s="60">
        <v>242.32577927432368</v>
      </c>
      <c r="AD191" s="60">
        <v>272.26847249832701</v>
      </c>
    </row>
    <row r="192" spans="1:30" s="8" customFormat="1" x14ac:dyDescent="0.25">
      <c r="A192" s="2"/>
      <c r="B192" s="2"/>
      <c r="C192" s="67" t="s">
        <v>8</v>
      </c>
      <c r="D192" s="42">
        <f>SUM(D189:D191)</f>
        <v>61.328415926639998</v>
      </c>
      <c r="E192" s="42">
        <f t="shared" ref="E192:AD192" si="94">SUM(E189:E191)</f>
        <v>43.749966896160004</v>
      </c>
      <c r="F192" s="42">
        <f t="shared" si="94"/>
        <v>49.370166896160001</v>
      </c>
      <c r="G192" s="42">
        <f t="shared" si="94"/>
        <v>46.590830594159996</v>
      </c>
      <c r="H192" s="42">
        <f t="shared" si="94"/>
        <v>69.84391221012001</v>
      </c>
      <c r="I192" s="42">
        <f t="shared" si="94"/>
        <v>76.477482722399998</v>
      </c>
      <c r="J192" s="42">
        <f t="shared" si="94"/>
        <v>74.752479565439984</v>
      </c>
      <c r="K192" s="42">
        <f t="shared" si="94"/>
        <v>99.003165678359991</v>
      </c>
      <c r="L192" s="42">
        <f t="shared" si="94"/>
        <v>122.35864270764</v>
      </c>
      <c r="M192" s="42">
        <f t="shared" si="94"/>
        <v>141.46129892718801</v>
      </c>
      <c r="N192" s="42">
        <f t="shared" si="94"/>
        <v>175.94647570871945</v>
      </c>
      <c r="O192" s="42">
        <f t="shared" si="94"/>
        <v>253.99237294186219</v>
      </c>
      <c r="P192" s="42">
        <f t="shared" si="94"/>
        <v>286.2205875261003</v>
      </c>
      <c r="Q192" s="42">
        <f t="shared" si="94"/>
        <v>346.42489105717641</v>
      </c>
      <c r="R192" s="42">
        <f t="shared" si="94"/>
        <v>368.41269198607017</v>
      </c>
      <c r="S192" s="42">
        <f t="shared" si="94"/>
        <v>393.13644528128054</v>
      </c>
      <c r="T192" s="42">
        <f t="shared" si="94"/>
        <v>509.99698250118348</v>
      </c>
      <c r="U192" s="42">
        <f t="shared" si="94"/>
        <v>627.28586621533634</v>
      </c>
      <c r="V192" s="42">
        <f t="shared" si="94"/>
        <v>822.41018508858338</v>
      </c>
      <c r="W192" s="42">
        <f t="shared" si="94"/>
        <v>926.16779627470044</v>
      </c>
      <c r="X192" s="42">
        <f t="shared" si="94"/>
        <v>1242.6685426920376</v>
      </c>
      <c r="Y192" s="42">
        <f t="shared" si="94"/>
        <v>1562.8958481440595</v>
      </c>
      <c r="Z192" s="42">
        <f t="shared" si="94"/>
        <v>1815.8747352885148</v>
      </c>
      <c r="AA192" s="42">
        <f t="shared" si="94"/>
        <v>2100.3210352119677</v>
      </c>
      <c r="AB192" s="42">
        <f t="shared" si="94"/>
        <v>2567.5643636442192</v>
      </c>
      <c r="AC192" s="42">
        <f t="shared" si="94"/>
        <v>2829.5239005977246</v>
      </c>
      <c r="AD192" s="42">
        <f t="shared" si="94"/>
        <v>3141.3717173850914</v>
      </c>
    </row>
    <row r="193" spans="3:30" x14ac:dyDescent="0.25">
      <c r="C193" s="8" t="s">
        <v>3</v>
      </c>
      <c r="D193" s="68">
        <f>+D192-D45</f>
        <v>0</v>
      </c>
      <c r="E193" s="68">
        <f t="shared" ref="E193:AD193" si="95">+E192-E45</f>
        <v>0</v>
      </c>
      <c r="F193" s="68">
        <f t="shared" si="95"/>
        <v>0</v>
      </c>
      <c r="G193" s="68">
        <f t="shared" si="95"/>
        <v>0</v>
      </c>
      <c r="H193" s="68">
        <f t="shared" si="95"/>
        <v>0</v>
      </c>
      <c r="I193" s="68">
        <f t="shared" si="95"/>
        <v>0</v>
      </c>
      <c r="J193" s="68">
        <f t="shared" si="95"/>
        <v>0</v>
      </c>
      <c r="K193" s="68">
        <f t="shared" si="95"/>
        <v>0</v>
      </c>
      <c r="L193" s="68">
        <f t="shared" si="95"/>
        <v>0</v>
      </c>
      <c r="M193" s="68">
        <f t="shared" si="95"/>
        <v>0</v>
      </c>
      <c r="N193" s="68">
        <f t="shared" si="95"/>
        <v>0</v>
      </c>
      <c r="O193" s="68">
        <f t="shared" si="95"/>
        <v>0</v>
      </c>
      <c r="P193" s="68">
        <f t="shared" si="95"/>
        <v>0</v>
      </c>
      <c r="Q193" s="68">
        <f t="shared" si="95"/>
        <v>0</v>
      </c>
      <c r="R193" s="68">
        <f t="shared" si="95"/>
        <v>0</v>
      </c>
      <c r="S193" s="68">
        <f t="shared" si="95"/>
        <v>0</v>
      </c>
      <c r="T193" s="68">
        <f t="shared" si="95"/>
        <v>0</v>
      </c>
      <c r="U193" s="68">
        <f t="shared" si="95"/>
        <v>0</v>
      </c>
      <c r="V193" s="68">
        <f t="shared" si="95"/>
        <v>0</v>
      </c>
      <c r="W193" s="68">
        <f t="shared" si="95"/>
        <v>0</v>
      </c>
      <c r="X193" s="68">
        <f t="shared" si="95"/>
        <v>0</v>
      </c>
      <c r="Y193" s="68">
        <f t="shared" si="95"/>
        <v>0</v>
      </c>
      <c r="Z193" s="68">
        <f t="shared" si="95"/>
        <v>0</v>
      </c>
      <c r="AA193" s="68">
        <f t="shared" si="95"/>
        <v>0</v>
      </c>
      <c r="AB193" s="68">
        <f t="shared" si="95"/>
        <v>0</v>
      </c>
      <c r="AC193" s="68">
        <f t="shared" si="95"/>
        <v>0</v>
      </c>
      <c r="AD193" s="68">
        <f t="shared" si="95"/>
        <v>0</v>
      </c>
    </row>
    <row r="195" spans="3:30" x14ac:dyDescent="0.25">
      <c r="C195" s="59" t="str">
        <f>+C187</f>
        <v>INGEI de Chile: emisiones de Gases fluorados (kt CO2 eq) por grupo, serie 1990-2016</v>
      </c>
    </row>
    <row r="196" spans="3:30" x14ac:dyDescent="0.25">
      <c r="C196" s="3" t="s">
        <v>0</v>
      </c>
      <c r="D196" s="3">
        <v>1990</v>
      </c>
      <c r="E196" s="3">
        <v>2000</v>
      </c>
      <c r="F196" s="3">
        <v>2010</v>
      </c>
      <c r="G196" s="3">
        <v>2013</v>
      </c>
      <c r="H196" s="3">
        <v>2014</v>
      </c>
      <c r="I196" s="3">
        <v>2015</v>
      </c>
      <c r="J196" s="3">
        <v>2016</v>
      </c>
      <c r="M196" s="85" t="s">
        <v>74</v>
      </c>
      <c r="N196" s="85" t="s">
        <v>87</v>
      </c>
      <c r="O196" s="85" t="s">
        <v>0</v>
      </c>
    </row>
    <row r="197" spans="3:30" x14ac:dyDescent="0.25">
      <c r="C197" s="101" t="str">
        <f>+C189</f>
        <v>HFC</v>
      </c>
      <c r="D197" s="102">
        <f>+D189</f>
        <v>0</v>
      </c>
      <c r="E197" s="102">
        <f>+N189</f>
        <v>81.859025805839465</v>
      </c>
      <c r="F197" s="102">
        <f>+X189</f>
        <v>999.97741355199753</v>
      </c>
      <c r="G197" s="102">
        <f>+AA189</f>
        <v>1866.4962347835676</v>
      </c>
      <c r="H197" s="102">
        <f>+AB189</f>
        <v>2334.6668522917348</v>
      </c>
      <c r="I197" s="102">
        <f>+AC189</f>
        <v>2587.1981213234008</v>
      </c>
      <c r="J197" s="102">
        <f>+AD189</f>
        <v>2869.1032448867645</v>
      </c>
      <c r="K197" s="15">
        <f>+J197/J$200</f>
        <v>0.91332815820823465</v>
      </c>
      <c r="M197" s="97" t="str">
        <f>+IF(D197=0,"",IF(D197&lt;0,IF(J197&lt;0,(J197-D197)/D197,(J197-D197)/ABS(D197)),(J197-D197)/D197))</f>
        <v/>
      </c>
      <c r="N197" s="97">
        <f>+IF(G197=0,"",IF(G197&lt;0,IF(J197&lt;0,(J197-G197)/G197,(J197-G197)/ABS(G197)),(J197-G197)/G197))</f>
        <v>0.53715994247342036</v>
      </c>
      <c r="O197" s="17" t="str">
        <f>+C197</f>
        <v>HFC</v>
      </c>
    </row>
    <row r="198" spans="3:30" x14ac:dyDescent="0.25">
      <c r="C198" s="66" t="str">
        <f t="shared" ref="C198:D199" si="96">+C190</f>
        <v>PFC</v>
      </c>
      <c r="D198" s="146">
        <f t="shared" si="96"/>
        <v>0</v>
      </c>
      <c r="E198" s="146">
        <f t="shared" ref="E198:E199" si="97">+N190</f>
        <v>0</v>
      </c>
      <c r="F198" s="146">
        <f t="shared" ref="F198:F199" si="98">+X190</f>
        <v>0</v>
      </c>
      <c r="G198" s="146">
        <f t="shared" ref="G198:J198" si="99">+AA190</f>
        <v>0</v>
      </c>
      <c r="H198" s="146">
        <f t="shared" si="99"/>
        <v>0</v>
      </c>
      <c r="I198" s="146">
        <f t="shared" si="99"/>
        <v>0</v>
      </c>
      <c r="J198" s="146">
        <f t="shared" si="99"/>
        <v>0</v>
      </c>
      <c r="K198" s="15">
        <f t="shared" ref="K198:K199" si="100">+J198/J$200</f>
        <v>0</v>
      </c>
      <c r="M198" s="98" t="str">
        <f t="shared" ref="M198:M202" si="101">+IF(D198=0,"",IF(D198&lt;0,IF(J198&lt;0,(J198-D198)/D198,(J198-D198)/ABS(D198)),(J198-D198)/D198))</f>
        <v/>
      </c>
      <c r="N198" s="98" t="str">
        <f t="shared" ref="N198:N202" si="102">+IF(G198=0,"",IF(G198&lt;0,IF(J198&lt;0,(J198-G198)/G198,(J198-G198)/ABS(G198)),(J198-G198)/G198))</f>
        <v/>
      </c>
      <c r="O198" s="17" t="str">
        <f t="shared" ref="O198:O202" si="103">+C198</f>
        <v>PFC</v>
      </c>
    </row>
    <row r="199" spans="3:30" x14ac:dyDescent="0.25">
      <c r="C199" s="65" t="str">
        <f t="shared" si="96"/>
        <v>SF6</v>
      </c>
      <c r="D199" s="102">
        <f t="shared" si="96"/>
        <v>61.328415926639998</v>
      </c>
      <c r="E199" s="102">
        <f t="shared" si="97"/>
        <v>94.087449902879996</v>
      </c>
      <c r="F199" s="102">
        <f t="shared" si="98"/>
        <v>242.69112914004</v>
      </c>
      <c r="G199" s="102">
        <f t="shared" ref="G199:J199" si="104">+AA191</f>
        <v>233.82480042839995</v>
      </c>
      <c r="H199" s="102">
        <f t="shared" si="104"/>
        <v>232.89751135248412</v>
      </c>
      <c r="I199" s="102">
        <f t="shared" si="104"/>
        <v>242.32577927432368</v>
      </c>
      <c r="J199" s="102">
        <f t="shared" si="104"/>
        <v>272.26847249832701</v>
      </c>
      <c r="K199" s="15">
        <f t="shared" si="100"/>
        <v>8.6671841791765403E-2</v>
      </c>
      <c r="M199" s="97">
        <f t="shared" si="101"/>
        <v>3.4395158163551773</v>
      </c>
      <c r="N199" s="97">
        <f t="shared" si="102"/>
        <v>0.16441229501529711</v>
      </c>
      <c r="O199" s="17" t="str">
        <f t="shared" si="103"/>
        <v>SF6</v>
      </c>
    </row>
    <row r="200" spans="3:30" s="8" customFormat="1" x14ac:dyDescent="0.25">
      <c r="C200" s="67" t="s">
        <v>8</v>
      </c>
      <c r="D200" s="41">
        <f t="shared" ref="D200:J200" si="105">SUM(D197:D199)</f>
        <v>61.328415926639998</v>
      </c>
      <c r="E200" s="41">
        <f>SUM(E197:E199)</f>
        <v>175.94647570871945</v>
      </c>
      <c r="F200" s="41">
        <f t="shared" si="105"/>
        <v>1242.6685426920376</v>
      </c>
      <c r="G200" s="41">
        <f t="shared" si="105"/>
        <v>2100.3210352119677</v>
      </c>
      <c r="H200" s="41">
        <f t="shared" si="105"/>
        <v>2567.5643636442192</v>
      </c>
      <c r="I200" s="41">
        <f t="shared" si="105"/>
        <v>2829.5239005977246</v>
      </c>
      <c r="J200" s="41">
        <f t="shared" si="105"/>
        <v>3141.3717173850914</v>
      </c>
      <c r="K200" s="15">
        <f>+I200/$I$200</f>
        <v>1</v>
      </c>
      <c r="M200" s="110">
        <f>+IF(D200=0,"",IF(D200&lt;0,IF(J200&lt;0,(J200-D200)/D200,(J200-D200)/ABS(D200)),(J200-D200)/D200))</f>
        <v>50.222123870649888</v>
      </c>
      <c r="N200" s="110">
        <f>+IF(G200=0,"",IF(G200&lt;0,IF(J200&lt;0,(J200-G200)/G200,(J200-G200)/ABS(G200)),(J200-G200)/G200))</f>
        <v>0.49566264619544664</v>
      </c>
      <c r="O200" s="17" t="str">
        <f t="shared" si="103"/>
        <v>Total</v>
      </c>
    </row>
    <row r="201" spans="3:30" x14ac:dyDescent="0.25">
      <c r="C201" s="8" t="s">
        <v>3</v>
      </c>
      <c r="D201" s="68">
        <f>+D200-D45</f>
        <v>0</v>
      </c>
      <c r="E201" s="68">
        <f>+E200-N45</f>
        <v>0</v>
      </c>
      <c r="F201" s="68">
        <f>+F200-X45</f>
        <v>0</v>
      </c>
      <c r="G201" s="68">
        <f>+G200-AA45</f>
        <v>0</v>
      </c>
      <c r="H201" s="68">
        <f t="shared" ref="H201:J201" si="106">+H200-AB45</f>
        <v>0</v>
      </c>
      <c r="I201" s="68">
        <f t="shared" si="106"/>
        <v>0</v>
      </c>
      <c r="J201" s="68">
        <f t="shared" si="106"/>
        <v>0</v>
      </c>
      <c r="M201" s="97" t="str">
        <f t="shared" si="101"/>
        <v/>
      </c>
      <c r="N201" s="97" t="str">
        <f t="shared" si="102"/>
        <v/>
      </c>
      <c r="O201" s="17" t="str">
        <f t="shared" si="103"/>
        <v>CC</v>
      </c>
      <c r="P201" s="17"/>
    </row>
    <row r="202" spans="3:30" x14ac:dyDescent="0.25">
      <c r="L202" s="16"/>
      <c r="M202" s="16" t="str">
        <f t="shared" si="101"/>
        <v/>
      </c>
      <c r="N202" s="16" t="str">
        <f t="shared" si="102"/>
        <v/>
      </c>
      <c r="O202" s="17">
        <f t="shared" si="103"/>
        <v>0</v>
      </c>
    </row>
    <row r="203" spans="3:30" x14ac:dyDescent="0.25">
      <c r="C203" s="2" t="str">
        <f>+C195</f>
        <v>INGEI de Chile: emisiones de Gases fluorados (kt CO2 eq) por grupo, serie 1990-2016</v>
      </c>
      <c r="L203" s="16"/>
      <c r="M203" s="16"/>
      <c r="N203" s="16"/>
      <c r="O203" s="17"/>
    </row>
    <row r="219" spans="3:30" x14ac:dyDescent="0.25">
      <c r="C219" s="59" t="s">
        <v>182</v>
      </c>
    </row>
    <row r="220" spans="3:30" ht="12.75" thickBot="1" x14ac:dyDescent="0.3">
      <c r="C220" s="12" t="s">
        <v>0</v>
      </c>
      <c r="D220" s="12">
        <v>1990</v>
      </c>
      <c r="E220" s="12">
        <v>1991</v>
      </c>
      <c r="F220" s="12">
        <v>1992</v>
      </c>
      <c r="G220" s="12">
        <v>1993</v>
      </c>
      <c r="H220" s="12">
        <v>1994</v>
      </c>
      <c r="I220" s="12">
        <v>1995</v>
      </c>
      <c r="J220" s="12">
        <v>1996</v>
      </c>
      <c r="K220" s="12">
        <v>1997</v>
      </c>
      <c r="L220" s="12">
        <v>1998</v>
      </c>
      <c r="M220" s="12">
        <v>1999</v>
      </c>
      <c r="N220" s="12">
        <v>2000</v>
      </c>
      <c r="O220" s="12">
        <v>2001</v>
      </c>
      <c r="P220" s="12">
        <v>2002</v>
      </c>
      <c r="Q220" s="12">
        <v>2003</v>
      </c>
      <c r="R220" s="12">
        <v>2004</v>
      </c>
      <c r="S220" s="12">
        <v>2005</v>
      </c>
      <c r="T220" s="12">
        <v>2006</v>
      </c>
      <c r="U220" s="12">
        <v>2007</v>
      </c>
      <c r="V220" s="12">
        <v>2008</v>
      </c>
      <c r="W220" s="12">
        <v>2009</v>
      </c>
      <c r="X220" s="12">
        <v>2010</v>
      </c>
      <c r="Y220" s="12">
        <v>2011</v>
      </c>
      <c r="Z220" s="12">
        <v>2012</v>
      </c>
      <c r="AA220" s="12">
        <v>2013</v>
      </c>
      <c r="AB220" s="12">
        <v>2014</v>
      </c>
      <c r="AC220" s="12">
        <v>2015</v>
      </c>
      <c r="AD220" s="12">
        <v>2016</v>
      </c>
    </row>
    <row r="221" spans="3:30" ht="12.75" thickTop="1" x14ac:dyDescent="0.25">
      <c r="C221" s="101" t="str">
        <f>+C152</f>
        <v>1. Energía</v>
      </c>
      <c r="D221" s="102">
        <v>8.2402230064949631</v>
      </c>
      <c r="E221" s="102">
        <v>8.7923382115390556</v>
      </c>
      <c r="F221" s="102">
        <v>9.6446017846946308</v>
      </c>
      <c r="G221" s="102">
        <v>9.5670914297644938</v>
      </c>
      <c r="H221" s="102">
        <v>10.000023076160694</v>
      </c>
      <c r="I221" s="102">
        <v>10.578576239768349</v>
      </c>
      <c r="J221" s="102">
        <v>11.241537992912754</v>
      </c>
      <c r="K221" s="102">
        <v>11.767463467889957</v>
      </c>
      <c r="L221" s="102">
        <v>12.032641818024178</v>
      </c>
      <c r="M221" s="102">
        <v>12.267149854453759</v>
      </c>
      <c r="N221" s="102">
        <v>12.618031685619403</v>
      </c>
      <c r="O221" s="102">
        <v>12.303169747810298</v>
      </c>
      <c r="P221" s="102">
        <v>12.598646733937644</v>
      </c>
      <c r="Q221" s="102">
        <v>12.09635241936396</v>
      </c>
      <c r="R221" s="102">
        <v>12.846241752760083</v>
      </c>
      <c r="S221" s="102">
        <v>13.636386825557148</v>
      </c>
      <c r="T221" s="102">
        <v>13.928675029874066</v>
      </c>
      <c r="U221" s="102">
        <v>15.050428583961942</v>
      </c>
      <c r="V221" s="102">
        <v>15.43541100498539</v>
      </c>
      <c r="W221" s="102">
        <v>15.20240870865498</v>
      </c>
      <c r="X221" s="102">
        <v>11.292855710260223</v>
      </c>
      <c r="Y221" s="102">
        <v>12.692530817251981</v>
      </c>
      <c r="Z221" s="102">
        <v>17.145224516055027</v>
      </c>
      <c r="AA221" s="102">
        <v>18.424210584080637</v>
      </c>
      <c r="AB221" s="102">
        <v>19.665316115542961</v>
      </c>
      <c r="AC221" s="102">
        <v>16.7988909115371</v>
      </c>
      <c r="AD221" s="102">
        <v>17.671510965170658</v>
      </c>
    </row>
    <row r="222" spans="3:30" x14ac:dyDescent="0.25">
      <c r="C222" s="101" t="str">
        <f t="shared" ref="C222:C225" si="107">+C153</f>
        <v>2. IPPU</v>
      </c>
      <c r="D222" s="102">
        <v>8.1965883785862052E-3</v>
      </c>
      <c r="E222" s="102">
        <v>1.0986411730830625E-2</v>
      </c>
      <c r="F222" s="102">
        <v>1.1591745969980933E-2</v>
      </c>
      <c r="G222" s="102">
        <v>1.2185170272849852E-2</v>
      </c>
      <c r="H222" s="102">
        <v>1.2203419273075826E-2</v>
      </c>
      <c r="I222" s="102">
        <v>1.1381771931600003E-2</v>
      </c>
      <c r="J222" s="102">
        <v>1.1403498181599995E-2</v>
      </c>
      <c r="K222" s="102">
        <v>1.0834638742399996E-2</v>
      </c>
      <c r="L222" s="102">
        <v>1.2220234198399996E-2</v>
      </c>
      <c r="M222" s="102">
        <v>1.063088228E-2</v>
      </c>
      <c r="N222" s="102">
        <v>1.1307576282399999E-2</v>
      </c>
      <c r="O222" s="102">
        <v>1.1169331666400001E-2</v>
      </c>
      <c r="P222" s="102">
        <v>1.1109516814368E-2</v>
      </c>
      <c r="Q222" s="102">
        <v>1.1868086111441998E-2</v>
      </c>
      <c r="R222" s="102">
        <v>1.2753489448295997E-2</v>
      </c>
      <c r="S222" s="102">
        <v>1.2857131515599999E-2</v>
      </c>
      <c r="T222" s="102">
        <v>1.3679641607600001E-2</v>
      </c>
      <c r="U222" s="102">
        <v>1.4610257369447533E-2</v>
      </c>
      <c r="V222" s="102">
        <v>1.4500785881194403E-2</v>
      </c>
      <c r="W222" s="102">
        <v>1.1588326094568979E-2</v>
      </c>
      <c r="X222" s="102">
        <v>1.1613448466445329E-2</v>
      </c>
      <c r="Y222" s="102">
        <v>1.1383791398086649E-2</v>
      </c>
      <c r="Z222" s="102">
        <v>1.1478987663186897E-2</v>
      </c>
      <c r="AA222" s="102">
        <v>1.0350648444881998E-2</v>
      </c>
      <c r="AB222" s="102">
        <v>9.6888033749180039E-3</v>
      </c>
      <c r="AC222" s="102">
        <v>1.0425652786369997E-2</v>
      </c>
      <c r="AD222" s="102">
        <v>1.1005691165963E-2</v>
      </c>
    </row>
    <row r="223" spans="3:30" x14ac:dyDescent="0.25">
      <c r="C223" s="101" t="str">
        <f t="shared" si="107"/>
        <v>3. Agricultura</v>
      </c>
      <c r="D223" s="102">
        <v>1.4039588979784288</v>
      </c>
      <c r="E223" s="102">
        <v>1.3209604251153979</v>
      </c>
      <c r="F223" s="102">
        <v>1.2616522792556353</v>
      </c>
      <c r="G223" s="102">
        <v>1.1443579467435725</v>
      </c>
      <c r="H223" s="102">
        <v>1.0594790589461127</v>
      </c>
      <c r="I223" s="102">
        <v>1.0412465066952987</v>
      </c>
      <c r="J223" s="102">
        <v>0.9511541298310231</v>
      </c>
      <c r="K223" s="102">
        <v>0.98347761745346141</v>
      </c>
      <c r="L223" s="102">
        <v>0.96187479605122261</v>
      </c>
      <c r="M223" s="102">
        <v>0.77817881822569102</v>
      </c>
      <c r="N223" s="102">
        <v>0.80242897212418285</v>
      </c>
      <c r="O223" s="102">
        <v>0.83370771858170012</v>
      </c>
      <c r="P223" s="102">
        <v>0.8089402023203256</v>
      </c>
      <c r="Q223" s="102">
        <v>0.79597203021096141</v>
      </c>
      <c r="R223" s="102">
        <v>0.77064800714044279</v>
      </c>
      <c r="S223" s="102">
        <v>0.69021492684535368</v>
      </c>
      <c r="T223" s="102">
        <v>0.61454991896946498</v>
      </c>
      <c r="U223" s="102">
        <v>0.44145904128342328</v>
      </c>
      <c r="V223" s="102">
        <v>0.46588611594364471</v>
      </c>
      <c r="W223" s="102">
        <v>0.44063590766334648</v>
      </c>
      <c r="X223" s="102">
        <v>0.45558505833197444</v>
      </c>
      <c r="Y223" s="102">
        <v>0.47815918639121352</v>
      </c>
      <c r="Z223" s="102">
        <v>0.41817990559036544</v>
      </c>
      <c r="AA223" s="102">
        <v>0.44265780012160916</v>
      </c>
      <c r="AB223" s="102">
        <v>0.43380397051400499</v>
      </c>
      <c r="AC223" s="102">
        <v>0.47677265839499672</v>
      </c>
      <c r="AD223" s="102">
        <v>0.32867224145485352</v>
      </c>
    </row>
    <row r="224" spans="3:30" x14ac:dyDescent="0.25">
      <c r="C224" s="101" t="str">
        <f t="shared" si="107"/>
        <v>4. UTCUTS</v>
      </c>
      <c r="D224" s="102">
        <v>1.6889660787144618</v>
      </c>
      <c r="E224" s="102">
        <v>2.516734773237697</v>
      </c>
      <c r="F224" s="102">
        <v>1.1748173867349037</v>
      </c>
      <c r="G224" s="102">
        <v>2.3666152147624819</v>
      </c>
      <c r="H224" s="102">
        <v>3.346708168486733</v>
      </c>
      <c r="I224" s="102">
        <v>1.2471712096216241</v>
      </c>
      <c r="J224" s="102">
        <v>2.7086818550894995</v>
      </c>
      <c r="K224" s="102">
        <v>2.1443680483498011</v>
      </c>
      <c r="L224" s="102">
        <v>9.4083963203401932</v>
      </c>
      <c r="M224" s="102">
        <v>4.7023157614974131</v>
      </c>
      <c r="N224" s="102">
        <v>0.72823356078798773</v>
      </c>
      <c r="O224" s="102">
        <v>0.5340875077400008</v>
      </c>
      <c r="P224" s="102">
        <v>6.474932035287142</v>
      </c>
      <c r="Q224" s="102">
        <v>0.77792403496716367</v>
      </c>
      <c r="R224" s="102">
        <v>1.4354713198996687</v>
      </c>
      <c r="S224" s="102">
        <v>1.5632812335827988</v>
      </c>
      <c r="T224" s="102">
        <v>0.78926573742628581</v>
      </c>
      <c r="U224" s="102">
        <v>3.5383136079971833</v>
      </c>
      <c r="V224" s="102">
        <v>1.9648517320993297</v>
      </c>
      <c r="W224" s="102">
        <v>2.9565238630441026</v>
      </c>
      <c r="X224" s="102">
        <v>1.9709281916879862</v>
      </c>
      <c r="Y224" s="102">
        <v>1.0023629881592899</v>
      </c>
      <c r="Z224" s="102">
        <v>3.821046921926416</v>
      </c>
      <c r="AA224" s="102">
        <v>0.44291276854933337</v>
      </c>
      <c r="AB224" s="102">
        <v>6.3491127787574522</v>
      </c>
      <c r="AC224" s="102">
        <v>7.5555279959481156</v>
      </c>
      <c r="AD224" s="102">
        <v>1.4676765880784328</v>
      </c>
    </row>
    <row r="225" spans="1:30" x14ac:dyDescent="0.25">
      <c r="C225" s="101" t="str">
        <f t="shared" si="107"/>
        <v>5. Residuos</v>
      </c>
      <c r="D225" s="102">
        <v>1.27762245E-10</v>
      </c>
      <c r="E225" s="102">
        <v>1.3359462999999997E-10</v>
      </c>
      <c r="F225" s="102">
        <v>1.3986719499999999E-10</v>
      </c>
      <c r="G225" s="102">
        <v>1.6210475E-10</v>
      </c>
      <c r="H225" s="102">
        <v>1.4878930499999999E-10</v>
      </c>
      <c r="I225" s="102">
        <v>1.4966966499999999E-10</v>
      </c>
      <c r="J225" s="102">
        <v>3.278863385690308E-8</v>
      </c>
      <c r="K225" s="102">
        <v>3.6933037709028859E-8</v>
      </c>
      <c r="L225" s="102">
        <v>4.1638190759148905E-8</v>
      </c>
      <c r="M225" s="102">
        <v>4.6910215537133377E-8</v>
      </c>
      <c r="N225" s="102">
        <v>5.2834662972929646E-8</v>
      </c>
      <c r="O225" s="102">
        <v>5.9538673500904533E-8</v>
      </c>
      <c r="P225" s="102">
        <v>6.7094860012872321E-8</v>
      </c>
      <c r="Q225" s="102">
        <v>7.5603457854650165E-8</v>
      </c>
      <c r="R225" s="102">
        <v>8.5206141286931164E-8</v>
      </c>
      <c r="S225" s="102">
        <v>9.6034818674491013E-8</v>
      </c>
      <c r="T225" s="102">
        <v>1.0822449362095357E-7</v>
      </c>
      <c r="U225" s="102">
        <v>1.2199688803660937E-7</v>
      </c>
      <c r="V225" s="102">
        <v>1.3747518124675107E-7</v>
      </c>
      <c r="W225" s="102">
        <v>1.5493108291671436E-7</v>
      </c>
      <c r="X225" s="102">
        <v>1.7462210708419998E-7</v>
      </c>
      <c r="Y225" s="102">
        <v>1.9681227391829985E-7</v>
      </c>
      <c r="Z225" s="102">
        <v>2.1901832837229976E-7</v>
      </c>
      <c r="AA225" s="102">
        <v>2.2098439882179994E-7</v>
      </c>
      <c r="AB225" s="102">
        <v>2.6350402587900006E-7</v>
      </c>
      <c r="AC225" s="102">
        <v>3.1007470139470007E-7</v>
      </c>
      <c r="AD225" s="102">
        <v>3.4497368704939989E-7</v>
      </c>
    </row>
    <row r="226" spans="1:30" s="8" customFormat="1" x14ac:dyDescent="0.25">
      <c r="A226" s="2"/>
      <c r="B226" s="2"/>
      <c r="C226" s="72" t="s">
        <v>8</v>
      </c>
      <c r="D226" s="73">
        <f>SUM(D221:D225)</f>
        <v>11.341344571694203</v>
      </c>
      <c r="E226" s="73">
        <f t="shared" ref="E226:AD226" si="108">SUM(E221:E225)</f>
        <v>12.641019821756576</v>
      </c>
      <c r="F226" s="73">
        <f t="shared" si="108"/>
        <v>12.092663196795016</v>
      </c>
      <c r="G226" s="73">
        <f t="shared" si="108"/>
        <v>13.090249761705502</v>
      </c>
      <c r="H226" s="73">
        <f t="shared" si="108"/>
        <v>14.418413723015407</v>
      </c>
      <c r="I226" s="73">
        <f t="shared" si="108"/>
        <v>12.878375728166542</v>
      </c>
      <c r="J226" s="73">
        <f t="shared" si="108"/>
        <v>14.912777508803511</v>
      </c>
      <c r="K226" s="73">
        <f t="shared" si="108"/>
        <v>14.906143809368658</v>
      </c>
      <c r="L226" s="73">
        <f t="shared" si="108"/>
        <v>22.415133210252186</v>
      </c>
      <c r="M226" s="73">
        <f t="shared" si="108"/>
        <v>17.758275363367076</v>
      </c>
      <c r="N226" s="73">
        <f t="shared" si="108"/>
        <v>14.160001847648637</v>
      </c>
      <c r="O226" s="73">
        <f t="shared" si="108"/>
        <v>13.68213436533707</v>
      </c>
      <c r="P226" s="73">
        <f t="shared" si="108"/>
        <v>19.893628555454338</v>
      </c>
      <c r="Q226" s="73">
        <f t="shared" si="108"/>
        <v>13.682116646256985</v>
      </c>
      <c r="R226" s="73">
        <f t="shared" si="108"/>
        <v>15.06511465445463</v>
      </c>
      <c r="S226" s="73">
        <f t="shared" si="108"/>
        <v>15.90274021353572</v>
      </c>
      <c r="T226" s="73">
        <f t="shared" si="108"/>
        <v>15.346170436101911</v>
      </c>
      <c r="U226" s="73">
        <f t="shared" si="108"/>
        <v>19.044811612608882</v>
      </c>
      <c r="V226" s="73">
        <f t="shared" si="108"/>
        <v>17.88064977638474</v>
      </c>
      <c r="W226" s="73">
        <f t="shared" si="108"/>
        <v>18.611156960388083</v>
      </c>
      <c r="X226" s="73">
        <f t="shared" si="108"/>
        <v>13.730982583368737</v>
      </c>
      <c r="Y226" s="73">
        <f t="shared" si="108"/>
        <v>14.184436980012844</v>
      </c>
      <c r="Z226" s="73">
        <f t="shared" si="108"/>
        <v>21.395930550253322</v>
      </c>
      <c r="AA226" s="73">
        <f t="shared" si="108"/>
        <v>19.320132022180861</v>
      </c>
      <c r="AB226" s="73">
        <f t="shared" si="108"/>
        <v>26.457921931693363</v>
      </c>
      <c r="AC226" s="73">
        <f t="shared" si="108"/>
        <v>24.841617528741281</v>
      </c>
      <c r="AD226" s="73">
        <f t="shared" si="108"/>
        <v>19.478865830843596</v>
      </c>
    </row>
    <row r="227" spans="1:30" x14ac:dyDescent="0.25">
      <c r="C227" s="8" t="s">
        <v>3</v>
      </c>
      <c r="D227" s="68"/>
      <c r="E227" s="68">
        <f t="shared" ref="E227:AD227" si="109">+E226-E113</f>
        <v>-1978.3589801782434</v>
      </c>
      <c r="F227" s="68">
        <f t="shared" si="109"/>
        <v>-1979.907336803205</v>
      </c>
      <c r="G227" s="68">
        <f t="shared" si="109"/>
        <v>-1979.9097502382945</v>
      </c>
      <c r="H227" s="68">
        <f t="shared" si="109"/>
        <v>-1979.5815862769846</v>
      </c>
      <c r="I227" s="68">
        <f t="shared" si="109"/>
        <v>-1982.1216242718335</v>
      </c>
      <c r="J227" s="68">
        <f t="shared" si="109"/>
        <v>-1981.0872224911966</v>
      </c>
      <c r="K227" s="68">
        <f t="shared" si="109"/>
        <v>-1982.0938561906314</v>
      </c>
      <c r="L227" s="68">
        <f t="shared" si="109"/>
        <v>-1975.5848667897478</v>
      </c>
      <c r="M227" s="68">
        <f t="shared" si="109"/>
        <v>-1981.2417246366329</v>
      </c>
      <c r="N227" s="68">
        <f t="shared" si="109"/>
        <v>-1985.8399981523514</v>
      </c>
      <c r="O227" s="68">
        <f t="shared" si="109"/>
        <v>-1987.3178656346629</v>
      </c>
      <c r="P227" s="68">
        <f t="shared" si="109"/>
        <v>-1982.1063714445456</v>
      </c>
      <c r="Q227" s="68">
        <f t="shared" si="109"/>
        <v>-1989.3178833537431</v>
      </c>
      <c r="R227" s="68">
        <f t="shared" si="109"/>
        <v>-1988.9348853455454</v>
      </c>
      <c r="S227" s="68">
        <f t="shared" si="109"/>
        <v>-1989.0972597864643</v>
      </c>
      <c r="T227" s="68">
        <f t="shared" si="109"/>
        <v>-1990.6538295638982</v>
      </c>
      <c r="U227" s="68">
        <f t="shared" si="109"/>
        <v>-1987.9551883873912</v>
      </c>
      <c r="V227" s="68">
        <f t="shared" si="109"/>
        <v>-1990.1193502236154</v>
      </c>
      <c r="W227" s="68">
        <f t="shared" si="109"/>
        <v>-1990.3888430396119</v>
      </c>
      <c r="X227" s="68">
        <f t="shared" si="109"/>
        <v>-1996.2690174166312</v>
      </c>
      <c r="Y227" s="68">
        <f t="shared" si="109"/>
        <v>-1996.8155630199872</v>
      </c>
      <c r="Z227" s="68">
        <f t="shared" si="109"/>
        <v>-1990.6040694497467</v>
      </c>
      <c r="AA227" s="68">
        <f t="shared" si="109"/>
        <v>-1993.6798679778192</v>
      </c>
      <c r="AB227" s="68">
        <f t="shared" si="109"/>
        <v>-1987.5420780683066</v>
      </c>
      <c r="AC227" s="68">
        <f t="shared" si="109"/>
        <v>-1990.1583824712586</v>
      </c>
      <c r="AD227" s="68">
        <f t="shared" si="109"/>
        <v>-1996.5211341691563</v>
      </c>
    </row>
    <row r="229" spans="1:30" x14ac:dyDescent="0.25">
      <c r="B229" s="2" t="s">
        <v>30</v>
      </c>
      <c r="C229" s="2" t="str">
        <f>+C219</f>
        <v>INGEI de Chile: emisiones de carbono negro (kt) por sector, serie 1990-2016</v>
      </c>
    </row>
    <row r="230" spans="1:30" x14ac:dyDescent="0.25">
      <c r="C230" s="3" t="s">
        <v>0</v>
      </c>
      <c r="D230" s="3">
        <v>1990</v>
      </c>
      <c r="E230" s="3">
        <v>2000</v>
      </c>
      <c r="F230" s="3">
        <v>2010</v>
      </c>
      <c r="G230" s="3">
        <v>2013</v>
      </c>
      <c r="H230" s="3">
        <v>2014</v>
      </c>
      <c r="I230" s="3">
        <v>2015</v>
      </c>
      <c r="J230" s="3">
        <v>2016</v>
      </c>
      <c r="M230" s="85" t="s">
        <v>74</v>
      </c>
      <c r="N230" s="85" t="s">
        <v>87</v>
      </c>
      <c r="O230" s="85" t="s">
        <v>0</v>
      </c>
    </row>
    <row r="231" spans="1:30" x14ac:dyDescent="0.25">
      <c r="C231" s="101" t="str">
        <f>+C221</f>
        <v>1. Energía</v>
      </c>
      <c r="D231" s="102">
        <f>+D221</f>
        <v>8.2402230064949631</v>
      </c>
      <c r="E231" s="102">
        <f>+N221</f>
        <v>12.618031685619403</v>
      </c>
      <c r="F231" s="102">
        <f>+X221</f>
        <v>11.292855710260223</v>
      </c>
      <c r="G231" s="102">
        <f>+AA221</f>
        <v>18.424210584080637</v>
      </c>
      <c r="H231" s="102">
        <f t="shared" ref="H231:H235" si="110">+AB221</f>
        <v>19.665316115542961</v>
      </c>
      <c r="I231" s="102">
        <f t="shared" ref="I231:I235" si="111">+AC221</f>
        <v>16.7988909115371</v>
      </c>
      <c r="J231" s="102">
        <f t="shared" ref="J231:J235" si="112">+AD221</f>
        <v>17.671510965170658</v>
      </c>
      <c r="K231" s="15">
        <f>+J231/$J$236</f>
        <v>0.90721457391984794</v>
      </c>
      <c r="M231" s="97">
        <f>+IF(D231=0,"",IF(D231&lt;0,IF(J231&lt;0,(J231-D231)/D231,(J231-D231)/ABS(D231)),(J231-D231)/D231))</f>
        <v>1.1445428056063447</v>
      </c>
      <c r="N231" s="97">
        <f>+IF(G231=0,"",IF(G231&lt;0,IF(J231&lt;0,(J231-G231)/G231,(J231-G231)/ABS(G231)),(J231-G231)/G231))</f>
        <v>-4.0853832812806974E-2</v>
      </c>
      <c r="O231" s="17" t="str">
        <f>+C231</f>
        <v>1. Energía</v>
      </c>
    </row>
    <row r="232" spans="1:30" x14ac:dyDescent="0.25">
      <c r="C232" s="66" t="str">
        <f t="shared" ref="C232:D232" si="113">+C222</f>
        <v>2. IPPU</v>
      </c>
      <c r="D232" s="62">
        <f t="shared" si="113"/>
        <v>8.1965883785862052E-3</v>
      </c>
      <c r="E232" s="62">
        <f t="shared" ref="E232:E235" si="114">+N222</f>
        <v>1.1307576282399999E-2</v>
      </c>
      <c r="F232" s="62">
        <f t="shared" ref="F232:F235" si="115">+X222</f>
        <v>1.1613448466445329E-2</v>
      </c>
      <c r="G232" s="62">
        <f t="shared" ref="G232:G235" si="116">+AA222</f>
        <v>1.0350648444881998E-2</v>
      </c>
      <c r="H232" s="62">
        <f t="shared" si="110"/>
        <v>9.6888033749180039E-3</v>
      </c>
      <c r="I232" s="62">
        <f t="shared" si="111"/>
        <v>1.0425652786369997E-2</v>
      </c>
      <c r="J232" s="143">
        <f t="shared" si="112"/>
        <v>1.1005691165963E-2</v>
      </c>
      <c r="K232" s="15">
        <f t="shared" ref="K232:K236" si="117">+J232/$J$236</f>
        <v>5.6500677511398835E-4</v>
      </c>
      <c r="M232" s="98">
        <f t="shared" ref="M232:M236" si="118">+IF(D232=0,"",IF(D232&lt;0,IF(J232&lt;0,(J232-D232)/D232,(J232-D232)/ABS(D232)),(J232-D232)/D232))</f>
        <v>0.3427160981653839</v>
      </c>
      <c r="N232" s="98">
        <f t="shared" ref="N232:N236" si="119">+IF(G232=0,"",IF(G232&lt;0,IF(J232&lt;0,(J232-G232)/G232,(J232-G232)/ABS(G232)),(J232-G232)/G232))</f>
        <v>6.3285186872025945E-2</v>
      </c>
      <c r="O232" s="17" t="str">
        <f t="shared" ref="O232:O236" si="120">+C232</f>
        <v>2. IPPU</v>
      </c>
    </row>
    <row r="233" spans="1:30" x14ac:dyDescent="0.25">
      <c r="C233" s="65" t="str">
        <f t="shared" ref="C233:D233" si="121">+C223</f>
        <v>3. Agricultura</v>
      </c>
      <c r="D233" s="60">
        <f t="shared" si="121"/>
        <v>1.4039588979784288</v>
      </c>
      <c r="E233" s="60">
        <f t="shared" si="114"/>
        <v>0.80242897212418285</v>
      </c>
      <c r="F233" s="60">
        <f t="shared" si="115"/>
        <v>0.45558505833197444</v>
      </c>
      <c r="G233" s="60">
        <f t="shared" si="116"/>
        <v>0.44265780012160916</v>
      </c>
      <c r="H233" s="60">
        <f t="shared" si="110"/>
        <v>0.43380397051400499</v>
      </c>
      <c r="I233" s="60">
        <f t="shared" si="111"/>
        <v>0.47677265839499672</v>
      </c>
      <c r="J233" s="60">
        <f t="shared" si="112"/>
        <v>0.32867224145485352</v>
      </c>
      <c r="K233" s="15">
        <f t="shared" si="117"/>
        <v>1.6873274055536697E-2</v>
      </c>
      <c r="M233" s="97">
        <f t="shared" si="118"/>
        <v>-0.76589610854839751</v>
      </c>
      <c r="N233" s="97">
        <f t="shared" si="119"/>
        <v>-0.25750265472661038</v>
      </c>
      <c r="O233" s="17" t="str">
        <f t="shared" si="120"/>
        <v>3. Agricultura</v>
      </c>
    </row>
    <row r="234" spans="1:30" x14ac:dyDescent="0.25">
      <c r="C234" s="66" t="str">
        <f t="shared" ref="C234:D234" si="122">+C224</f>
        <v>4. UTCUTS</v>
      </c>
      <c r="D234" s="62">
        <f t="shared" si="122"/>
        <v>1.6889660787144618</v>
      </c>
      <c r="E234" s="62">
        <f t="shared" si="114"/>
        <v>0.72823356078798773</v>
      </c>
      <c r="F234" s="62">
        <f t="shared" si="115"/>
        <v>1.9709281916879862</v>
      </c>
      <c r="G234" s="62">
        <f t="shared" si="116"/>
        <v>0.44291276854933337</v>
      </c>
      <c r="H234" s="62">
        <f t="shared" si="110"/>
        <v>6.3491127787574522</v>
      </c>
      <c r="I234" s="62">
        <f t="shared" si="111"/>
        <v>7.5555279959481156</v>
      </c>
      <c r="J234" s="62">
        <f t="shared" si="112"/>
        <v>1.4676765880784328</v>
      </c>
      <c r="K234" s="15">
        <f t="shared" si="117"/>
        <v>7.5347127539348649E-2</v>
      </c>
      <c r="M234" s="98">
        <f t="shared" si="118"/>
        <v>-0.13102068385201737</v>
      </c>
      <c r="N234" s="98">
        <f t="shared" si="119"/>
        <v>2.3136922037391141</v>
      </c>
      <c r="O234" s="17" t="str">
        <f t="shared" si="120"/>
        <v>4. UTCUTS</v>
      </c>
    </row>
    <row r="235" spans="1:30" x14ac:dyDescent="0.25">
      <c r="C235" s="65" t="str">
        <f t="shared" ref="C235:D235" si="123">+C225</f>
        <v>5. Residuos</v>
      </c>
      <c r="D235" s="60">
        <f t="shared" si="123"/>
        <v>1.27762245E-10</v>
      </c>
      <c r="E235" s="60">
        <f t="shared" si="114"/>
        <v>5.2834662972929646E-8</v>
      </c>
      <c r="F235" s="60">
        <f t="shared" si="115"/>
        <v>1.7462210708419998E-7</v>
      </c>
      <c r="G235" s="60">
        <f t="shared" si="116"/>
        <v>2.2098439882179994E-7</v>
      </c>
      <c r="H235" s="60">
        <f t="shared" si="110"/>
        <v>2.6350402587900006E-7</v>
      </c>
      <c r="I235" s="60">
        <f t="shared" si="111"/>
        <v>3.1007470139470007E-7</v>
      </c>
      <c r="J235" s="60">
        <f t="shared" si="112"/>
        <v>3.4497368704939989E-7</v>
      </c>
      <c r="K235" s="15">
        <f t="shared" si="117"/>
        <v>1.7710152636461774E-8</v>
      </c>
      <c r="M235" s="97">
        <f t="shared" si="118"/>
        <v>2699.1223017754569</v>
      </c>
      <c r="N235" s="97">
        <f t="shared" si="119"/>
        <v>0.56107711172671482</v>
      </c>
      <c r="O235" s="17" t="str">
        <f t="shared" si="120"/>
        <v>5. Residuos</v>
      </c>
    </row>
    <row r="236" spans="1:30" s="8" customFormat="1" x14ac:dyDescent="0.25">
      <c r="C236" s="67" t="str">
        <f>+C226</f>
        <v>Total</v>
      </c>
      <c r="D236" s="42">
        <f>SUM(D231:D235)</f>
        <v>11.341344571694203</v>
      </c>
      <c r="E236" s="42">
        <f t="shared" ref="E236:J236" si="124">SUM(E231:E235)</f>
        <v>14.160001847648637</v>
      </c>
      <c r="F236" s="42">
        <f t="shared" si="124"/>
        <v>13.730982583368737</v>
      </c>
      <c r="G236" s="42">
        <f t="shared" si="124"/>
        <v>19.320132022180861</v>
      </c>
      <c r="H236" s="42">
        <f t="shared" si="124"/>
        <v>26.457921931693363</v>
      </c>
      <c r="I236" s="42">
        <f t="shared" si="124"/>
        <v>24.841617528741281</v>
      </c>
      <c r="J236" s="42">
        <f t="shared" si="124"/>
        <v>19.478865830843596</v>
      </c>
      <c r="K236" s="15">
        <f t="shared" si="117"/>
        <v>1</v>
      </c>
      <c r="L236" s="2"/>
      <c r="M236" s="16">
        <f t="shared" si="118"/>
        <v>0.71750939297436289</v>
      </c>
      <c r="N236" s="16">
        <f t="shared" si="119"/>
        <v>8.2159795016150654E-3</v>
      </c>
      <c r="O236" s="17" t="str">
        <f t="shared" si="120"/>
        <v>Total</v>
      </c>
    </row>
    <row r="237" spans="1:30" x14ac:dyDescent="0.25">
      <c r="C237" s="8" t="s">
        <v>3</v>
      </c>
      <c r="D237" s="68">
        <f>+D236-D226</f>
        <v>0</v>
      </c>
      <c r="E237" s="68">
        <f>+E236-N226</f>
        <v>0</v>
      </c>
      <c r="F237" s="68">
        <f>+F236-X226</f>
        <v>0</v>
      </c>
      <c r="G237" s="68">
        <f>+G236-AA226</f>
        <v>0</v>
      </c>
      <c r="H237" s="68">
        <f t="shared" ref="H237" si="125">+H236-AB226</f>
        <v>0</v>
      </c>
      <c r="I237" s="68">
        <f t="shared" ref="I237" si="126">+I236-AC226</f>
        <v>0</v>
      </c>
      <c r="J237" s="68">
        <f t="shared" ref="J237" si="127">+J236-AD226</f>
        <v>0</v>
      </c>
      <c r="K237" s="15"/>
      <c r="L237" s="16"/>
      <c r="M237" s="16"/>
      <c r="N237" s="16"/>
      <c r="O237" s="17"/>
    </row>
    <row r="238" spans="1:30" x14ac:dyDescent="0.25">
      <c r="L238" s="16"/>
      <c r="M238" s="16"/>
      <c r="N238" s="16"/>
      <c r="O238" s="17"/>
    </row>
    <row r="239" spans="1:30" x14ac:dyDescent="0.25">
      <c r="C239" s="2" t="str">
        <f>+C229</f>
        <v>INGEI de Chile: emisiones de carbono negro (kt) por sector, serie 1990-2016</v>
      </c>
      <c r="L239" s="16"/>
      <c r="M239" s="16"/>
      <c r="N239" s="16"/>
      <c r="O239" s="17"/>
    </row>
    <row r="257" spans="1:30" x14ac:dyDescent="0.25">
      <c r="A257" s="86"/>
      <c r="B257" s="86"/>
      <c r="C257" s="59" t="s">
        <v>81</v>
      </c>
    </row>
    <row r="258" spans="1:30" x14ac:dyDescent="0.25">
      <c r="A258" s="3" t="s">
        <v>2</v>
      </c>
      <c r="B258" s="3" t="s">
        <v>0</v>
      </c>
      <c r="C258" s="3" t="s">
        <v>0</v>
      </c>
      <c r="D258" s="3">
        <v>1990</v>
      </c>
      <c r="E258" s="3">
        <v>1991</v>
      </c>
      <c r="F258" s="3">
        <v>1992</v>
      </c>
      <c r="G258" s="3">
        <v>1993</v>
      </c>
      <c r="H258" s="3">
        <v>1994</v>
      </c>
      <c r="I258" s="3">
        <v>1995</v>
      </c>
      <c r="J258" s="3">
        <v>1996</v>
      </c>
      <c r="K258" s="3">
        <v>1997</v>
      </c>
      <c r="L258" s="3">
        <v>1998</v>
      </c>
      <c r="M258" s="3">
        <v>1999</v>
      </c>
      <c r="N258" s="3">
        <v>2000</v>
      </c>
      <c r="O258" s="3">
        <v>2001</v>
      </c>
      <c r="P258" s="3">
        <v>2002</v>
      </c>
      <c r="Q258" s="3">
        <v>2003</v>
      </c>
      <c r="R258" s="3">
        <v>2004</v>
      </c>
      <c r="S258" s="3">
        <v>2005</v>
      </c>
      <c r="T258" s="3">
        <v>2006</v>
      </c>
      <c r="U258" s="3">
        <v>2007</v>
      </c>
      <c r="V258" s="3">
        <v>2008</v>
      </c>
      <c r="W258" s="3">
        <v>2009</v>
      </c>
      <c r="X258" s="3">
        <v>2010</v>
      </c>
      <c r="Y258" s="3">
        <v>2011</v>
      </c>
      <c r="Z258" s="3">
        <v>2012</v>
      </c>
      <c r="AA258" s="3">
        <v>2013</v>
      </c>
      <c r="AB258" s="3">
        <v>2014</v>
      </c>
      <c r="AC258" s="3">
        <v>2015</v>
      </c>
      <c r="AD258" s="3">
        <v>2016</v>
      </c>
    </row>
    <row r="259" spans="1:30" x14ac:dyDescent="0.25">
      <c r="A259" s="65" t="str">
        <f>+A4</f>
        <v>1.</v>
      </c>
      <c r="B259" s="65" t="str">
        <f>+B4</f>
        <v>Energía</v>
      </c>
      <c r="C259" s="65" t="str">
        <f>+CONCATENATE(A259," ",B259)</f>
        <v>1. Energía</v>
      </c>
      <c r="D259" s="60">
        <f>+D4</f>
        <v>33679.749938096145</v>
      </c>
      <c r="E259" s="60">
        <f t="shared" ref="E259:AD259" si="128">+E4</f>
        <v>31861.544930450204</v>
      </c>
      <c r="F259" s="60">
        <f t="shared" si="128"/>
        <v>32752.036747230268</v>
      </c>
      <c r="G259" s="60">
        <f t="shared" si="128"/>
        <v>34975.178133433386</v>
      </c>
      <c r="H259" s="60">
        <f t="shared" si="128"/>
        <v>37460.274051972636</v>
      </c>
      <c r="I259" s="60">
        <f t="shared" si="128"/>
        <v>40297.886962228164</v>
      </c>
      <c r="J259" s="60">
        <f t="shared" si="128"/>
        <v>46121.036650962218</v>
      </c>
      <c r="K259" s="60">
        <f t="shared" si="128"/>
        <v>52785.02966682952</v>
      </c>
      <c r="L259" s="60">
        <f t="shared" si="128"/>
        <v>53256.812459006156</v>
      </c>
      <c r="M259" s="60">
        <f t="shared" si="128"/>
        <v>55980.170281964522</v>
      </c>
      <c r="N259" s="60">
        <f t="shared" si="128"/>
        <v>52511.897312416106</v>
      </c>
      <c r="O259" s="60">
        <f t="shared" si="128"/>
        <v>50412.021942639811</v>
      </c>
      <c r="P259" s="60">
        <f t="shared" si="128"/>
        <v>51147.127568080679</v>
      </c>
      <c r="Q259" s="60">
        <f t="shared" si="128"/>
        <v>51806.063454971933</v>
      </c>
      <c r="R259" s="60">
        <f t="shared" si="128"/>
        <v>56475.397012538255</v>
      </c>
      <c r="S259" s="60">
        <f t="shared" si="128"/>
        <v>57962.289822441569</v>
      </c>
      <c r="T259" s="60">
        <f t="shared" si="128"/>
        <v>58808.145347107537</v>
      </c>
      <c r="U259" s="60">
        <f t="shared" si="128"/>
        <v>68352.298595933768</v>
      </c>
      <c r="V259" s="60">
        <f t="shared" si="128"/>
        <v>69664.947149806409</v>
      </c>
      <c r="W259" s="60">
        <f t="shared" si="128"/>
        <v>67517.730129147574</v>
      </c>
      <c r="X259" s="60">
        <f t="shared" si="128"/>
        <v>68623.517291938013</v>
      </c>
      <c r="Y259" s="60">
        <f t="shared" si="128"/>
        <v>76288.277784990292</v>
      </c>
      <c r="Z259" s="60">
        <f t="shared" si="128"/>
        <v>80323.052312599422</v>
      </c>
      <c r="AA259" s="60">
        <f t="shared" si="128"/>
        <v>79993.652074144993</v>
      </c>
      <c r="AB259" s="60">
        <f t="shared" si="128"/>
        <v>77417.01281825667</v>
      </c>
      <c r="AC259" s="60">
        <f t="shared" si="128"/>
        <v>83713.41450868969</v>
      </c>
      <c r="AD259" s="60">
        <f t="shared" si="128"/>
        <v>87135.569534547321</v>
      </c>
    </row>
    <row r="260" spans="1:30" x14ac:dyDescent="0.25">
      <c r="A260" s="66" t="str">
        <f>+A5</f>
        <v>2.</v>
      </c>
      <c r="B260" s="66" t="str">
        <f>+B5</f>
        <v>Procesos industriales y uso de productos</v>
      </c>
      <c r="C260" s="66" t="s">
        <v>41</v>
      </c>
      <c r="D260" s="62">
        <f>+D5</f>
        <v>3295.4491502951755</v>
      </c>
      <c r="E260" s="62">
        <f t="shared" ref="E260:AD260" si="129">+E5</f>
        <v>3620.7499981552601</v>
      </c>
      <c r="F260" s="62">
        <f t="shared" si="129"/>
        <v>4154.9967474176383</v>
      </c>
      <c r="G260" s="62">
        <f t="shared" si="129"/>
        <v>4306.0544946529399</v>
      </c>
      <c r="H260" s="62">
        <f t="shared" si="129"/>
        <v>4274.0235497014264</v>
      </c>
      <c r="I260" s="62">
        <f t="shared" si="129"/>
        <v>4097.7469262672148</v>
      </c>
      <c r="J260" s="62">
        <f t="shared" si="129"/>
        <v>4284.6742090769012</v>
      </c>
      <c r="K260" s="62">
        <f t="shared" si="129"/>
        <v>4619.6807768449726</v>
      </c>
      <c r="L260" s="62">
        <f t="shared" si="129"/>
        <v>5065.7375035678979</v>
      </c>
      <c r="M260" s="62">
        <f t="shared" si="129"/>
        <v>5375.3973061795787</v>
      </c>
      <c r="N260" s="62">
        <f t="shared" si="129"/>
        <v>6243.6225582624857</v>
      </c>
      <c r="O260" s="62">
        <f t="shared" si="129"/>
        <v>6243.8586581286663</v>
      </c>
      <c r="P260" s="62">
        <f t="shared" si="129"/>
        <v>6404.9362594421</v>
      </c>
      <c r="Q260" s="62">
        <f t="shared" si="129"/>
        <v>6610.2354846563139</v>
      </c>
      <c r="R260" s="62">
        <f t="shared" si="129"/>
        <v>7067.473080692318</v>
      </c>
      <c r="S260" s="62">
        <f t="shared" si="129"/>
        <v>7236.1751682598879</v>
      </c>
      <c r="T260" s="62">
        <f t="shared" si="129"/>
        <v>7643.1417171437406</v>
      </c>
      <c r="U260" s="62">
        <f t="shared" si="129"/>
        <v>6352.7745946365203</v>
      </c>
      <c r="V260" s="62">
        <f t="shared" si="129"/>
        <v>6073.1588073575458</v>
      </c>
      <c r="W260" s="62">
        <f t="shared" si="129"/>
        <v>5463.1828105019804</v>
      </c>
      <c r="X260" s="62">
        <f t="shared" si="129"/>
        <v>5492.4350049163422</v>
      </c>
      <c r="Y260" s="62">
        <f t="shared" si="129"/>
        <v>6335.9488515873181</v>
      </c>
      <c r="Z260" s="62">
        <f t="shared" si="129"/>
        <v>6689.0849194125121</v>
      </c>
      <c r="AA260" s="62">
        <f t="shared" si="129"/>
        <v>6142.3588607521815</v>
      </c>
      <c r="AB260" s="62">
        <f t="shared" si="129"/>
        <v>6231.1739548872965</v>
      </c>
      <c r="AC260" s="62">
        <f t="shared" si="129"/>
        <v>6583.1952800843865</v>
      </c>
      <c r="AD260" s="62">
        <f t="shared" si="129"/>
        <v>6938.9116610259352</v>
      </c>
    </row>
    <row r="261" spans="1:30" x14ac:dyDescent="0.25">
      <c r="A261" s="65" t="str">
        <f>+A6</f>
        <v>3.</v>
      </c>
      <c r="B261" s="65" t="s">
        <v>6</v>
      </c>
      <c r="C261" s="65" t="str">
        <f>+CONCATENATE(A261," ",B261)</f>
        <v>3. Agricultura</v>
      </c>
      <c r="D261" s="60">
        <f>+D6</f>
        <v>12071.431831021409</v>
      </c>
      <c r="E261" s="60">
        <f t="shared" ref="E261:AD261" si="130">+E6</f>
        <v>12166.993596839933</v>
      </c>
      <c r="F261" s="60">
        <f t="shared" si="130"/>
        <v>12561.975527596134</v>
      </c>
      <c r="G261" s="60">
        <f t="shared" si="130"/>
        <v>12987.261774996614</v>
      </c>
      <c r="H261" s="60">
        <f t="shared" si="130"/>
        <v>13357.690394123409</v>
      </c>
      <c r="I261" s="60">
        <f t="shared" si="130"/>
        <v>13665.205712404497</v>
      </c>
      <c r="J261" s="60">
        <f t="shared" si="130"/>
        <v>13809.23531655739</v>
      </c>
      <c r="K261" s="60">
        <f t="shared" si="130"/>
        <v>14217.680293434571</v>
      </c>
      <c r="L261" s="60">
        <f t="shared" si="130"/>
        <v>14184.976203700464</v>
      </c>
      <c r="M261" s="60">
        <f t="shared" si="130"/>
        <v>14199.822188291639</v>
      </c>
      <c r="N261" s="60">
        <f t="shared" si="130"/>
        <v>14008.686364919475</v>
      </c>
      <c r="O261" s="60">
        <f t="shared" si="130"/>
        <v>13870.095279533081</v>
      </c>
      <c r="P261" s="60">
        <f t="shared" si="130"/>
        <v>13965.997145020021</v>
      </c>
      <c r="Q261" s="60">
        <f t="shared" si="130"/>
        <v>13693.129424035262</v>
      </c>
      <c r="R261" s="60">
        <f t="shared" si="130"/>
        <v>14104.892453663662</v>
      </c>
      <c r="S261" s="60">
        <f t="shared" si="130"/>
        <v>13906.651751809221</v>
      </c>
      <c r="T261" s="60">
        <f t="shared" si="130"/>
        <v>14074.583156696548</v>
      </c>
      <c r="U261" s="60">
        <f t="shared" si="130"/>
        <v>14212.693371386667</v>
      </c>
      <c r="V261" s="60">
        <f t="shared" si="130"/>
        <v>13983.432054747824</v>
      </c>
      <c r="W261" s="60">
        <f t="shared" si="130"/>
        <v>13541.04250789344</v>
      </c>
      <c r="X261" s="60">
        <f t="shared" si="130"/>
        <v>13244.051949398652</v>
      </c>
      <c r="Y261" s="60">
        <f t="shared" si="130"/>
        <v>12582.840814933556</v>
      </c>
      <c r="Z261" s="60">
        <f t="shared" si="130"/>
        <v>12679.496300337818</v>
      </c>
      <c r="AA261" s="60">
        <f t="shared" si="130"/>
        <v>12848.350019860878</v>
      </c>
      <c r="AB261" s="60">
        <f t="shared" si="130"/>
        <v>12419.107014466588</v>
      </c>
      <c r="AC261" s="60">
        <f t="shared" si="130"/>
        <v>12210.637082062272</v>
      </c>
      <c r="AD261" s="60">
        <f t="shared" si="130"/>
        <v>11801.602106189355</v>
      </c>
    </row>
    <row r="262" spans="1:30" x14ac:dyDescent="0.25">
      <c r="A262" s="66" t="str">
        <f>+A8</f>
        <v>5.</v>
      </c>
      <c r="B262" s="66" t="str">
        <f>+B8</f>
        <v>Residuos</v>
      </c>
      <c r="C262" s="66" t="str">
        <f>+CONCATENATE(A262," ",B262)</f>
        <v>5. Residuos</v>
      </c>
      <c r="D262" s="62">
        <f>+D8</f>
        <v>2969.301289699366</v>
      </c>
      <c r="E262" s="62">
        <f t="shared" ref="E262:AD262" si="131">+E8</f>
        <v>3031.7374521329498</v>
      </c>
      <c r="F262" s="62">
        <f t="shared" si="131"/>
        <v>3109.9581846820711</v>
      </c>
      <c r="G262" s="62">
        <f t="shared" si="131"/>
        <v>3163.8130975414069</v>
      </c>
      <c r="H262" s="62">
        <f t="shared" si="131"/>
        <v>3257.1092701298121</v>
      </c>
      <c r="I262" s="62">
        <f t="shared" si="131"/>
        <v>3391.298072483145</v>
      </c>
      <c r="J262" s="62">
        <f t="shared" si="131"/>
        <v>3500.1514619867717</v>
      </c>
      <c r="K262" s="62">
        <f t="shared" si="131"/>
        <v>3580.8950598195302</v>
      </c>
      <c r="L262" s="62">
        <f t="shared" si="131"/>
        <v>3643.6831527942181</v>
      </c>
      <c r="M262" s="62">
        <f t="shared" si="131"/>
        <v>3723.4992982574595</v>
      </c>
      <c r="N262" s="62">
        <f t="shared" si="131"/>
        <v>3822.4488125221628</v>
      </c>
      <c r="O262" s="62">
        <f t="shared" si="131"/>
        <v>4205.6974603431354</v>
      </c>
      <c r="P262" s="62">
        <f t="shared" si="131"/>
        <v>4661.3679859685017</v>
      </c>
      <c r="Q262" s="62">
        <f t="shared" si="131"/>
        <v>4846.5956733473522</v>
      </c>
      <c r="R262" s="62">
        <f t="shared" si="131"/>
        <v>4961.2365533789771</v>
      </c>
      <c r="S262" s="62">
        <f t="shared" si="131"/>
        <v>5228.6127980941637</v>
      </c>
      <c r="T262" s="62">
        <f t="shared" si="131"/>
        <v>5029.0532280586795</v>
      </c>
      <c r="U262" s="62">
        <f t="shared" si="131"/>
        <v>4738.1963350180649</v>
      </c>
      <c r="V262" s="62">
        <f t="shared" si="131"/>
        <v>4540.3892284986869</v>
      </c>
      <c r="W262" s="62">
        <f t="shared" si="131"/>
        <v>4364.6235093879823</v>
      </c>
      <c r="X262" s="62">
        <f t="shared" si="131"/>
        <v>4502.1580835136128</v>
      </c>
      <c r="Y262" s="62">
        <f t="shared" si="131"/>
        <v>4653.9759027672362</v>
      </c>
      <c r="Z262" s="62">
        <f t="shared" si="131"/>
        <v>4800.5601103635381</v>
      </c>
      <c r="AA262" s="62">
        <f t="shared" si="131"/>
        <v>5318.3670941462715</v>
      </c>
      <c r="AB262" s="62">
        <f t="shared" si="131"/>
        <v>5403.8893963170467</v>
      </c>
      <c r="AC262" s="62">
        <f t="shared" si="131"/>
        <v>5734.5043652331115</v>
      </c>
      <c r="AD262" s="62">
        <f t="shared" si="131"/>
        <v>5801.0651106380392</v>
      </c>
    </row>
    <row r="263" spans="1:30" s="8" customFormat="1" x14ac:dyDescent="0.25">
      <c r="A263" s="67"/>
      <c r="B263" s="67"/>
      <c r="C263" s="67" t="s">
        <v>8</v>
      </c>
      <c r="D263" s="42">
        <f t="shared" ref="D263" si="132">SUM(D259:D262)</f>
        <v>52015.932209112099</v>
      </c>
      <c r="E263" s="42">
        <f t="shared" ref="E263:AD263" si="133">SUM(E259:E262)</f>
        <v>50681.025977578349</v>
      </c>
      <c r="F263" s="42">
        <f t="shared" si="133"/>
        <v>52578.967206926114</v>
      </c>
      <c r="G263" s="42">
        <f t="shared" si="133"/>
        <v>55432.307500624353</v>
      </c>
      <c r="H263" s="42">
        <f t="shared" si="133"/>
        <v>58349.097265927288</v>
      </c>
      <c r="I263" s="42">
        <f t="shared" si="133"/>
        <v>61452.137673383018</v>
      </c>
      <c r="J263" s="42">
        <f t="shared" si="133"/>
        <v>67715.097638583276</v>
      </c>
      <c r="K263" s="42">
        <f t="shared" si="133"/>
        <v>75203.285796928598</v>
      </c>
      <c r="L263" s="42">
        <f t="shared" si="133"/>
        <v>76151.20931906873</v>
      </c>
      <c r="M263" s="42">
        <f t="shared" si="133"/>
        <v>79278.889074693201</v>
      </c>
      <c r="N263" s="42">
        <f t="shared" si="133"/>
        <v>76586.655048120228</v>
      </c>
      <c r="O263" s="42">
        <f t="shared" si="133"/>
        <v>74731.673340644687</v>
      </c>
      <c r="P263" s="42">
        <f t="shared" si="133"/>
        <v>76179.428958511315</v>
      </c>
      <c r="Q263" s="42">
        <f t="shared" si="133"/>
        <v>76956.024037010866</v>
      </c>
      <c r="R263" s="42">
        <f t="shared" si="133"/>
        <v>82608.999100273199</v>
      </c>
      <c r="S263" s="42">
        <f t="shared" si="133"/>
        <v>84333.729540604836</v>
      </c>
      <c r="T263" s="42">
        <f t="shared" si="133"/>
        <v>85554.923449006499</v>
      </c>
      <c r="U263" s="42">
        <f t="shared" si="133"/>
        <v>93655.962896975019</v>
      </c>
      <c r="V263" s="42">
        <f t="shared" si="133"/>
        <v>94261.92724041047</v>
      </c>
      <c r="W263" s="42">
        <f t="shared" si="133"/>
        <v>90886.578956930971</v>
      </c>
      <c r="X263" s="42">
        <f t="shared" si="133"/>
        <v>91862.162329766623</v>
      </c>
      <c r="Y263" s="42">
        <f t="shared" si="133"/>
        <v>99861.043354278416</v>
      </c>
      <c r="Z263" s="42">
        <f t="shared" si="133"/>
        <v>104492.1936427133</v>
      </c>
      <c r="AA263" s="42">
        <f t="shared" si="133"/>
        <v>104302.72804890433</v>
      </c>
      <c r="AB263" s="42">
        <f t="shared" si="133"/>
        <v>101471.1831839276</v>
      </c>
      <c r="AC263" s="42">
        <f t="shared" si="133"/>
        <v>108241.75123606945</v>
      </c>
      <c r="AD263" s="42">
        <f t="shared" si="133"/>
        <v>111677.14841240065</v>
      </c>
    </row>
    <row r="264" spans="1:30" x14ac:dyDescent="0.25">
      <c r="C264" s="8" t="s">
        <v>3</v>
      </c>
      <c r="D264" s="68">
        <f>+D263-(D9-D7)</f>
        <v>0</v>
      </c>
      <c r="E264" s="68">
        <f t="shared" ref="E264:AD264" si="134">+E263-(E9-E7)</f>
        <v>0</v>
      </c>
      <c r="F264" s="68">
        <f t="shared" si="134"/>
        <v>0</v>
      </c>
      <c r="G264" s="68">
        <f t="shared" si="134"/>
        <v>0</v>
      </c>
      <c r="H264" s="68">
        <f t="shared" si="134"/>
        <v>0</v>
      </c>
      <c r="I264" s="68">
        <f t="shared" si="134"/>
        <v>0</v>
      </c>
      <c r="J264" s="68">
        <f t="shared" si="134"/>
        <v>0</v>
      </c>
      <c r="K264" s="68">
        <f t="shared" si="134"/>
        <v>0</v>
      </c>
      <c r="L264" s="68">
        <f t="shared" si="134"/>
        <v>0</v>
      </c>
      <c r="M264" s="68">
        <f t="shared" si="134"/>
        <v>0</v>
      </c>
      <c r="N264" s="68">
        <f t="shared" si="134"/>
        <v>0</v>
      </c>
      <c r="O264" s="68">
        <f t="shared" si="134"/>
        <v>0</v>
      </c>
      <c r="P264" s="68">
        <f t="shared" si="134"/>
        <v>0</v>
      </c>
      <c r="Q264" s="68">
        <f t="shared" si="134"/>
        <v>0</v>
      </c>
      <c r="R264" s="68">
        <f t="shared" si="134"/>
        <v>0</v>
      </c>
      <c r="S264" s="68">
        <f t="shared" si="134"/>
        <v>0</v>
      </c>
      <c r="T264" s="68">
        <f t="shared" si="134"/>
        <v>0</v>
      </c>
      <c r="U264" s="68">
        <f t="shared" si="134"/>
        <v>0</v>
      </c>
      <c r="V264" s="68">
        <f t="shared" si="134"/>
        <v>0</v>
      </c>
      <c r="W264" s="68">
        <f t="shared" si="134"/>
        <v>0</v>
      </c>
      <c r="X264" s="68">
        <f t="shared" si="134"/>
        <v>0</v>
      </c>
      <c r="Y264" s="68">
        <f t="shared" si="134"/>
        <v>0</v>
      </c>
      <c r="Z264" s="68">
        <f t="shared" si="134"/>
        <v>0</v>
      </c>
      <c r="AA264" s="68">
        <f t="shared" si="134"/>
        <v>0</v>
      </c>
      <c r="AB264" s="68">
        <f t="shared" si="134"/>
        <v>0</v>
      </c>
      <c r="AC264" s="68">
        <f t="shared" si="134"/>
        <v>0</v>
      </c>
      <c r="AD264" s="68">
        <f t="shared" si="134"/>
        <v>0</v>
      </c>
    </row>
    <row r="266" spans="1:30" x14ac:dyDescent="0.25">
      <c r="C266" s="59" t="str">
        <f>+C257</f>
        <v>INGEI de Chile: emisiones de GEI totales (kt CO2 eq) por sector, serie 1990-2016</v>
      </c>
    </row>
    <row r="267" spans="1:30" x14ac:dyDescent="0.25">
      <c r="C267" s="3" t="s">
        <v>0</v>
      </c>
      <c r="D267" s="3">
        <v>1990</v>
      </c>
      <c r="E267" s="3">
        <v>2000</v>
      </c>
      <c r="F267" s="3">
        <v>2010</v>
      </c>
      <c r="G267" s="3">
        <v>2013</v>
      </c>
      <c r="H267" s="3">
        <v>2014</v>
      </c>
      <c r="I267" s="3">
        <v>2015</v>
      </c>
      <c r="J267" s="3">
        <v>2016</v>
      </c>
      <c r="M267" s="85" t="s">
        <v>74</v>
      </c>
      <c r="N267" s="85" t="s">
        <v>87</v>
      </c>
      <c r="O267" s="85" t="s">
        <v>0</v>
      </c>
    </row>
    <row r="268" spans="1:30" x14ac:dyDescent="0.25">
      <c r="C268" s="65" t="str">
        <f t="shared" ref="C268:D271" si="135">+C259</f>
        <v>1. Energía</v>
      </c>
      <c r="D268" s="88">
        <f t="shared" si="135"/>
        <v>33679.749938096145</v>
      </c>
      <c r="E268" s="88">
        <f>+N259</f>
        <v>52511.897312416106</v>
      </c>
      <c r="F268" s="88">
        <f t="shared" ref="F268:F271" si="136">+X259</f>
        <v>68623.517291938013</v>
      </c>
      <c r="G268" s="88">
        <f>+AA259</f>
        <v>79993.652074144993</v>
      </c>
      <c r="H268" s="88">
        <f t="shared" ref="H268:J268" si="137">+AB259</f>
        <v>77417.01281825667</v>
      </c>
      <c r="I268" s="88">
        <f t="shared" si="137"/>
        <v>83713.41450868969</v>
      </c>
      <c r="J268" s="88">
        <f t="shared" si="137"/>
        <v>87135.569534547321</v>
      </c>
      <c r="K268" s="15">
        <f>+J268/$J$272</f>
        <v>0.78024529434413614</v>
      </c>
      <c r="M268" s="97">
        <f>+IF(D268=0,"",IF(D268&lt;0,IF(J268&lt;0,(J268-D268)/D268,(J268-D268)/ABS(D268)),(J268-D268)/D268))</f>
        <v>1.5871798245148412</v>
      </c>
      <c r="N268" s="97">
        <f>+IF(G268=0,"",IF(G268&lt;0,IF(J268&lt;0,(J268-G268)/G268,(J268-G268)/ABS(G268)),(J268-G268)/G268))</f>
        <v>8.9281052623808019E-2</v>
      </c>
      <c r="O268" s="17" t="str">
        <f>+C268</f>
        <v>1. Energía</v>
      </c>
      <c r="Q268" s="2" t="s">
        <v>50</v>
      </c>
      <c r="R268" s="70">
        <f>+K268</f>
        <v>0.78024529434413614</v>
      </c>
      <c r="S268" s="2" t="str">
        <f>+CONCATENATE(Q268," - ",R268)</f>
        <v>1. Energía - 0,780245294344136</v>
      </c>
    </row>
    <row r="269" spans="1:30" x14ac:dyDescent="0.25">
      <c r="C269" s="66" t="str">
        <f t="shared" si="135"/>
        <v>2. IPPU</v>
      </c>
      <c r="D269" s="89">
        <f t="shared" si="135"/>
        <v>3295.4491502951755</v>
      </c>
      <c r="E269" s="89">
        <f>+N260</f>
        <v>6243.6225582624857</v>
      </c>
      <c r="F269" s="89">
        <f t="shared" si="136"/>
        <v>5492.4350049163422</v>
      </c>
      <c r="G269" s="89">
        <f t="shared" ref="G269:G271" si="138">+AA260</f>
        <v>6142.3588607521815</v>
      </c>
      <c r="H269" s="89">
        <f t="shared" ref="H269:H271" si="139">+AB260</f>
        <v>6231.1739548872965</v>
      </c>
      <c r="I269" s="89">
        <f t="shared" ref="I269:I271" si="140">+AC260</f>
        <v>6583.1952800843865</v>
      </c>
      <c r="J269" s="89">
        <f t="shared" ref="J269:J271" si="141">+AD260</f>
        <v>6938.9116610259352</v>
      </c>
      <c r="K269" s="15">
        <f t="shared" ref="K269:K272" si="142">+J269/$J$272</f>
        <v>6.21336751490284E-2</v>
      </c>
      <c r="M269" s="98">
        <f t="shared" ref="M269:M271" si="143">+IF(D269=0,"",IF(D269&lt;0,IF(J269&lt;0,(J269-D269)/D269,(J269-D269)/ABS(D269)),(J269-D269)/D269))</f>
        <v>1.1056042270912942</v>
      </c>
      <c r="N269" s="98">
        <f t="shared" ref="N269:N271" si="144">+IF(G269=0,"",IF(G269&lt;0,IF(J269&lt;0,(J269-G269)/G269,(J269-G269)/ABS(G269)),(J269-G269)/G269))</f>
        <v>0.12968190532850266</v>
      </c>
      <c r="O269" s="17" t="str">
        <f t="shared" ref="O269:O271" si="145">+C269</f>
        <v>2. IPPU</v>
      </c>
      <c r="Q269" s="2" t="s">
        <v>53</v>
      </c>
      <c r="R269" s="70">
        <f>+K269</f>
        <v>6.21336751490284E-2</v>
      </c>
    </row>
    <row r="270" spans="1:30" x14ac:dyDescent="0.25">
      <c r="C270" s="65" t="str">
        <f t="shared" si="135"/>
        <v>3. Agricultura</v>
      </c>
      <c r="D270" s="88">
        <f t="shared" si="135"/>
        <v>12071.431831021409</v>
      </c>
      <c r="E270" s="88">
        <f>+N261</f>
        <v>14008.686364919475</v>
      </c>
      <c r="F270" s="88">
        <f t="shared" si="136"/>
        <v>13244.051949398652</v>
      </c>
      <c r="G270" s="88">
        <f t="shared" si="138"/>
        <v>12848.350019860878</v>
      </c>
      <c r="H270" s="88">
        <f t="shared" si="139"/>
        <v>12419.107014466588</v>
      </c>
      <c r="I270" s="88">
        <f t="shared" si="140"/>
        <v>12210.637082062272</v>
      </c>
      <c r="J270" s="88">
        <f t="shared" si="141"/>
        <v>11801.602106189355</v>
      </c>
      <c r="K270" s="15">
        <f t="shared" si="142"/>
        <v>0.10567606958057771</v>
      </c>
      <c r="M270" s="97">
        <f t="shared" si="143"/>
        <v>-2.2352752234299188E-2</v>
      </c>
      <c r="N270" s="97">
        <f t="shared" si="144"/>
        <v>-8.1469442539584325E-2</v>
      </c>
      <c r="O270" s="17" t="str">
        <f t="shared" si="145"/>
        <v>3. Agricultura</v>
      </c>
      <c r="Q270" s="2" t="s">
        <v>51</v>
      </c>
      <c r="R270" s="70">
        <f>+K270</f>
        <v>0.10567606958057771</v>
      </c>
    </row>
    <row r="271" spans="1:30" x14ac:dyDescent="0.25">
      <c r="C271" s="66" t="str">
        <f t="shared" si="135"/>
        <v>5. Residuos</v>
      </c>
      <c r="D271" s="89">
        <f t="shared" si="135"/>
        <v>2969.301289699366</v>
      </c>
      <c r="E271" s="89">
        <f>+N262</f>
        <v>3822.4488125221628</v>
      </c>
      <c r="F271" s="89">
        <f t="shared" si="136"/>
        <v>4502.1580835136128</v>
      </c>
      <c r="G271" s="89">
        <f t="shared" si="138"/>
        <v>5318.3670941462715</v>
      </c>
      <c r="H271" s="89">
        <f t="shared" si="139"/>
        <v>5403.8893963170467</v>
      </c>
      <c r="I271" s="89">
        <f t="shared" si="140"/>
        <v>5734.5043652331115</v>
      </c>
      <c r="J271" s="89">
        <f t="shared" si="141"/>
        <v>5801.0651106380392</v>
      </c>
      <c r="K271" s="15">
        <f t="shared" si="142"/>
        <v>5.1944960926257749E-2</v>
      </c>
      <c r="M271" s="98">
        <f t="shared" si="143"/>
        <v>0.95368019094666612</v>
      </c>
      <c r="N271" s="98">
        <f t="shared" si="144"/>
        <v>9.0760567660524122E-2</v>
      </c>
      <c r="O271" s="17" t="str">
        <f t="shared" si="145"/>
        <v>5. Residuos</v>
      </c>
      <c r="Q271" s="2" t="s">
        <v>52</v>
      </c>
      <c r="R271" s="70">
        <f>+K271</f>
        <v>5.1944960926257749E-2</v>
      </c>
    </row>
    <row r="272" spans="1:30" s="8" customFormat="1" x14ac:dyDescent="0.25">
      <c r="C272" s="67" t="str">
        <f>+C263</f>
        <v>Total</v>
      </c>
      <c r="D272" s="41">
        <f t="shared" ref="D272:J272" si="146">SUM(D268:D271)</f>
        <v>52015.932209112099</v>
      </c>
      <c r="E272" s="41">
        <f t="shared" si="146"/>
        <v>76586.655048120228</v>
      </c>
      <c r="F272" s="41">
        <f t="shared" si="146"/>
        <v>91862.162329766623</v>
      </c>
      <c r="G272" s="41">
        <f t="shared" si="146"/>
        <v>104302.72804890433</v>
      </c>
      <c r="H272" s="41">
        <f t="shared" si="146"/>
        <v>101471.1831839276</v>
      </c>
      <c r="I272" s="41">
        <f t="shared" si="146"/>
        <v>108241.75123606945</v>
      </c>
      <c r="J272" s="41">
        <f t="shared" si="146"/>
        <v>111677.14841240065</v>
      </c>
      <c r="K272" s="15">
        <f t="shared" si="142"/>
        <v>1</v>
      </c>
      <c r="M272" s="109">
        <f t="shared" ref="M272" si="147">+IF(D272=0,"",IF(D272&lt;0,IF(J272&lt;0,(J272-D272)/D272,(J272-D272)/ABS(D272)),(J272-D272)/D272))</f>
        <v>1.1469796592982555</v>
      </c>
      <c r="N272" s="109">
        <f t="shared" ref="N272" si="148">+IF(G272=0,"",IF(G272&lt;0,IF(J272&lt;0,(J272-G272)/G272,(J272-G272)/ABS(G272)),(J272-G272)/G272))</f>
        <v>7.070208518456661E-2</v>
      </c>
      <c r="O272" s="17" t="str">
        <f t="shared" ref="O272" si="149">+C272</f>
        <v>Total</v>
      </c>
    </row>
    <row r="273" spans="3:16" x14ac:dyDescent="0.25">
      <c r="C273" s="8" t="s">
        <v>3</v>
      </c>
      <c r="D273" s="68">
        <f>+D272-D263</f>
        <v>0</v>
      </c>
      <c r="E273" s="68">
        <f>+E272-N263</f>
        <v>0</v>
      </c>
      <c r="F273" s="68">
        <f>+F272-X263</f>
        <v>0</v>
      </c>
      <c r="G273" s="68">
        <f>+G272-AA263</f>
        <v>0</v>
      </c>
      <c r="H273" s="68">
        <f t="shared" ref="H273:J273" si="150">+H272-AB263</f>
        <v>0</v>
      </c>
      <c r="I273" s="68">
        <f t="shared" si="150"/>
        <v>0</v>
      </c>
      <c r="J273" s="68">
        <f t="shared" si="150"/>
        <v>0</v>
      </c>
      <c r="M273" s="16"/>
      <c r="N273" s="16"/>
      <c r="O273" s="16"/>
      <c r="P273" s="17"/>
    </row>
    <row r="274" spans="3:16" x14ac:dyDescent="0.25">
      <c r="L274" s="16"/>
      <c r="M274" s="16"/>
      <c r="N274" s="16"/>
      <c r="O274" s="17"/>
    </row>
    <row r="275" spans="3:16" x14ac:dyDescent="0.25">
      <c r="C275" s="2" t="str">
        <f>+C266</f>
        <v>INGEI de Chile: emisiones de GEI totales (kt CO2 eq) por sector, serie 1990-2016</v>
      </c>
      <c r="L275" s="16"/>
      <c r="M275" s="16"/>
      <c r="N275" s="16"/>
      <c r="O275" s="17"/>
    </row>
    <row r="277" spans="3:16" x14ac:dyDescent="0.25">
      <c r="N277" s="15"/>
      <c r="O277" s="71"/>
    </row>
    <row r="278" spans="3:16" x14ac:dyDescent="0.25">
      <c r="N278" s="15"/>
      <c r="O278" s="71"/>
    </row>
    <row r="279" spans="3:16" x14ac:dyDescent="0.25">
      <c r="N279" s="15"/>
      <c r="O279" s="71"/>
    </row>
    <row r="280" spans="3:16" x14ac:dyDescent="0.25">
      <c r="N280" s="15"/>
      <c r="O280" s="71"/>
    </row>
    <row r="281" spans="3:16" x14ac:dyDescent="0.25">
      <c r="N281" s="15"/>
      <c r="O281" s="71"/>
    </row>
    <row r="282" spans="3:16" x14ac:dyDescent="0.25">
      <c r="N282" s="15"/>
      <c r="O282" s="71"/>
    </row>
    <row r="283" spans="3:16" x14ac:dyDescent="0.25">
      <c r="N283" s="15"/>
      <c r="O283" s="71"/>
    </row>
    <row r="292" spans="1:30" x14ac:dyDescent="0.25">
      <c r="C292" s="59" t="s">
        <v>82</v>
      </c>
    </row>
    <row r="293" spans="1:30" x14ac:dyDescent="0.25">
      <c r="C293" s="3" t="s">
        <v>0</v>
      </c>
      <c r="D293" s="3">
        <v>1990</v>
      </c>
      <c r="E293" s="3">
        <v>1991</v>
      </c>
      <c r="F293" s="3">
        <v>1992</v>
      </c>
      <c r="G293" s="3">
        <v>1993</v>
      </c>
      <c r="H293" s="3">
        <v>1994</v>
      </c>
      <c r="I293" s="3">
        <v>1995</v>
      </c>
      <c r="J293" s="3">
        <v>1996</v>
      </c>
      <c r="K293" s="3">
        <v>1997</v>
      </c>
      <c r="L293" s="3">
        <v>1998</v>
      </c>
      <c r="M293" s="3">
        <v>1999</v>
      </c>
      <c r="N293" s="3">
        <v>2000</v>
      </c>
      <c r="O293" s="3">
        <v>2001</v>
      </c>
      <c r="P293" s="3">
        <v>2002</v>
      </c>
      <c r="Q293" s="3">
        <v>2003</v>
      </c>
      <c r="R293" s="3">
        <v>2004</v>
      </c>
      <c r="S293" s="3">
        <v>2005</v>
      </c>
      <c r="T293" s="3">
        <v>2006</v>
      </c>
      <c r="U293" s="3">
        <v>2007</v>
      </c>
      <c r="V293" s="3">
        <v>2008</v>
      </c>
      <c r="W293" s="3">
        <v>2009</v>
      </c>
      <c r="X293" s="3">
        <v>2010</v>
      </c>
      <c r="Y293" s="3">
        <v>2011</v>
      </c>
      <c r="Z293" s="3">
        <v>2012</v>
      </c>
      <c r="AA293" s="3">
        <v>2013</v>
      </c>
      <c r="AB293" s="3">
        <v>2014</v>
      </c>
      <c r="AC293" s="3">
        <v>2015</v>
      </c>
      <c r="AD293" s="3">
        <v>2016</v>
      </c>
    </row>
    <row r="294" spans="1:30" s="59" customFormat="1" x14ac:dyDescent="0.25">
      <c r="C294" s="65" t="s">
        <v>32</v>
      </c>
      <c r="D294" s="88">
        <f>+D77+D78+D79+D81</f>
        <v>33490.132044075668</v>
      </c>
      <c r="E294" s="88">
        <f t="shared" ref="E294:AD294" si="151">+E77+E78+E79+E81</f>
        <v>32360.885010203943</v>
      </c>
      <c r="F294" s="88">
        <f t="shared" si="151"/>
        <v>33890.986258575118</v>
      </c>
      <c r="G294" s="88">
        <f t="shared" si="151"/>
        <v>36359.515142096156</v>
      </c>
      <c r="H294" s="88">
        <f t="shared" si="151"/>
        <v>38724.828177931915</v>
      </c>
      <c r="I294" s="88">
        <f t="shared" si="151"/>
        <v>41558.185205476075</v>
      </c>
      <c r="J294" s="88">
        <f t="shared" si="151"/>
        <v>47608.084556261834</v>
      </c>
      <c r="K294" s="88">
        <f t="shared" si="151"/>
        <v>54408.843600583656</v>
      </c>
      <c r="L294" s="88">
        <f t="shared" si="151"/>
        <v>55349.858179518393</v>
      </c>
      <c r="M294" s="88">
        <f t="shared" si="151"/>
        <v>58181.134445196556</v>
      </c>
      <c r="N294" s="88">
        <f t="shared" si="151"/>
        <v>55116.890716772781</v>
      </c>
      <c r="O294" s="88">
        <f t="shared" si="151"/>
        <v>52826.096222961511</v>
      </c>
      <c r="P294" s="88">
        <f t="shared" si="151"/>
        <v>53780.667558318622</v>
      </c>
      <c r="Q294" s="88">
        <f t="shared" si="151"/>
        <v>54598.973349678388</v>
      </c>
      <c r="R294" s="88">
        <f t="shared" si="151"/>
        <v>59539.08885500703</v>
      </c>
      <c r="S294" s="88">
        <f t="shared" si="151"/>
        <v>60964.240442462207</v>
      </c>
      <c r="T294" s="88">
        <f t="shared" si="151"/>
        <v>62161.384707056357</v>
      </c>
      <c r="U294" s="88">
        <f t="shared" si="151"/>
        <v>71025.135655471124</v>
      </c>
      <c r="V294" s="88">
        <f t="shared" si="151"/>
        <v>71969.708842597582</v>
      </c>
      <c r="W294" s="88">
        <f t="shared" si="151"/>
        <v>68853.758562394127</v>
      </c>
      <c r="X294" s="88">
        <f t="shared" si="151"/>
        <v>70137.101400286032</v>
      </c>
      <c r="Y294" s="88">
        <f t="shared" si="151"/>
        <v>78389.532705144302</v>
      </c>
      <c r="Z294" s="88">
        <f t="shared" si="151"/>
        <v>82186.188562180178</v>
      </c>
      <c r="AA294" s="88">
        <f t="shared" si="151"/>
        <v>81007.679009379208</v>
      </c>
      <c r="AB294" s="88">
        <f t="shared" si="151"/>
        <v>78032.240232579585</v>
      </c>
      <c r="AC294" s="88">
        <f t="shared" si="151"/>
        <v>84565.542154792696</v>
      </c>
      <c r="AD294" s="88">
        <f t="shared" si="151"/>
        <v>87889.339144091646</v>
      </c>
    </row>
    <row r="295" spans="1:30" s="59" customFormat="1" x14ac:dyDescent="0.25">
      <c r="C295" s="66" t="s">
        <v>31</v>
      </c>
      <c r="D295" s="89">
        <f>+D114+D115+D116+D118</f>
        <v>12894.52233733331</v>
      </c>
      <c r="E295" s="89">
        <f t="shared" ref="E295:AD295" si="152">+E114+E115+E116+E118</f>
        <v>12701.470243804011</v>
      </c>
      <c r="F295" s="89">
        <f t="shared" si="152"/>
        <v>12840.842755587964</v>
      </c>
      <c r="G295" s="89">
        <f t="shared" si="152"/>
        <v>13027.538428731836</v>
      </c>
      <c r="H295" s="89">
        <f t="shared" si="152"/>
        <v>13402.773703032943</v>
      </c>
      <c r="I295" s="89">
        <f t="shared" si="152"/>
        <v>13483.688675452526</v>
      </c>
      <c r="J295" s="89">
        <f t="shared" si="152"/>
        <v>13628.68631920714</v>
      </c>
      <c r="K295" s="89">
        <f t="shared" si="152"/>
        <v>14147.86398959858</v>
      </c>
      <c r="L295" s="89">
        <f t="shared" si="152"/>
        <v>14121.220614119997</v>
      </c>
      <c r="M295" s="89">
        <f t="shared" si="152"/>
        <v>14308.808215864687</v>
      </c>
      <c r="N295" s="89">
        <f t="shared" si="152"/>
        <v>14623.651540025006</v>
      </c>
      <c r="O295" s="89">
        <f t="shared" si="152"/>
        <v>14837.545980850749</v>
      </c>
      <c r="P295" s="89">
        <f t="shared" si="152"/>
        <v>15215.278024089461</v>
      </c>
      <c r="Q295" s="89">
        <f t="shared" si="152"/>
        <v>15160.283376445466</v>
      </c>
      <c r="R295" s="89">
        <f t="shared" si="152"/>
        <v>15394.08700868591</v>
      </c>
      <c r="S295" s="89">
        <f t="shared" si="152"/>
        <v>15749.441796820167</v>
      </c>
      <c r="T295" s="89">
        <f t="shared" si="152"/>
        <v>15521.716181186463</v>
      </c>
      <c r="U295" s="89">
        <f t="shared" si="152"/>
        <v>14914.822802548531</v>
      </c>
      <c r="V295" s="89">
        <f t="shared" si="152"/>
        <v>14263.05335054934</v>
      </c>
      <c r="W295" s="89">
        <f t="shared" si="152"/>
        <v>13916.408876284595</v>
      </c>
      <c r="X295" s="89">
        <f t="shared" si="152"/>
        <v>13390.705380691652</v>
      </c>
      <c r="Y295" s="89">
        <f t="shared" si="152"/>
        <v>13221.083095028316</v>
      </c>
      <c r="Z295" s="89">
        <f t="shared" si="152"/>
        <v>13684.52222428156</v>
      </c>
      <c r="AA295" s="89">
        <f t="shared" si="152"/>
        <v>14227.549065111889</v>
      </c>
      <c r="AB295" s="89">
        <f t="shared" si="152"/>
        <v>13962.890910914492</v>
      </c>
      <c r="AC295" s="89">
        <f t="shared" si="152"/>
        <v>13983.930408035545</v>
      </c>
      <c r="AD295" s="89">
        <f t="shared" si="152"/>
        <v>13937.687334773815</v>
      </c>
    </row>
    <row r="296" spans="1:30" s="59" customFormat="1" x14ac:dyDescent="0.25">
      <c r="C296" s="65" t="s">
        <v>30</v>
      </c>
      <c r="D296" s="88">
        <f>+D152+D153+D154+D156</f>
        <v>5569.9494117764716</v>
      </c>
      <c r="E296" s="88">
        <f t="shared" ref="E296:AD296" si="153">+E152+E153+E154+E156</f>
        <v>5574.9207566742289</v>
      </c>
      <c r="F296" s="88">
        <f t="shared" si="153"/>
        <v>5797.7680258668752</v>
      </c>
      <c r="G296" s="88">
        <f t="shared" si="153"/>
        <v>5998.6630992021865</v>
      </c>
      <c r="H296" s="88">
        <f t="shared" si="153"/>
        <v>6151.651472752309</v>
      </c>
      <c r="I296" s="88">
        <f t="shared" si="153"/>
        <v>6333.7863097320223</v>
      </c>
      <c r="J296" s="88">
        <f t="shared" si="153"/>
        <v>6403.5742835488654</v>
      </c>
      <c r="K296" s="88">
        <f t="shared" si="153"/>
        <v>6547.5750410680039</v>
      </c>
      <c r="L296" s="88">
        <f t="shared" si="153"/>
        <v>6557.7718827227081</v>
      </c>
      <c r="M296" s="88">
        <f t="shared" si="153"/>
        <v>6647.4851147047575</v>
      </c>
      <c r="N296" s="88">
        <f t="shared" si="153"/>
        <v>6670.166315613722</v>
      </c>
      <c r="O296" s="88">
        <f t="shared" si="153"/>
        <v>6814.0387638905804</v>
      </c>
      <c r="P296" s="88">
        <f t="shared" si="153"/>
        <v>6897.2627885771071</v>
      </c>
      <c r="Q296" s="88">
        <f t="shared" si="153"/>
        <v>6850.3424198298335</v>
      </c>
      <c r="R296" s="88">
        <f t="shared" si="153"/>
        <v>7307.4105445942005</v>
      </c>
      <c r="S296" s="88">
        <f t="shared" si="153"/>
        <v>7226.9108560411896</v>
      </c>
      <c r="T296" s="88">
        <f t="shared" si="153"/>
        <v>7361.8255782624865</v>
      </c>
      <c r="U296" s="88">
        <f t="shared" si="153"/>
        <v>7088.7185727400256</v>
      </c>
      <c r="V296" s="88">
        <f t="shared" si="153"/>
        <v>7206.7548621749429</v>
      </c>
      <c r="W296" s="88">
        <f t="shared" si="153"/>
        <v>7190.2437219775675</v>
      </c>
      <c r="X296" s="88">
        <f t="shared" si="153"/>
        <v>7091.6870060968731</v>
      </c>
      <c r="Y296" s="88">
        <f t="shared" si="153"/>
        <v>6687.5317059617273</v>
      </c>
      <c r="Z296" s="88">
        <f t="shared" si="153"/>
        <v>6805.6081209630629</v>
      </c>
      <c r="AA296" s="88">
        <f t="shared" si="153"/>
        <v>6967.1789392012588</v>
      </c>
      <c r="AB296" s="88">
        <f t="shared" si="153"/>
        <v>6908.4876767892965</v>
      </c>
      <c r="AC296" s="88">
        <f t="shared" si="153"/>
        <v>6862.7547726434868</v>
      </c>
      <c r="AD296" s="88">
        <f t="shared" si="153"/>
        <v>6708.750216150097</v>
      </c>
    </row>
    <row r="297" spans="1:30" s="59" customFormat="1" x14ac:dyDescent="0.25">
      <c r="C297" s="66" t="s">
        <v>39</v>
      </c>
      <c r="D297" s="89">
        <f>+D192</f>
        <v>61.328415926639998</v>
      </c>
      <c r="E297" s="89">
        <f t="shared" ref="E297:AD297" si="154">+E192</f>
        <v>43.749966896160004</v>
      </c>
      <c r="F297" s="89">
        <f t="shared" si="154"/>
        <v>49.370166896160001</v>
      </c>
      <c r="G297" s="89">
        <f t="shared" si="154"/>
        <v>46.590830594159996</v>
      </c>
      <c r="H297" s="89">
        <f t="shared" si="154"/>
        <v>69.84391221012001</v>
      </c>
      <c r="I297" s="89">
        <f t="shared" si="154"/>
        <v>76.477482722399998</v>
      </c>
      <c r="J297" s="89">
        <f t="shared" si="154"/>
        <v>74.752479565439984</v>
      </c>
      <c r="K297" s="89">
        <f t="shared" si="154"/>
        <v>99.003165678359991</v>
      </c>
      <c r="L297" s="89">
        <f t="shared" si="154"/>
        <v>122.35864270764</v>
      </c>
      <c r="M297" s="89">
        <f t="shared" si="154"/>
        <v>141.46129892718801</v>
      </c>
      <c r="N297" s="89">
        <f t="shared" si="154"/>
        <v>175.94647570871945</v>
      </c>
      <c r="O297" s="89">
        <f t="shared" si="154"/>
        <v>253.99237294186219</v>
      </c>
      <c r="P297" s="89">
        <f t="shared" si="154"/>
        <v>286.2205875261003</v>
      </c>
      <c r="Q297" s="89">
        <f t="shared" si="154"/>
        <v>346.42489105717641</v>
      </c>
      <c r="R297" s="89">
        <f t="shared" si="154"/>
        <v>368.41269198607017</v>
      </c>
      <c r="S297" s="89">
        <f t="shared" si="154"/>
        <v>393.13644528128054</v>
      </c>
      <c r="T297" s="89">
        <f t="shared" si="154"/>
        <v>509.99698250118348</v>
      </c>
      <c r="U297" s="89">
        <f t="shared" si="154"/>
        <v>627.28586621533634</v>
      </c>
      <c r="V297" s="89">
        <f t="shared" si="154"/>
        <v>822.41018508858338</v>
      </c>
      <c r="W297" s="89">
        <f t="shared" si="154"/>
        <v>926.16779627470044</v>
      </c>
      <c r="X297" s="89">
        <f t="shared" si="154"/>
        <v>1242.6685426920376</v>
      </c>
      <c r="Y297" s="89">
        <f t="shared" si="154"/>
        <v>1562.8958481440595</v>
      </c>
      <c r="Z297" s="89">
        <f t="shared" si="154"/>
        <v>1815.8747352885148</v>
      </c>
      <c r="AA297" s="89">
        <f t="shared" si="154"/>
        <v>2100.3210352119677</v>
      </c>
      <c r="AB297" s="89">
        <f t="shared" si="154"/>
        <v>2567.5643636442192</v>
      </c>
      <c r="AC297" s="89">
        <f t="shared" si="154"/>
        <v>2829.5239005977246</v>
      </c>
      <c r="AD297" s="89">
        <f t="shared" si="154"/>
        <v>3141.3717173850914</v>
      </c>
    </row>
    <row r="298" spans="1:30" s="8" customFormat="1" x14ac:dyDescent="0.25">
      <c r="A298" s="2"/>
      <c r="B298" s="2"/>
      <c r="C298" s="67" t="s">
        <v>8</v>
      </c>
      <c r="D298" s="42">
        <f t="shared" ref="D298:AA298" si="155">+SUM(D294:D297)</f>
        <v>52015.932209112092</v>
      </c>
      <c r="E298" s="42">
        <f t="shared" si="155"/>
        <v>50681.025977578342</v>
      </c>
      <c r="F298" s="42">
        <f t="shared" si="155"/>
        <v>52578.967206926121</v>
      </c>
      <c r="G298" s="42">
        <f t="shared" si="155"/>
        <v>55432.307500624345</v>
      </c>
      <c r="H298" s="42">
        <f t="shared" si="155"/>
        <v>58349.097265927288</v>
      </c>
      <c r="I298" s="42">
        <f t="shared" si="155"/>
        <v>61452.137673383026</v>
      </c>
      <c r="J298" s="42">
        <f t="shared" si="155"/>
        <v>67715.097638583291</v>
      </c>
      <c r="K298" s="42">
        <f t="shared" si="155"/>
        <v>75203.285796928598</v>
      </c>
      <c r="L298" s="42">
        <f t="shared" si="155"/>
        <v>76151.20931906873</v>
      </c>
      <c r="M298" s="42">
        <f t="shared" si="155"/>
        <v>79278.889074693187</v>
      </c>
      <c r="N298" s="42">
        <f t="shared" si="155"/>
        <v>76586.655048120228</v>
      </c>
      <c r="O298" s="42">
        <f t="shared" si="155"/>
        <v>74731.673340644702</v>
      </c>
      <c r="P298" s="42">
        <f t="shared" si="155"/>
        <v>76179.428958511286</v>
      </c>
      <c r="Q298" s="42">
        <f t="shared" si="155"/>
        <v>76956.024037010866</v>
      </c>
      <c r="R298" s="42">
        <f t="shared" si="155"/>
        <v>82608.999100273213</v>
      </c>
      <c r="S298" s="42">
        <f t="shared" si="155"/>
        <v>84333.729540604851</v>
      </c>
      <c r="T298" s="42">
        <f t="shared" si="155"/>
        <v>85554.923449006485</v>
      </c>
      <c r="U298" s="42">
        <f t="shared" si="155"/>
        <v>93655.962896975005</v>
      </c>
      <c r="V298" s="42">
        <f t="shared" si="155"/>
        <v>94261.927240410441</v>
      </c>
      <c r="W298" s="42">
        <f t="shared" si="155"/>
        <v>90886.578956930985</v>
      </c>
      <c r="X298" s="42">
        <f t="shared" si="155"/>
        <v>91862.162329766608</v>
      </c>
      <c r="Y298" s="42">
        <f t="shared" si="155"/>
        <v>99861.043354278401</v>
      </c>
      <c r="Z298" s="42">
        <f t="shared" si="155"/>
        <v>104492.19364271332</v>
      </c>
      <c r="AA298" s="42">
        <f t="shared" si="155"/>
        <v>104302.72804890432</v>
      </c>
      <c r="AB298" s="42">
        <f t="shared" ref="AB298:AD298" si="156">+SUM(AB294:AB297)</f>
        <v>101471.1831839276</v>
      </c>
      <c r="AC298" s="42">
        <f t="shared" si="156"/>
        <v>108241.75123606945</v>
      </c>
      <c r="AD298" s="42">
        <f t="shared" si="156"/>
        <v>111677.14841240065</v>
      </c>
    </row>
    <row r="299" spans="1:30" x14ac:dyDescent="0.25">
      <c r="C299" s="8" t="s">
        <v>3</v>
      </c>
      <c r="D299" s="68">
        <f t="shared" ref="D299:AA299" si="157">+D298-D263</f>
        <v>0</v>
      </c>
      <c r="E299" s="68">
        <f t="shared" si="157"/>
        <v>0</v>
      </c>
      <c r="F299" s="68">
        <f t="shared" si="157"/>
        <v>0</v>
      </c>
      <c r="G299" s="68">
        <f t="shared" si="157"/>
        <v>0</v>
      </c>
      <c r="H299" s="68">
        <f t="shared" si="157"/>
        <v>0</v>
      </c>
      <c r="I299" s="68">
        <f t="shared" si="157"/>
        <v>0</v>
      </c>
      <c r="J299" s="68">
        <f t="shared" si="157"/>
        <v>0</v>
      </c>
      <c r="K299" s="68">
        <f t="shared" si="157"/>
        <v>0</v>
      </c>
      <c r="L299" s="68">
        <f t="shared" si="157"/>
        <v>0</v>
      </c>
      <c r="M299" s="68">
        <f t="shared" si="157"/>
        <v>0</v>
      </c>
      <c r="N299" s="68">
        <f t="shared" si="157"/>
        <v>0</v>
      </c>
      <c r="O299" s="68">
        <f t="shared" si="157"/>
        <v>0</v>
      </c>
      <c r="P299" s="68">
        <f t="shared" si="157"/>
        <v>0</v>
      </c>
      <c r="Q299" s="68">
        <f t="shared" si="157"/>
        <v>0</v>
      </c>
      <c r="R299" s="68">
        <f t="shared" si="157"/>
        <v>0</v>
      </c>
      <c r="S299" s="68">
        <f t="shared" si="157"/>
        <v>0</v>
      </c>
      <c r="T299" s="68">
        <f t="shared" si="157"/>
        <v>0</v>
      </c>
      <c r="U299" s="68">
        <f t="shared" si="157"/>
        <v>0</v>
      </c>
      <c r="V299" s="68">
        <f t="shared" si="157"/>
        <v>0</v>
      </c>
      <c r="W299" s="68">
        <f t="shared" si="157"/>
        <v>0</v>
      </c>
      <c r="X299" s="68">
        <f t="shared" si="157"/>
        <v>0</v>
      </c>
      <c r="Y299" s="68">
        <f t="shared" si="157"/>
        <v>0</v>
      </c>
      <c r="Z299" s="68">
        <f t="shared" si="157"/>
        <v>0</v>
      </c>
      <c r="AA299" s="68">
        <f t="shared" si="157"/>
        <v>0</v>
      </c>
      <c r="AB299" s="68">
        <f t="shared" ref="AB299:AD299" si="158">+AB298-AB263</f>
        <v>0</v>
      </c>
      <c r="AC299" s="68">
        <f t="shared" si="158"/>
        <v>0</v>
      </c>
      <c r="AD299" s="68">
        <f t="shared" si="158"/>
        <v>0</v>
      </c>
    </row>
    <row r="301" spans="1:30" x14ac:dyDescent="0.25">
      <c r="C301" s="59" t="str">
        <f>+C292</f>
        <v>INGEI de Chile: emisiones de GEI total (kt CO2 eq) por gas, serie 1990-2016</v>
      </c>
    </row>
    <row r="302" spans="1:30" x14ac:dyDescent="0.25">
      <c r="C302" s="3" t="s">
        <v>0</v>
      </c>
      <c r="D302" s="3">
        <v>1990</v>
      </c>
      <c r="E302" s="3">
        <v>2000</v>
      </c>
      <c r="F302" s="3">
        <v>2010</v>
      </c>
      <c r="G302" s="3">
        <v>2013</v>
      </c>
      <c r="H302" s="3">
        <v>2014</v>
      </c>
      <c r="I302" s="3">
        <v>2015</v>
      </c>
      <c r="J302" s="3">
        <v>2016</v>
      </c>
      <c r="M302" s="85" t="s">
        <v>74</v>
      </c>
      <c r="N302" s="85" t="s">
        <v>87</v>
      </c>
      <c r="O302" s="85" t="s">
        <v>0</v>
      </c>
    </row>
    <row r="303" spans="1:30" x14ac:dyDescent="0.25">
      <c r="C303" s="65" t="str">
        <f t="shared" ref="C303:D303" si="159">+C294</f>
        <v>CO2</v>
      </c>
      <c r="D303" s="88">
        <f t="shared" si="159"/>
        <v>33490.132044075668</v>
      </c>
      <c r="E303" s="88">
        <f>+N294</f>
        <v>55116.890716772781</v>
      </c>
      <c r="F303" s="88">
        <f t="shared" ref="F303" si="160">+X294</f>
        <v>70137.101400286032</v>
      </c>
      <c r="G303" s="88">
        <f>+AA294</f>
        <v>81007.679009379208</v>
      </c>
      <c r="H303" s="88">
        <f t="shared" ref="H303" si="161">+AB294</f>
        <v>78032.240232579585</v>
      </c>
      <c r="I303" s="88">
        <f t="shared" ref="I303" si="162">+AC294</f>
        <v>84565.542154792696</v>
      </c>
      <c r="J303" s="88">
        <f t="shared" ref="J303" si="163">+AD294</f>
        <v>87889.339144091646</v>
      </c>
      <c r="K303" s="15">
        <f>+J303/$J$307</f>
        <v>0.78699483639691858</v>
      </c>
      <c r="M303" s="97">
        <f>+IF(D303=0,"",IF(D303&lt;0,IF(J303&lt;0,(J303-D303)/D303,(J303-D303)/ABS(D303)),(J303-D303)/D303))</f>
        <v>1.6243354020946321</v>
      </c>
      <c r="N303" s="97">
        <f>+IF(G303=0,"",IF(G303&lt;0,IF(J303&lt;0,(J303-G303)/G303,(J303-G303)/ABS(G303)),(J303-G303)/G303))</f>
        <v>8.4950713547979409E-2</v>
      </c>
      <c r="O303" s="17" t="str">
        <f>+C303</f>
        <v>CO2</v>
      </c>
    </row>
    <row r="304" spans="1:30" x14ac:dyDescent="0.25">
      <c r="C304" s="66" t="str">
        <f t="shared" ref="C304:D306" si="164">+C295</f>
        <v>CH4</v>
      </c>
      <c r="D304" s="89">
        <f t="shared" si="164"/>
        <v>12894.52233733331</v>
      </c>
      <c r="E304" s="89">
        <f t="shared" ref="E304:E307" si="165">+N295</f>
        <v>14623.651540025006</v>
      </c>
      <c r="F304" s="89">
        <f t="shared" ref="F304:F307" si="166">+X295</f>
        <v>13390.705380691652</v>
      </c>
      <c r="G304" s="89">
        <f t="shared" ref="G304:G307" si="167">+AA295</f>
        <v>14227.549065111889</v>
      </c>
      <c r="H304" s="89">
        <f t="shared" ref="H304:H307" si="168">+AB295</f>
        <v>13962.890910914492</v>
      </c>
      <c r="I304" s="89">
        <f t="shared" ref="I304:I307" si="169">+AC295</f>
        <v>13983.930408035545</v>
      </c>
      <c r="J304" s="89">
        <f t="shared" ref="J304:J307" si="170">+AD295</f>
        <v>13937.687334773815</v>
      </c>
      <c r="K304" s="15">
        <f t="shared" ref="K304:K306" si="171">+J304/$J$307</f>
        <v>0.1248033956177392</v>
      </c>
      <c r="M304" s="98">
        <f t="shared" ref="M304:M307" si="172">+IF(D304=0,"",IF(D304&lt;0,IF(J304&lt;0,(J304-D304)/D304,(J304-D304)/ABS(D304)),(J304-D304)/D304))</f>
        <v>8.0899855779864374E-2</v>
      </c>
      <c r="N304" s="98">
        <f t="shared" ref="N304:N307" si="173">+IF(G304=0,"",IF(G304&lt;0,IF(J304&lt;0,(J304-G304)/G304,(J304-G304)/ABS(G304)),(J304-G304)/G304))</f>
        <v>-2.037327223484045E-2</v>
      </c>
      <c r="O304" s="17" t="str">
        <f t="shared" ref="O304:O307" si="174">+C304</f>
        <v>CH4</v>
      </c>
    </row>
    <row r="305" spans="3:16" x14ac:dyDescent="0.25">
      <c r="C305" s="65" t="str">
        <f t="shared" si="164"/>
        <v>N2O</v>
      </c>
      <c r="D305" s="88">
        <f t="shared" si="164"/>
        <v>5569.9494117764716</v>
      </c>
      <c r="E305" s="88">
        <f t="shared" si="165"/>
        <v>6670.166315613722</v>
      </c>
      <c r="F305" s="88">
        <f t="shared" si="166"/>
        <v>7091.6870060968731</v>
      </c>
      <c r="G305" s="88">
        <f t="shared" si="167"/>
        <v>6967.1789392012588</v>
      </c>
      <c r="H305" s="88">
        <f t="shared" si="168"/>
        <v>6908.4876767892965</v>
      </c>
      <c r="I305" s="88">
        <f t="shared" si="169"/>
        <v>6862.7547726434868</v>
      </c>
      <c r="J305" s="88">
        <f t="shared" si="170"/>
        <v>6708.750216150097</v>
      </c>
      <c r="K305" s="15">
        <f t="shared" si="171"/>
        <v>6.0072721335756779E-2</v>
      </c>
      <c r="M305" s="97">
        <f t="shared" si="172"/>
        <v>0.20445442501970909</v>
      </c>
      <c r="N305" s="97">
        <f t="shared" si="173"/>
        <v>-3.7092304547698178E-2</v>
      </c>
      <c r="O305" s="17" t="str">
        <f t="shared" si="174"/>
        <v>N2O</v>
      </c>
    </row>
    <row r="306" spans="3:16" x14ac:dyDescent="0.25">
      <c r="C306" s="66" t="str">
        <f t="shared" si="164"/>
        <v>Gases fluorados</v>
      </c>
      <c r="D306" s="89">
        <f t="shared" si="164"/>
        <v>61.328415926639998</v>
      </c>
      <c r="E306" s="89">
        <f t="shared" si="165"/>
        <v>175.94647570871945</v>
      </c>
      <c r="F306" s="89">
        <f t="shared" si="166"/>
        <v>1242.6685426920376</v>
      </c>
      <c r="G306" s="89">
        <f t="shared" si="167"/>
        <v>2100.3210352119677</v>
      </c>
      <c r="H306" s="89">
        <f t="shared" si="168"/>
        <v>2567.5643636442192</v>
      </c>
      <c r="I306" s="89">
        <f t="shared" si="169"/>
        <v>2829.5239005977246</v>
      </c>
      <c r="J306" s="89">
        <f t="shared" si="170"/>
        <v>3141.3717173850914</v>
      </c>
      <c r="K306" s="15">
        <f t="shared" si="171"/>
        <v>2.8129046649585411E-2</v>
      </c>
      <c r="M306" s="98">
        <f t="shared" si="172"/>
        <v>50.222123870649888</v>
      </c>
      <c r="N306" s="98">
        <f t="shared" si="173"/>
        <v>0.49566264619544664</v>
      </c>
      <c r="O306" s="17" t="str">
        <f t="shared" si="174"/>
        <v>Gases fluorados</v>
      </c>
    </row>
    <row r="307" spans="3:16" s="8" customFormat="1" x14ac:dyDescent="0.25">
      <c r="C307" s="67" t="str">
        <f>+C298</f>
        <v>Total</v>
      </c>
      <c r="D307" s="42">
        <f t="shared" ref="D307" si="175">+D298</f>
        <v>52015.932209112092</v>
      </c>
      <c r="E307" s="42">
        <f t="shared" si="165"/>
        <v>76586.655048120228</v>
      </c>
      <c r="F307" s="42">
        <f t="shared" si="166"/>
        <v>91862.162329766608</v>
      </c>
      <c r="G307" s="42">
        <f t="shared" si="167"/>
        <v>104302.72804890432</v>
      </c>
      <c r="H307" s="42">
        <f t="shared" si="168"/>
        <v>101471.1831839276</v>
      </c>
      <c r="I307" s="42">
        <f t="shared" si="169"/>
        <v>108241.75123606945</v>
      </c>
      <c r="J307" s="42">
        <f t="shared" si="170"/>
        <v>111677.14841240065</v>
      </c>
      <c r="K307" s="15">
        <f>SUM(K303:K306)</f>
        <v>1</v>
      </c>
      <c r="M307" s="97">
        <f t="shared" si="172"/>
        <v>1.146979659298256</v>
      </c>
      <c r="N307" s="97">
        <f t="shared" si="173"/>
        <v>7.0702085184566762E-2</v>
      </c>
      <c r="O307" s="17" t="str">
        <f t="shared" si="174"/>
        <v>Total</v>
      </c>
    </row>
    <row r="308" spans="3:16" x14ac:dyDescent="0.25">
      <c r="C308" s="8" t="s">
        <v>3</v>
      </c>
      <c r="D308" s="68">
        <f>+D307-D298</f>
        <v>0</v>
      </c>
      <c r="E308" s="68">
        <f>+E307-N298</f>
        <v>0</v>
      </c>
      <c r="F308" s="68">
        <f>+F307-X298</f>
        <v>0</v>
      </c>
      <c r="G308" s="68">
        <f>+G307-AA298</f>
        <v>0</v>
      </c>
      <c r="H308" s="68">
        <f t="shared" ref="H308:J308" si="176">+H307-AB298</f>
        <v>0</v>
      </c>
      <c r="I308" s="68">
        <f t="shared" si="176"/>
        <v>0</v>
      </c>
      <c r="J308" s="68">
        <f t="shared" si="176"/>
        <v>0</v>
      </c>
      <c r="M308" s="16"/>
      <c r="N308" s="16"/>
      <c r="O308" s="16"/>
      <c r="P308" s="17"/>
    </row>
    <row r="309" spans="3:16" x14ac:dyDescent="0.25">
      <c r="L309" s="16"/>
      <c r="M309" s="16"/>
      <c r="N309" s="16"/>
      <c r="O309" s="17"/>
    </row>
    <row r="310" spans="3:16" x14ac:dyDescent="0.25">
      <c r="C310" s="2" t="str">
        <f>+C301</f>
        <v>INGEI de Chile: emisiones de GEI total (kt CO2 eq) por gas, serie 1990-2016</v>
      </c>
      <c r="L310" s="16"/>
      <c r="M310" s="16"/>
      <c r="N310" s="16"/>
      <c r="O310" s="17"/>
    </row>
    <row r="327" spans="1:30" x14ac:dyDescent="0.25">
      <c r="C327" s="59" t="s">
        <v>83</v>
      </c>
    </row>
    <row r="328" spans="1:30" x14ac:dyDescent="0.25">
      <c r="C328" s="3" t="s">
        <v>0</v>
      </c>
      <c r="D328" s="3">
        <v>1990</v>
      </c>
      <c r="E328" s="3">
        <v>1991</v>
      </c>
      <c r="F328" s="3">
        <v>1992</v>
      </c>
      <c r="G328" s="3">
        <v>1993</v>
      </c>
      <c r="H328" s="3">
        <v>1994</v>
      </c>
      <c r="I328" s="3">
        <v>1995</v>
      </c>
      <c r="J328" s="3">
        <v>1996</v>
      </c>
      <c r="K328" s="3">
        <v>1997</v>
      </c>
      <c r="L328" s="3">
        <v>1998</v>
      </c>
      <c r="M328" s="3">
        <v>1999</v>
      </c>
      <c r="N328" s="3">
        <v>2000</v>
      </c>
      <c r="O328" s="3">
        <v>2001</v>
      </c>
      <c r="P328" s="3">
        <v>2002</v>
      </c>
      <c r="Q328" s="3">
        <v>2003</v>
      </c>
      <c r="R328" s="3">
        <v>2004</v>
      </c>
      <c r="S328" s="3">
        <v>2005</v>
      </c>
      <c r="T328" s="3">
        <v>2006</v>
      </c>
      <c r="U328" s="3">
        <v>2007</v>
      </c>
      <c r="V328" s="3">
        <v>2008</v>
      </c>
      <c r="W328" s="3">
        <v>2009</v>
      </c>
      <c r="X328" s="3">
        <v>2010</v>
      </c>
      <c r="Y328" s="3">
        <v>2011</v>
      </c>
      <c r="Z328" s="3">
        <v>2012</v>
      </c>
      <c r="AA328" s="3">
        <v>2013</v>
      </c>
      <c r="AB328" s="3">
        <v>2014</v>
      </c>
      <c r="AC328" s="3">
        <v>2015</v>
      </c>
      <c r="AD328" s="3">
        <v>2016</v>
      </c>
    </row>
    <row r="329" spans="1:30" x14ac:dyDescent="0.25">
      <c r="C329" s="65" t="str">
        <f t="shared" ref="C329:C332" si="177">+C259</f>
        <v>1. Energía</v>
      </c>
      <c r="D329" s="60">
        <f t="shared" ref="D329:AC329" si="178">+D77</f>
        <v>30405.604626178592</v>
      </c>
      <c r="E329" s="60">
        <f t="shared" si="178"/>
        <v>28899.077633631994</v>
      </c>
      <c r="F329" s="60">
        <f t="shared" si="178"/>
        <v>29889.254532232124</v>
      </c>
      <c r="G329" s="60">
        <f t="shared" si="178"/>
        <v>32198.766966483556</v>
      </c>
      <c r="H329" s="60">
        <f t="shared" si="178"/>
        <v>34632.066709986</v>
      </c>
      <c r="I329" s="60">
        <f t="shared" si="178"/>
        <v>37622.225612442002</v>
      </c>
      <c r="J329" s="60">
        <f t="shared" si="178"/>
        <v>43406.394060268001</v>
      </c>
      <c r="K329" s="60">
        <f t="shared" si="178"/>
        <v>50024.562152026796</v>
      </c>
      <c r="L329" s="60">
        <f t="shared" si="178"/>
        <v>50508.821286576</v>
      </c>
      <c r="M329" s="60">
        <f t="shared" si="178"/>
        <v>53051.002392405993</v>
      </c>
      <c r="N329" s="60">
        <f t="shared" si="178"/>
        <v>49366.981357898003</v>
      </c>
      <c r="O329" s="60">
        <f t="shared" si="178"/>
        <v>47222.808927518003</v>
      </c>
      <c r="P329" s="60">
        <f t="shared" si="178"/>
        <v>47987.275492813991</v>
      </c>
      <c r="Q329" s="60">
        <f t="shared" si="178"/>
        <v>48772.4141278928</v>
      </c>
      <c r="R329" s="60">
        <f t="shared" si="178"/>
        <v>53370.02891899566</v>
      </c>
      <c r="S329" s="60">
        <f t="shared" si="178"/>
        <v>54779.295805870752</v>
      </c>
      <c r="T329" s="60">
        <f t="shared" si="178"/>
        <v>55691.695804714029</v>
      </c>
      <c r="U329" s="60">
        <f t="shared" si="178"/>
        <v>65389.285549053486</v>
      </c>
      <c r="V329" s="60">
        <f t="shared" si="178"/>
        <v>66756.933551627691</v>
      </c>
      <c r="W329" s="60">
        <f t="shared" si="178"/>
        <v>64397.067811625209</v>
      </c>
      <c r="X329" s="60">
        <f t="shared" si="178"/>
        <v>65978.095219936222</v>
      </c>
      <c r="Y329" s="60">
        <f t="shared" si="178"/>
        <v>73651.077905406288</v>
      </c>
      <c r="Z329" s="60">
        <f t="shared" si="178"/>
        <v>77451.440441660045</v>
      </c>
      <c r="AA329" s="60">
        <f t="shared" si="178"/>
        <v>77018.348398117203</v>
      </c>
      <c r="AB329" s="60">
        <f t="shared" si="178"/>
        <v>74430.394617969272</v>
      </c>
      <c r="AC329" s="60">
        <f t="shared" si="178"/>
        <v>80837.031776085467</v>
      </c>
      <c r="AD329" s="60">
        <f t="shared" ref="AD329" si="179">+AD77</f>
        <v>84120.987616838611</v>
      </c>
    </row>
    <row r="330" spans="1:30" x14ac:dyDescent="0.25">
      <c r="C330" s="66" t="str">
        <f t="shared" si="177"/>
        <v>2. IPPU</v>
      </c>
      <c r="D330" s="62">
        <f t="shared" ref="D330:AC330" si="180">+D78</f>
        <v>2884.0576990191184</v>
      </c>
      <c r="E330" s="62">
        <f t="shared" si="180"/>
        <v>3236.2763182058557</v>
      </c>
      <c r="F330" s="62">
        <f t="shared" si="180"/>
        <v>3756.9506695397804</v>
      </c>
      <c r="G330" s="62">
        <f t="shared" si="180"/>
        <v>3912.8176879855682</v>
      </c>
      <c r="H330" s="62">
        <f t="shared" si="180"/>
        <v>3853.6901619255832</v>
      </c>
      <c r="I330" s="62">
        <f t="shared" si="180"/>
        <v>3672.1547090231838</v>
      </c>
      <c r="J330" s="62">
        <f t="shared" si="180"/>
        <v>3859.682720443242</v>
      </c>
      <c r="K330" s="62">
        <f t="shared" si="180"/>
        <v>4126.9970753596235</v>
      </c>
      <c r="L330" s="62">
        <f t="shared" si="180"/>
        <v>4545.3940145249835</v>
      </c>
      <c r="M330" s="62">
        <f t="shared" si="180"/>
        <v>4800.893222701643</v>
      </c>
      <c r="N330" s="62">
        <f t="shared" si="180"/>
        <v>5383.3370945991073</v>
      </c>
      <c r="O330" s="62">
        <f t="shared" si="180"/>
        <v>5262.2672407498249</v>
      </c>
      <c r="P330" s="62">
        <f t="shared" si="180"/>
        <v>5404.5121526147941</v>
      </c>
      <c r="Q330" s="62">
        <f t="shared" si="180"/>
        <v>5405.6031247959772</v>
      </c>
      <c r="R330" s="62">
        <f t="shared" si="180"/>
        <v>5728.5075249638739</v>
      </c>
      <c r="S330" s="62">
        <f t="shared" si="180"/>
        <v>5808.2635083851719</v>
      </c>
      <c r="T330" s="62">
        <f t="shared" si="180"/>
        <v>6073.5542337690213</v>
      </c>
      <c r="U330" s="62">
        <f t="shared" si="180"/>
        <v>5240.6504247035627</v>
      </c>
      <c r="V330" s="62">
        <f t="shared" si="180"/>
        <v>4781.1191678805881</v>
      </c>
      <c r="W330" s="62">
        <f t="shared" si="180"/>
        <v>4064.2957407301988</v>
      </c>
      <c r="X330" s="62">
        <f t="shared" si="180"/>
        <v>3688.6426231996397</v>
      </c>
      <c r="Y330" s="62">
        <f t="shared" si="180"/>
        <v>4249.001068012959</v>
      </c>
      <c r="Z330" s="62">
        <f t="shared" si="180"/>
        <v>4248.9240005841248</v>
      </c>
      <c r="AA330" s="62">
        <f t="shared" si="180"/>
        <v>3479.6874254373356</v>
      </c>
      <c r="AB330" s="62">
        <f t="shared" si="180"/>
        <v>3119.7335011016489</v>
      </c>
      <c r="AC330" s="62">
        <f t="shared" si="180"/>
        <v>3199.9689907208963</v>
      </c>
      <c r="AD330" s="62">
        <f t="shared" ref="AD330" si="181">+AD78</f>
        <v>3322.4959546583759</v>
      </c>
    </row>
    <row r="331" spans="1:30" x14ac:dyDescent="0.25">
      <c r="C331" s="65" t="str">
        <f t="shared" si="177"/>
        <v>3. Agricultura</v>
      </c>
      <c r="D331" s="60">
        <f t="shared" ref="D331:AC331" si="182">+D79</f>
        <v>200.46971887795601</v>
      </c>
      <c r="E331" s="60">
        <f t="shared" si="182"/>
        <v>225.53105836609328</v>
      </c>
      <c r="F331" s="60">
        <f t="shared" si="182"/>
        <v>244.78105680321343</v>
      </c>
      <c r="G331" s="60">
        <f t="shared" si="182"/>
        <v>247.93048762703464</v>
      </c>
      <c r="H331" s="60">
        <f t="shared" si="182"/>
        <v>239.07130602033072</v>
      </c>
      <c r="I331" s="60">
        <f t="shared" si="182"/>
        <v>263.80488401088809</v>
      </c>
      <c r="J331" s="60">
        <f t="shared" si="182"/>
        <v>341.96004182847474</v>
      </c>
      <c r="K331" s="60">
        <f t="shared" si="182"/>
        <v>257.23057074178939</v>
      </c>
      <c r="L331" s="60">
        <f t="shared" si="182"/>
        <v>295.58223566666663</v>
      </c>
      <c r="M331" s="60">
        <f t="shared" si="182"/>
        <v>329.17047738666668</v>
      </c>
      <c r="N331" s="60">
        <f t="shared" si="182"/>
        <v>366.49522140000005</v>
      </c>
      <c r="O331" s="60">
        <f t="shared" si="182"/>
        <v>340.93321680000014</v>
      </c>
      <c r="P331" s="60">
        <f t="shared" si="182"/>
        <v>388.78203466666673</v>
      </c>
      <c r="Q331" s="60">
        <f t="shared" si="182"/>
        <v>420.84577479999996</v>
      </c>
      <c r="R331" s="60">
        <f t="shared" si="182"/>
        <v>440.42806280000002</v>
      </c>
      <c r="S331" s="60">
        <f t="shared" si="182"/>
        <v>376.54097066670874</v>
      </c>
      <c r="T331" s="60">
        <f t="shared" si="182"/>
        <v>395.97669179201677</v>
      </c>
      <c r="U331" s="60">
        <f t="shared" si="182"/>
        <v>395.02162020197903</v>
      </c>
      <c r="V331" s="60">
        <f t="shared" si="182"/>
        <v>431.45542332931444</v>
      </c>
      <c r="W331" s="60">
        <f t="shared" si="182"/>
        <v>392.16879386663732</v>
      </c>
      <c r="X331" s="60">
        <f t="shared" si="182"/>
        <v>470.10858048</v>
      </c>
      <c r="Y331" s="60">
        <f t="shared" si="182"/>
        <v>489.16633802663097</v>
      </c>
      <c r="Z331" s="60">
        <f t="shared" si="182"/>
        <v>485.50430920933343</v>
      </c>
      <c r="AA331" s="60">
        <f t="shared" si="182"/>
        <v>509.32057782466666</v>
      </c>
      <c r="AB331" s="60">
        <f t="shared" si="182"/>
        <v>481.72731194866668</v>
      </c>
      <c r="AC331" s="60">
        <f t="shared" si="182"/>
        <v>528.08853558633325</v>
      </c>
      <c r="AD331" s="60">
        <f t="shared" ref="AD331" si="183">+AD79</f>
        <v>445.3517698666667</v>
      </c>
    </row>
    <row r="332" spans="1:30" x14ac:dyDescent="0.25">
      <c r="C332" s="66" t="str">
        <f t="shared" si="177"/>
        <v>5. Residuos</v>
      </c>
      <c r="D332" s="62">
        <f>+D81</f>
        <v>0</v>
      </c>
      <c r="E332" s="62">
        <f t="shared" ref="E332:AC332" si="184">+E81</f>
        <v>0</v>
      </c>
      <c r="F332" s="62">
        <f t="shared" si="184"/>
        <v>0</v>
      </c>
      <c r="G332" s="62">
        <f t="shared" si="184"/>
        <v>0</v>
      </c>
      <c r="H332" s="62">
        <f t="shared" si="184"/>
        <v>0</v>
      </c>
      <c r="I332" s="62">
        <f t="shared" si="184"/>
        <v>0</v>
      </c>
      <c r="J332" s="62">
        <f t="shared" si="184"/>
        <v>4.7733722114855708E-2</v>
      </c>
      <c r="K332" s="62">
        <f t="shared" si="184"/>
        <v>5.380245544993479E-2</v>
      </c>
      <c r="L332" s="62">
        <f t="shared" si="184"/>
        <v>6.0642750747093375E-2</v>
      </c>
      <c r="M332" s="62">
        <f t="shared" si="184"/>
        <v>6.8352702259029771E-2</v>
      </c>
      <c r="N332" s="62">
        <f t="shared" si="184"/>
        <v>7.7042875670271391E-2</v>
      </c>
      <c r="O332" s="62">
        <f t="shared" si="184"/>
        <v>8.6837893680505984E-2</v>
      </c>
      <c r="P332" s="62">
        <f t="shared" si="184"/>
        <v>9.7878223174587872E-2</v>
      </c>
      <c r="Q332" s="62">
        <f t="shared" si="184"/>
        <v>0.11032218960839478</v>
      </c>
      <c r="R332" s="62">
        <f t="shared" si="184"/>
        <v>0.12434824749812723</v>
      </c>
      <c r="S332" s="62">
        <f t="shared" si="184"/>
        <v>0.14015753957333529</v>
      </c>
      <c r="T332" s="62">
        <f t="shared" si="184"/>
        <v>0.15797678129357529</v>
      </c>
      <c r="U332" s="62">
        <f t="shared" si="184"/>
        <v>0.17806151209453749</v>
      </c>
      <c r="V332" s="62">
        <f t="shared" si="184"/>
        <v>0.20069975998860676</v>
      </c>
      <c r="W332" s="62">
        <f t="shared" si="184"/>
        <v>0.22621617207259473</v>
      </c>
      <c r="X332" s="62">
        <f t="shared" si="184"/>
        <v>0.25497667017679998</v>
      </c>
      <c r="Y332" s="62">
        <f t="shared" si="184"/>
        <v>0.28739369842040002</v>
      </c>
      <c r="Z332" s="62">
        <f t="shared" si="184"/>
        <v>0.3198107266639994</v>
      </c>
      <c r="AA332" s="62">
        <f t="shared" si="184"/>
        <v>0.32260800000000001</v>
      </c>
      <c r="AB332" s="62">
        <f t="shared" si="184"/>
        <v>0.38480156000000004</v>
      </c>
      <c r="AC332" s="62">
        <f t="shared" si="184"/>
        <v>0.45285239999999999</v>
      </c>
      <c r="AD332" s="62">
        <f t="shared" ref="AD332" si="185">+AD81</f>
        <v>0.50380272800000003</v>
      </c>
    </row>
    <row r="333" spans="1:30" s="8" customFormat="1" x14ac:dyDescent="0.25">
      <c r="A333" s="2"/>
      <c r="B333" s="2"/>
      <c r="C333" s="67" t="s">
        <v>8</v>
      </c>
      <c r="D333" s="42">
        <f t="shared" ref="D333" si="186">SUM(D329:D332)</f>
        <v>33490.132044075668</v>
      </c>
      <c r="E333" s="42">
        <f t="shared" ref="E333" si="187">SUM(E329:E332)</f>
        <v>32360.885010203943</v>
      </c>
      <c r="F333" s="42">
        <f t="shared" ref="F333" si="188">SUM(F329:F332)</f>
        <v>33890.986258575118</v>
      </c>
      <c r="G333" s="42">
        <f t="shared" ref="G333" si="189">SUM(G329:G332)</f>
        <v>36359.515142096156</v>
      </c>
      <c r="H333" s="42">
        <f t="shared" ref="H333" si="190">SUM(H329:H332)</f>
        <v>38724.828177931915</v>
      </c>
      <c r="I333" s="42">
        <f t="shared" ref="I333" si="191">SUM(I329:I332)</f>
        <v>41558.185205476075</v>
      </c>
      <c r="J333" s="42">
        <f t="shared" ref="J333" si="192">SUM(J329:J332)</f>
        <v>47608.084556261834</v>
      </c>
      <c r="K333" s="42">
        <f t="shared" ref="K333" si="193">SUM(K329:K332)</f>
        <v>54408.843600583656</v>
      </c>
      <c r="L333" s="42">
        <f t="shared" ref="L333" si="194">SUM(L329:L332)</f>
        <v>55349.858179518393</v>
      </c>
      <c r="M333" s="42">
        <f t="shared" ref="M333" si="195">SUM(M329:M332)</f>
        <v>58181.134445196556</v>
      </c>
      <c r="N333" s="42">
        <f t="shared" ref="N333" si="196">SUM(N329:N332)</f>
        <v>55116.890716772781</v>
      </c>
      <c r="O333" s="42">
        <f t="shared" ref="O333" si="197">SUM(O329:O332)</f>
        <v>52826.096222961511</v>
      </c>
      <c r="P333" s="42">
        <f t="shared" ref="P333" si="198">SUM(P329:P332)</f>
        <v>53780.667558318622</v>
      </c>
      <c r="Q333" s="42">
        <f t="shared" ref="Q333" si="199">SUM(Q329:Q332)</f>
        <v>54598.973349678388</v>
      </c>
      <c r="R333" s="42">
        <f t="shared" ref="R333" si="200">SUM(R329:R332)</f>
        <v>59539.08885500703</v>
      </c>
      <c r="S333" s="42">
        <f t="shared" ref="S333" si="201">SUM(S329:S332)</f>
        <v>60964.240442462207</v>
      </c>
      <c r="T333" s="42">
        <f t="shared" ref="T333" si="202">SUM(T329:T332)</f>
        <v>62161.384707056357</v>
      </c>
      <c r="U333" s="42">
        <f t="shared" ref="U333" si="203">SUM(U329:U332)</f>
        <v>71025.135655471124</v>
      </c>
      <c r="V333" s="42">
        <f t="shared" ref="V333" si="204">SUM(V329:V332)</f>
        <v>71969.708842597582</v>
      </c>
      <c r="W333" s="42">
        <f t="shared" ref="W333" si="205">SUM(W329:W332)</f>
        <v>68853.758562394127</v>
      </c>
      <c r="X333" s="42">
        <f t="shared" ref="X333" si="206">SUM(X329:X332)</f>
        <v>70137.101400286032</v>
      </c>
      <c r="Y333" s="42">
        <f t="shared" ref="Y333" si="207">SUM(Y329:Y332)</f>
        <v>78389.532705144302</v>
      </c>
      <c r="Z333" s="42">
        <f t="shared" ref="Z333" si="208">SUM(Z329:Z332)</f>
        <v>82186.188562180178</v>
      </c>
      <c r="AA333" s="42">
        <f t="shared" ref="AA333:AD333" si="209">SUM(AA329:AA332)</f>
        <v>81007.679009379208</v>
      </c>
      <c r="AB333" s="42">
        <f t="shared" si="209"/>
        <v>78032.240232579585</v>
      </c>
      <c r="AC333" s="42">
        <f t="shared" si="209"/>
        <v>84565.542154792696</v>
      </c>
      <c r="AD333" s="42">
        <f t="shared" si="209"/>
        <v>87889.339144091646</v>
      </c>
    </row>
    <row r="334" spans="1:30" x14ac:dyDescent="0.25">
      <c r="C334" s="8" t="s">
        <v>3</v>
      </c>
      <c r="D334" s="68">
        <f t="shared" ref="D334:AA334" si="210">+D333-D294</f>
        <v>0</v>
      </c>
      <c r="E334" s="68">
        <f t="shared" si="210"/>
        <v>0</v>
      </c>
      <c r="F334" s="68">
        <f t="shared" si="210"/>
        <v>0</v>
      </c>
      <c r="G334" s="68">
        <f t="shared" si="210"/>
        <v>0</v>
      </c>
      <c r="H334" s="68">
        <f t="shared" si="210"/>
        <v>0</v>
      </c>
      <c r="I334" s="68">
        <f t="shared" si="210"/>
        <v>0</v>
      </c>
      <c r="J334" s="68">
        <f t="shared" si="210"/>
        <v>0</v>
      </c>
      <c r="K334" s="68">
        <f t="shared" si="210"/>
        <v>0</v>
      </c>
      <c r="L334" s="68">
        <f t="shared" si="210"/>
        <v>0</v>
      </c>
      <c r="M334" s="68">
        <f t="shared" si="210"/>
        <v>0</v>
      </c>
      <c r="N334" s="68">
        <f t="shared" si="210"/>
        <v>0</v>
      </c>
      <c r="O334" s="68">
        <f t="shared" si="210"/>
        <v>0</v>
      </c>
      <c r="P334" s="68">
        <f t="shared" si="210"/>
        <v>0</v>
      </c>
      <c r="Q334" s="68">
        <f t="shared" si="210"/>
        <v>0</v>
      </c>
      <c r="R334" s="68">
        <f t="shared" si="210"/>
        <v>0</v>
      </c>
      <c r="S334" s="68">
        <f t="shared" si="210"/>
        <v>0</v>
      </c>
      <c r="T334" s="68">
        <f t="shared" si="210"/>
        <v>0</v>
      </c>
      <c r="U334" s="68">
        <f t="shared" si="210"/>
        <v>0</v>
      </c>
      <c r="V334" s="68">
        <f t="shared" si="210"/>
        <v>0</v>
      </c>
      <c r="W334" s="68">
        <f t="shared" si="210"/>
        <v>0</v>
      </c>
      <c r="X334" s="68">
        <f t="shared" si="210"/>
        <v>0</v>
      </c>
      <c r="Y334" s="68">
        <f t="shared" si="210"/>
        <v>0</v>
      </c>
      <c r="Z334" s="68">
        <f t="shared" si="210"/>
        <v>0</v>
      </c>
      <c r="AA334" s="68">
        <f t="shared" si="210"/>
        <v>0</v>
      </c>
      <c r="AB334" s="68">
        <f t="shared" ref="AB334:AD334" si="211">+AB333-AB294</f>
        <v>0</v>
      </c>
      <c r="AC334" s="68">
        <f t="shared" si="211"/>
        <v>0</v>
      </c>
      <c r="AD334" s="68">
        <f t="shared" si="211"/>
        <v>0</v>
      </c>
    </row>
    <row r="336" spans="1:30" x14ac:dyDescent="0.25">
      <c r="C336" s="2" t="str">
        <f>+C327</f>
        <v>INGEI de Chile: emisiones de CO2 totales (kt CO2 eq) por sector, serie 1990-2016</v>
      </c>
    </row>
    <row r="337" spans="3:16" x14ac:dyDescent="0.25">
      <c r="C337" s="3" t="s">
        <v>0</v>
      </c>
      <c r="D337" s="3">
        <v>1990</v>
      </c>
      <c r="E337" s="3">
        <v>2000</v>
      </c>
      <c r="F337" s="3">
        <v>2010</v>
      </c>
      <c r="G337" s="3">
        <v>2013</v>
      </c>
      <c r="H337" s="3">
        <v>2014</v>
      </c>
      <c r="I337" s="3">
        <v>2015</v>
      </c>
      <c r="J337" s="3">
        <v>2016</v>
      </c>
      <c r="M337" s="85" t="s">
        <v>74</v>
      </c>
      <c r="N337" s="85" t="s">
        <v>87</v>
      </c>
      <c r="O337" s="85" t="s">
        <v>0</v>
      </c>
    </row>
    <row r="338" spans="3:16" x14ac:dyDescent="0.25">
      <c r="C338" s="65" t="str">
        <f t="shared" ref="C338:D338" si="212">+C329</f>
        <v>1. Energía</v>
      </c>
      <c r="D338" s="60">
        <f t="shared" si="212"/>
        <v>30405.604626178592</v>
      </c>
      <c r="E338" s="60">
        <f>+N329</f>
        <v>49366.981357898003</v>
      </c>
      <c r="F338" s="60">
        <f t="shared" ref="F338:F339" si="213">+X329</f>
        <v>65978.095219936222</v>
      </c>
      <c r="G338" s="60">
        <f>+AA329</f>
        <v>77018.348398117203</v>
      </c>
      <c r="H338" s="60">
        <f t="shared" ref="H338" si="214">+AB329</f>
        <v>74430.394617969272</v>
      </c>
      <c r="I338" s="60">
        <f t="shared" ref="I338" si="215">+AC329</f>
        <v>80837.031776085467</v>
      </c>
      <c r="J338" s="60">
        <f t="shared" ref="J338" si="216">+AD329</f>
        <v>84120.987616838611</v>
      </c>
      <c r="K338" s="15">
        <f>+J338/$J$342</f>
        <v>0.95712390644927992</v>
      </c>
      <c r="L338" s="15">
        <f>+K338/$K$92</f>
        <v>6.2316085796811065E-6</v>
      </c>
      <c r="M338" s="97">
        <f>+IF(D338=0,"",IF(D338&lt;0,IF(J338&lt;0,(J338-D338)/D338,(J338-D338)/ABS(D338)),(J338-D338)/D338))</f>
        <v>1.7666276875945492</v>
      </c>
      <c r="N338" s="97">
        <f>+IF(G338=0,"",IF(G338&lt;0,IF(J338&lt;0,(J338-G338)/G338,(J338-G338)/ABS(G338)),(J338-G338)/G338))</f>
        <v>9.2220092568163145E-2</v>
      </c>
      <c r="O338" s="17" t="str">
        <f>+C338</f>
        <v>1. Energía</v>
      </c>
    </row>
    <row r="339" spans="3:16" x14ac:dyDescent="0.25">
      <c r="C339" s="66" t="str">
        <f t="shared" ref="C339:D339" si="217">+C330</f>
        <v>2. IPPU</v>
      </c>
      <c r="D339" s="62">
        <f t="shared" si="217"/>
        <v>2884.0576990191184</v>
      </c>
      <c r="E339" s="62">
        <f>+N330</f>
        <v>5383.3370945991073</v>
      </c>
      <c r="F339" s="62">
        <f t="shared" si="213"/>
        <v>3688.6426231996397</v>
      </c>
      <c r="G339" s="62">
        <f t="shared" ref="G339:G341" si="218">+AA330</f>
        <v>3479.6874254373356</v>
      </c>
      <c r="H339" s="62">
        <f t="shared" ref="H339:H341" si="219">+AB330</f>
        <v>3119.7335011016489</v>
      </c>
      <c r="I339" s="62">
        <f t="shared" ref="I339:I341" si="220">+AC330</f>
        <v>3199.9689907208963</v>
      </c>
      <c r="J339" s="62">
        <f t="shared" ref="J339:J341" si="221">+AD330</f>
        <v>3322.4959546583759</v>
      </c>
      <c r="K339" s="15">
        <f t="shared" ref="K339:K342" si="222">+J339/$J$342</f>
        <v>3.7803173707009613E-2</v>
      </c>
      <c r="L339" s="15">
        <f>+K339/$K$92</f>
        <v>2.4612757034322381E-7</v>
      </c>
      <c r="M339" s="98">
        <f t="shared" ref="M339:M340" si="223">+IF(D339=0,"",IF(D339&lt;0,IF(J339&lt;0,(J339-D339)/D339,(J339-D339)/ABS(D339)),(J339-D339)/D339))</f>
        <v>0.15202131905626312</v>
      </c>
      <c r="N339" s="98">
        <f t="shared" ref="N339:N342" si="224">+IF(G339=0,"",IF(G339&lt;0,IF(J339&lt;0,(J339-G339)/G339,(J339-G339)/ABS(G339)),(J339-G339)/G339))</f>
        <v>-4.5174020410526809E-2</v>
      </c>
      <c r="O339" s="17" t="str">
        <f t="shared" ref="O339:O342" si="225">+C339</f>
        <v>2. IPPU</v>
      </c>
    </row>
    <row r="340" spans="3:16" x14ac:dyDescent="0.25">
      <c r="C340" s="65" t="str">
        <f t="shared" ref="C340:D340" si="226">+C331</f>
        <v>3. Agricultura</v>
      </c>
      <c r="D340" s="60">
        <f t="shared" si="226"/>
        <v>200.46971887795601</v>
      </c>
      <c r="E340" s="60">
        <f t="shared" ref="E340:E341" si="227">+N331</f>
        <v>366.49522140000005</v>
      </c>
      <c r="F340" s="60">
        <f t="shared" ref="F340:F341" si="228">+X331</f>
        <v>470.10858048</v>
      </c>
      <c r="G340" s="60">
        <f t="shared" si="218"/>
        <v>509.32057782466666</v>
      </c>
      <c r="H340" s="60">
        <f t="shared" si="219"/>
        <v>481.72731194866668</v>
      </c>
      <c r="I340" s="60">
        <f t="shared" si="220"/>
        <v>528.08853558633325</v>
      </c>
      <c r="J340" s="60">
        <f t="shared" si="221"/>
        <v>445.3517698666667</v>
      </c>
      <c r="K340" s="15">
        <f t="shared" si="222"/>
        <v>5.0671876043637933E-3</v>
      </c>
      <c r="L340" s="15">
        <f>+K340/$K$92</f>
        <v>3.2991266373598294E-8</v>
      </c>
      <c r="M340" s="97">
        <f t="shared" si="223"/>
        <v>1.2215413497825698</v>
      </c>
      <c r="N340" s="97">
        <f t="shared" si="224"/>
        <v>-0.12559635471869976</v>
      </c>
      <c r="O340" s="17" t="str">
        <f t="shared" si="225"/>
        <v>3. Agricultura</v>
      </c>
    </row>
    <row r="341" spans="3:16" x14ac:dyDescent="0.25">
      <c r="C341" s="66" t="str">
        <f>+C332</f>
        <v>5. Residuos</v>
      </c>
      <c r="D341" s="62" t="s">
        <v>40</v>
      </c>
      <c r="E341" s="62">
        <f t="shared" si="227"/>
        <v>7.7042875670271391E-2</v>
      </c>
      <c r="F341" s="62">
        <f t="shared" si="228"/>
        <v>0.25497667017679998</v>
      </c>
      <c r="G341" s="62">
        <f t="shared" si="218"/>
        <v>0.32260800000000001</v>
      </c>
      <c r="H341" s="62">
        <f t="shared" si="219"/>
        <v>0.38480156000000004</v>
      </c>
      <c r="I341" s="62">
        <f t="shared" si="220"/>
        <v>0.45285239999999999</v>
      </c>
      <c r="J341" s="62">
        <f t="shared" si="221"/>
        <v>0.50380272800000003</v>
      </c>
      <c r="K341" s="15">
        <f t="shared" si="222"/>
        <v>5.7322393467316011E-6</v>
      </c>
      <c r="L341" s="15">
        <f>+K341/$K$92</f>
        <v>3.7321261806525781E-11</v>
      </c>
      <c r="M341" s="98"/>
      <c r="N341" s="98">
        <f t="shared" si="224"/>
        <v>0.56165602836879436</v>
      </c>
      <c r="O341" s="17" t="str">
        <f t="shared" si="225"/>
        <v>5. Residuos</v>
      </c>
    </row>
    <row r="342" spans="3:16" s="8" customFormat="1" x14ac:dyDescent="0.25">
      <c r="C342" s="67" t="str">
        <f>+C333</f>
        <v>Total</v>
      </c>
      <c r="D342" s="41">
        <f>SUM(D338:D341)</f>
        <v>33490.132044075668</v>
      </c>
      <c r="E342" s="41">
        <f t="shared" ref="E342" si="229">SUM(E338:E341)</f>
        <v>55116.890716772781</v>
      </c>
      <c r="F342" s="41">
        <f t="shared" ref="F342" si="230">SUM(F338:F341)</f>
        <v>70137.101400286032</v>
      </c>
      <c r="G342" s="41">
        <f t="shared" ref="G342" si="231">SUM(G338:G341)</f>
        <v>81007.679009379208</v>
      </c>
      <c r="H342" s="41">
        <f t="shared" ref="H342" si="232">SUM(H338:H341)</f>
        <v>78032.240232579585</v>
      </c>
      <c r="I342" s="41">
        <f t="shared" ref="I342:J342" si="233">SUM(I338:I341)</f>
        <v>84565.542154792696</v>
      </c>
      <c r="J342" s="41">
        <f t="shared" si="233"/>
        <v>87889.339144091646</v>
      </c>
      <c r="K342" s="15">
        <f t="shared" si="222"/>
        <v>1</v>
      </c>
      <c r="L342" s="15">
        <f>+K342/$K$92</f>
        <v>6.5107647376597352E-6</v>
      </c>
      <c r="M342" s="109">
        <f>+IF(D342=0,"",IF(D342&lt;0,IF(J342&lt;0,(J342-D342)/D342,(J342-D342)/ABS(D342)),(J342-D342)/D342))</f>
        <v>1.6243354020946321</v>
      </c>
      <c r="N342" s="109">
        <f t="shared" si="224"/>
        <v>8.4950713547979409E-2</v>
      </c>
      <c r="O342" s="17" t="str">
        <f t="shared" si="225"/>
        <v>Total</v>
      </c>
    </row>
    <row r="343" spans="3:16" x14ac:dyDescent="0.25">
      <c r="C343" s="8" t="s">
        <v>3</v>
      </c>
      <c r="D343" s="68">
        <f>+D342-D333</f>
        <v>0</v>
      </c>
      <c r="E343" s="68">
        <f>+E342-N333</f>
        <v>0</v>
      </c>
      <c r="F343" s="68">
        <f>+F342-X333</f>
        <v>0</v>
      </c>
      <c r="G343" s="68">
        <f>+G342-AA333</f>
        <v>0</v>
      </c>
      <c r="H343" s="68">
        <f t="shared" ref="H343:J343" si="234">+H342-AB333</f>
        <v>0</v>
      </c>
      <c r="I343" s="68">
        <f t="shared" si="234"/>
        <v>0</v>
      </c>
      <c r="J343" s="68">
        <f t="shared" si="234"/>
        <v>0</v>
      </c>
      <c r="M343" s="16"/>
      <c r="N343" s="16"/>
      <c r="O343" s="16"/>
      <c r="P343" s="17"/>
    </row>
    <row r="344" spans="3:16" x14ac:dyDescent="0.25">
      <c r="L344" s="16"/>
      <c r="M344" s="16"/>
      <c r="N344" s="16"/>
      <c r="O344" s="17"/>
    </row>
    <row r="345" spans="3:16" x14ac:dyDescent="0.25">
      <c r="C345" s="2" t="str">
        <f>+C336</f>
        <v>INGEI de Chile: emisiones de CO2 totales (kt CO2 eq) por sector, serie 1990-2016</v>
      </c>
      <c r="L345" s="16"/>
      <c r="M345" s="16"/>
      <c r="N345" s="16"/>
      <c r="O345" s="17"/>
    </row>
    <row r="362" spans="1:30" s="59" customFormat="1" x14ac:dyDescent="0.25">
      <c r="C362" s="59" t="s">
        <v>84</v>
      </c>
    </row>
    <row r="363" spans="1:30" x14ac:dyDescent="0.25">
      <c r="A363" s="59"/>
      <c r="B363" s="59"/>
      <c r="C363" s="3" t="s">
        <v>0</v>
      </c>
      <c r="D363" s="3">
        <v>1990</v>
      </c>
      <c r="E363" s="3">
        <v>1991</v>
      </c>
      <c r="F363" s="3">
        <v>1992</v>
      </c>
      <c r="G363" s="3">
        <v>1993</v>
      </c>
      <c r="H363" s="3">
        <v>1994</v>
      </c>
      <c r="I363" s="3">
        <v>1995</v>
      </c>
      <c r="J363" s="3">
        <v>1996</v>
      </c>
      <c r="K363" s="3">
        <v>1997</v>
      </c>
      <c r="L363" s="3">
        <v>1998</v>
      </c>
      <c r="M363" s="3">
        <v>1999</v>
      </c>
      <c r="N363" s="3">
        <v>2000</v>
      </c>
      <c r="O363" s="3">
        <v>2001</v>
      </c>
      <c r="P363" s="3">
        <v>2002</v>
      </c>
      <c r="Q363" s="3">
        <v>2003</v>
      </c>
      <c r="R363" s="3">
        <v>2004</v>
      </c>
      <c r="S363" s="3">
        <v>2005</v>
      </c>
      <c r="T363" s="3">
        <v>2006</v>
      </c>
      <c r="U363" s="3">
        <v>2007</v>
      </c>
      <c r="V363" s="3">
        <v>2008</v>
      </c>
      <c r="W363" s="3">
        <v>2009</v>
      </c>
      <c r="X363" s="3">
        <v>2010</v>
      </c>
      <c r="Y363" s="3">
        <v>2011</v>
      </c>
      <c r="Z363" s="3">
        <v>2012</v>
      </c>
      <c r="AA363" s="3">
        <v>2013</v>
      </c>
      <c r="AB363" s="3">
        <v>2014</v>
      </c>
      <c r="AC363" s="3">
        <v>2015</v>
      </c>
      <c r="AD363" s="3">
        <v>2016</v>
      </c>
    </row>
    <row r="364" spans="1:30" x14ac:dyDescent="0.25">
      <c r="A364" s="59"/>
      <c r="B364" s="59"/>
      <c r="C364" s="65" t="str">
        <f>+C329</f>
        <v>1. Energía</v>
      </c>
      <c r="D364" s="60">
        <f t="shared" ref="D364:AD364" si="235">+D114</f>
        <v>2952.2102745902421</v>
      </c>
      <c r="E364" s="60">
        <f t="shared" si="235"/>
        <v>2631.7097170650127</v>
      </c>
      <c r="F364" s="60">
        <f t="shared" si="235"/>
        <v>2507.9505299612115</v>
      </c>
      <c r="G364" s="60">
        <f t="shared" si="235"/>
        <v>2416.3742990958017</v>
      </c>
      <c r="H364" s="60">
        <f t="shared" si="235"/>
        <v>2437.8315848352536</v>
      </c>
      <c r="I364" s="60">
        <f t="shared" si="235"/>
        <v>2243.723777768299</v>
      </c>
      <c r="J364" s="60">
        <f t="shared" si="235"/>
        <v>2226.5909691051525</v>
      </c>
      <c r="K364" s="60">
        <f t="shared" si="235"/>
        <v>2231.9861838990123</v>
      </c>
      <c r="L364" s="60">
        <f t="shared" si="235"/>
        <v>2191.9596874675585</v>
      </c>
      <c r="M364" s="60">
        <f t="shared" si="235"/>
        <v>2343.0024948118662</v>
      </c>
      <c r="N364" s="60">
        <f t="shared" si="235"/>
        <v>2558.5853107673379</v>
      </c>
      <c r="O364" s="60">
        <f t="shared" si="235"/>
        <v>2627.1555735075931</v>
      </c>
      <c r="P364" s="60">
        <f t="shared" si="235"/>
        <v>2577.2531883571328</v>
      </c>
      <c r="Q364" s="60">
        <f t="shared" si="235"/>
        <v>2460.3289949983709</v>
      </c>
      <c r="R364" s="60">
        <f t="shared" si="235"/>
        <v>2500.9393533539674</v>
      </c>
      <c r="S364" s="60">
        <f t="shared" si="235"/>
        <v>2536.610454440317</v>
      </c>
      <c r="T364" s="60">
        <f t="shared" si="235"/>
        <v>2450.5059346770086</v>
      </c>
      <c r="U364" s="60">
        <f t="shared" si="235"/>
        <v>2221.9627197069367</v>
      </c>
      <c r="V364" s="60">
        <f t="shared" si="235"/>
        <v>2124.9043176756322</v>
      </c>
      <c r="W364" s="60">
        <f t="shared" si="235"/>
        <v>2331.0658715038267</v>
      </c>
      <c r="X364" s="60">
        <f t="shared" si="235"/>
        <v>1912.7822734544395</v>
      </c>
      <c r="Y364" s="60">
        <f t="shared" si="235"/>
        <v>1847.5562483038082</v>
      </c>
      <c r="Z364" s="60">
        <f t="shared" si="235"/>
        <v>1898.3839239623724</v>
      </c>
      <c r="AA364" s="60">
        <f t="shared" si="235"/>
        <v>1930.8969741844851</v>
      </c>
      <c r="AB364" s="60">
        <f t="shared" si="235"/>
        <v>1918.0023917105409</v>
      </c>
      <c r="AC364" s="60">
        <f t="shared" si="235"/>
        <v>1820.105716232873</v>
      </c>
      <c r="AD364" s="60">
        <f t="shared" si="235"/>
        <v>1888.2527805931318</v>
      </c>
    </row>
    <row r="365" spans="1:30" x14ac:dyDescent="0.25">
      <c r="A365" s="59"/>
      <c r="B365" s="59"/>
      <c r="C365" s="66" t="str">
        <f>+C330</f>
        <v>2. IPPU</v>
      </c>
      <c r="D365" s="62">
        <f t="shared" ref="D365:AD365" si="236">+D115</f>
        <v>54.325600349417748</v>
      </c>
      <c r="E365" s="62">
        <f t="shared" si="236"/>
        <v>44.986278053244597</v>
      </c>
      <c r="F365" s="62">
        <f t="shared" si="236"/>
        <v>52.938475981697195</v>
      </c>
      <c r="G365" s="62">
        <f t="shared" si="236"/>
        <v>50.908541073211289</v>
      </c>
      <c r="H365" s="62">
        <f t="shared" si="236"/>
        <v>54.752040565723817</v>
      </c>
      <c r="I365" s="62">
        <f t="shared" si="236"/>
        <v>53.377299521630583</v>
      </c>
      <c r="J365" s="62">
        <f t="shared" si="236"/>
        <v>54.501574068219625</v>
      </c>
      <c r="K365" s="62">
        <f t="shared" si="236"/>
        <v>97.94310080698844</v>
      </c>
      <c r="L365" s="62">
        <f t="shared" si="236"/>
        <v>102.24741133527462</v>
      </c>
      <c r="M365" s="62">
        <f t="shared" si="236"/>
        <v>137.30534955074856</v>
      </c>
      <c r="N365" s="62">
        <f t="shared" si="236"/>
        <v>171.02329720465909</v>
      </c>
      <c r="O365" s="62">
        <f t="shared" si="236"/>
        <v>164.64171281197991</v>
      </c>
      <c r="P365" s="62">
        <f t="shared" si="236"/>
        <v>173.21525427620605</v>
      </c>
      <c r="Q365" s="62">
        <f t="shared" si="236"/>
        <v>159.42215810316119</v>
      </c>
      <c r="R365" s="62">
        <f t="shared" si="236"/>
        <v>159.17608671737395</v>
      </c>
      <c r="S365" s="62">
        <f t="shared" si="236"/>
        <v>177.98161719343577</v>
      </c>
      <c r="T365" s="62">
        <f t="shared" si="236"/>
        <v>186.10886249853678</v>
      </c>
      <c r="U365" s="62">
        <f t="shared" si="236"/>
        <v>110.37238024849248</v>
      </c>
      <c r="V365" s="62">
        <f t="shared" si="236"/>
        <v>67.768106816225895</v>
      </c>
      <c r="W365" s="62">
        <f t="shared" si="236"/>
        <v>59.760210096666924</v>
      </c>
      <c r="X365" s="62">
        <f t="shared" si="236"/>
        <v>57.117679690733894</v>
      </c>
      <c r="Y365" s="62">
        <f t="shared" si="236"/>
        <v>37.612777500517907</v>
      </c>
      <c r="Z365" s="62">
        <f t="shared" si="236"/>
        <v>29.575608697721524</v>
      </c>
      <c r="AA365" s="62">
        <f t="shared" si="236"/>
        <v>21.045273398968249</v>
      </c>
      <c r="AB365" s="62">
        <f t="shared" si="236"/>
        <v>15.698746976274936</v>
      </c>
      <c r="AC365" s="62">
        <f t="shared" si="236"/>
        <v>15.009100973466927</v>
      </c>
      <c r="AD365" s="62">
        <f t="shared" si="236"/>
        <v>22.819192471129732</v>
      </c>
    </row>
    <row r="366" spans="1:30" x14ac:dyDescent="0.25">
      <c r="A366" s="59"/>
      <c r="B366" s="59"/>
      <c r="C366" s="65" t="str">
        <f>+C331</f>
        <v>3. Agricultura</v>
      </c>
      <c r="D366" s="60">
        <f t="shared" ref="D366:AD366" si="237">+D116</f>
        <v>7100.4284954324166</v>
      </c>
      <c r="E366" s="60">
        <f t="shared" si="237"/>
        <v>7177.9859190372354</v>
      </c>
      <c r="F366" s="60">
        <f t="shared" si="237"/>
        <v>7375.6217286290748</v>
      </c>
      <c r="G366" s="60">
        <f t="shared" si="237"/>
        <v>7608.7236863177768</v>
      </c>
      <c r="H366" s="60">
        <f t="shared" si="237"/>
        <v>7869.1996263097781</v>
      </c>
      <c r="I366" s="60">
        <f t="shared" si="237"/>
        <v>8013.9019755455438</v>
      </c>
      <c r="J366" s="60">
        <f t="shared" si="237"/>
        <v>8072.3309217108763</v>
      </c>
      <c r="K366" s="60">
        <f t="shared" si="237"/>
        <v>8463.2045197443877</v>
      </c>
      <c r="L366" s="60">
        <f t="shared" si="237"/>
        <v>8412.1620739514419</v>
      </c>
      <c r="M366" s="60">
        <f t="shared" si="237"/>
        <v>8333.3495484864561</v>
      </c>
      <c r="N366" s="60">
        <f t="shared" si="237"/>
        <v>8308.8360772095657</v>
      </c>
      <c r="O366" s="60">
        <f t="shared" si="237"/>
        <v>8084.39897206766</v>
      </c>
      <c r="P366" s="60">
        <f t="shared" si="237"/>
        <v>8063.0431129603739</v>
      </c>
      <c r="Q366" s="60">
        <f t="shared" si="237"/>
        <v>7963.026812921923</v>
      </c>
      <c r="R366" s="60">
        <f t="shared" si="237"/>
        <v>8053.3794344159587</v>
      </c>
      <c r="S366" s="60">
        <f t="shared" si="237"/>
        <v>8093.7987857297285</v>
      </c>
      <c r="T366" s="60">
        <f t="shared" si="237"/>
        <v>8155.1097315733368</v>
      </c>
      <c r="U366" s="60">
        <f t="shared" si="237"/>
        <v>8148.0473479098337</v>
      </c>
      <c r="V366" s="60">
        <f t="shared" si="237"/>
        <v>7839.9232853375797</v>
      </c>
      <c r="W366" s="60">
        <f t="shared" si="237"/>
        <v>7497.7494108282517</v>
      </c>
      <c r="X366" s="60">
        <f t="shared" si="237"/>
        <v>7246.4755096960207</v>
      </c>
      <c r="Y366" s="60">
        <f t="shared" si="237"/>
        <v>7006.3770721793599</v>
      </c>
      <c r="Z366" s="60">
        <f t="shared" si="237"/>
        <v>7283.7543795318734</v>
      </c>
      <c r="AA366" s="60">
        <f t="shared" si="237"/>
        <v>7298.7208016885261</v>
      </c>
      <c r="AB366" s="60">
        <f t="shared" si="237"/>
        <v>6973.8137767641847</v>
      </c>
      <c r="AC366" s="60">
        <f t="shared" si="237"/>
        <v>6770.5168114292273</v>
      </c>
      <c r="AD366" s="60">
        <f t="shared" si="237"/>
        <v>6589.5413412568641</v>
      </c>
    </row>
    <row r="367" spans="1:30" x14ac:dyDescent="0.25">
      <c r="A367" s="59"/>
      <c r="B367" s="59"/>
      <c r="C367" s="66" t="str">
        <f>+C332</f>
        <v>5. Residuos</v>
      </c>
      <c r="D367" s="62">
        <f>+D118</f>
        <v>2787.5579669612334</v>
      </c>
      <c r="E367" s="62">
        <f t="shared" ref="E367:AD367" si="238">+E118</f>
        <v>2846.7883296485193</v>
      </c>
      <c r="F367" s="62">
        <f t="shared" si="238"/>
        <v>2904.3320210159791</v>
      </c>
      <c r="G367" s="62">
        <f t="shared" si="238"/>
        <v>2951.5319022450458</v>
      </c>
      <c r="H367" s="62">
        <f t="shared" si="238"/>
        <v>3040.9904513221868</v>
      </c>
      <c r="I367" s="62">
        <f t="shared" si="238"/>
        <v>3172.685622617053</v>
      </c>
      <c r="J367" s="62">
        <f t="shared" si="238"/>
        <v>3275.2628543228916</v>
      </c>
      <c r="K367" s="62">
        <f t="shared" si="238"/>
        <v>3354.7301851481925</v>
      </c>
      <c r="L367" s="62">
        <f t="shared" si="238"/>
        <v>3414.8514413657213</v>
      </c>
      <c r="M367" s="62">
        <f t="shared" si="238"/>
        <v>3495.150823015616</v>
      </c>
      <c r="N367" s="62">
        <f t="shared" si="238"/>
        <v>3585.2068548434431</v>
      </c>
      <c r="O367" s="62">
        <f t="shared" si="238"/>
        <v>3961.3497224635162</v>
      </c>
      <c r="P367" s="62">
        <f t="shared" si="238"/>
        <v>4401.7664684957481</v>
      </c>
      <c r="Q367" s="62">
        <f t="shared" si="238"/>
        <v>4577.5054104220108</v>
      </c>
      <c r="R367" s="62">
        <f t="shared" si="238"/>
        <v>4680.5921341986095</v>
      </c>
      <c r="S367" s="62">
        <f t="shared" si="238"/>
        <v>4941.0509394566861</v>
      </c>
      <c r="T367" s="62">
        <f t="shared" si="238"/>
        <v>4729.9916524375803</v>
      </c>
      <c r="U367" s="62">
        <f t="shared" si="238"/>
        <v>4434.4403546832691</v>
      </c>
      <c r="V367" s="62">
        <f t="shared" si="238"/>
        <v>4230.457640719902</v>
      </c>
      <c r="W367" s="62">
        <f t="shared" si="238"/>
        <v>4027.8333838558497</v>
      </c>
      <c r="X367" s="62">
        <f t="shared" si="238"/>
        <v>4174.3299178504576</v>
      </c>
      <c r="Y367" s="62">
        <f t="shared" si="238"/>
        <v>4329.53699704463</v>
      </c>
      <c r="Z367" s="62">
        <f t="shared" si="238"/>
        <v>4472.8083120895917</v>
      </c>
      <c r="AA367" s="62">
        <f t="shared" si="238"/>
        <v>4976.8860158399102</v>
      </c>
      <c r="AB367" s="62">
        <f t="shared" si="238"/>
        <v>5055.3759954634916</v>
      </c>
      <c r="AC367" s="62">
        <f t="shared" si="238"/>
        <v>5378.2987793999782</v>
      </c>
      <c r="AD367" s="62">
        <f t="shared" si="238"/>
        <v>5437.0740204526892</v>
      </c>
    </row>
    <row r="368" spans="1:30" s="8" customFormat="1" x14ac:dyDescent="0.25">
      <c r="A368" s="59"/>
      <c r="B368" s="59"/>
      <c r="C368" s="67" t="s">
        <v>8</v>
      </c>
      <c r="D368" s="42">
        <f t="shared" ref="D368:AA368" si="239">SUM(D364:D367)</f>
        <v>12894.52233733331</v>
      </c>
      <c r="E368" s="42">
        <f t="shared" si="239"/>
        <v>12701.470243804011</v>
      </c>
      <c r="F368" s="42">
        <f t="shared" si="239"/>
        <v>12840.842755587964</v>
      </c>
      <c r="G368" s="42">
        <f t="shared" si="239"/>
        <v>13027.538428731836</v>
      </c>
      <c r="H368" s="42">
        <f t="shared" si="239"/>
        <v>13402.773703032943</v>
      </c>
      <c r="I368" s="42">
        <f t="shared" si="239"/>
        <v>13483.688675452526</v>
      </c>
      <c r="J368" s="42">
        <f t="shared" si="239"/>
        <v>13628.68631920714</v>
      </c>
      <c r="K368" s="42">
        <f t="shared" si="239"/>
        <v>14147.86398959858</v>
      </c>
      <c r="L368" s="42">
        <f t="shared" si="239"/>
        <v>14121.220614119997</v>
      </c>
      <c r="M368" s="42">
        <f t="shared" si="239"/>
        <v>14308.808215864687</v>
      </c>
      <c r="N368" s="42">
        <f t="shared" si="239"/>
        <v>14623.651540025006</v>
      </c>
      <c r="O368" s="42">
        <f t="shared" si="239"/>
        <v>14837.545980850749</v>
      </c>
      <c r="P368" s="42">
        <f t="shared" si="239"/>
        <v>15215.278024089461</v>
      </c>
      <c r="Q368" s="42">
        <f t="shared" si="239"/>
        <v>15160.283376445466</v>
      </c>
      <c r="R368" s="42">
        <f t="shared" si="239"/>
        <v>15394.08700868591</v>
      </c>
      <c r="S368" s="42">
        <f t="shared" si="239"/>
        <v>15749.441796820167</v>
      </c>
      <c r="T368" s="42">
        <f t="shared" si="239"/>
        <v>15521.716181186463</v>
      </c>
      <c r="U368" s="42">
        <f t="shared" si="239"/>
        <v>14914.822802548531</v>
      </c>
      <c r="V368" s="42">
        <f t="shared" si="239"/>
        <v>14263.05335054934</v>
      </c>
      <c r="W368" s="42">
        <f t="shared" si="239"/>
        <v>13916.408876284595</v>
      </c>
      <c r="X368" s="42">
        <f t="shared" si="239"/>
        <v>13390.705380691652</v>
      </c>
      <c r="Y368" s="42">
        <f t="shared" si="239"/>
        <v>13221.083095028316</v>
      </c>
      <c r="Z368" s="42">
        <f t="shared" si="239"/>
        <v>13684.52222428156</v>
      </c>
      <c r="AA368" s="42">
        <f t="shared" si="239"/>
        <v>14227.549065111889</v>
      </c>
      <c r="AB368" s="42">
        <f t="shared" ref="AB368:AD368" si="240">SUM(AB364:AB367)</f>
        <v>13962.890910914492</v>
      </c>
      <c r="AC368" s="42">
        <f t="shared" si="240"/>
        <v>13983.930408035545</v>
      </c>
      <c r="AD368" s="42">
        <f t="shared" si="240"/>
        <v>13937.687334773815</v>
      </c>
    </row>
    <row r="369" spans="3:30" x14ac:dyDescent="0.25">
      <c r="C369" s="8" t="s">
        <v>3</v>
      </c>
      <c r="D369" s="68">
        <f t="shared" ref="D369:AA369" si="241">+D368-D295</f>
        <v>0</v>
      </c>
      <c r="E369" s="68">
        <f t="shared" si="241"/>
        <v>0</v>
      </c>
      <c r="F369" s="68">
        <f t="shared" si="241"/>
        <v>0</v>
      </c>
      <c r="G369" s="68">
        <f t="shared" si="241"/>
        <v>0</v>
      </c>
      <c r="H369" s="68">
        <f t="shared" si="241"/>
        <v>0</v>
      </c>
      <c r="I369" s="68">
        <f t="shared" si="241"/>
        <v>0</v>
      </c>
      <c r="J369" s="68">
        <f t="shared" si="241"/>
        <v>0</v>
      </c>
      <c r="K369" s="68">
        <f t="shared" si="241"/>
        <v>0</v>
      </c>
      <c r="L369" s="68">
        <f t="shared" si="241"/>
        <v>0</v>
      </c>
      <c r="M369" s="68">
        <f t="shared" si="241"/>
        <v>0</v>
      </c>
      <c r="N369" s="68">
        <f t="shared" si="241"/>
        <v>0</v>
      </c>
      <c r="O369" s="68">
        <f t="shared" si="241"/>
        <v>0</v>
      </c>
      <c r="P369" s="68">
        <f t="shared" si="241"/>
        <v>0</v>
      </c>
      <c r="Q369" s="68">
        <f t="shared" si="241"/>
        <v>0</v>
      </c>
      <c r="R369" s="68">
        <f t="shared" si="241"/>
        <v>0</v>
      </c>
      <c r="S369" s="68">
        <f t="shared" si="241"/>
        <v>0</v>
      </c>
      <c r="T369" s="68">
        <f t="shared" si="241"/>
        <v>0</v>
      </c>
      <c r="U369" s="68">
        <f t="shared" si="241"/>
        <v>0</v>
      </c>
      <c r="V369" s="68">
        <f t="shared" si="241"/>
        <v>0</v>
      </c>
      <c r="W369" s="68">
        <f t="shared" si="241"/>
        <v>0</v>
      </c>
      <c r="X369" s="68">
        <f t="shared" si="241"/>
        <v>0</v>
      </c>
      <c r="Y369" s="68">
        <f t="shared" si="241"/>
        <v>0</v>
      </c>
      <c r="Z369" s="68">
        <f t="shared" si="241"/>
        <v>0</v>
      </c>
      <c r="AA369" s="68">
        <f t="shared" si="241"/>
        <v>0</v>
      </c>
      <c r="AB369" s="68">
        <f t="shared" ref="AB369:AD369" si="242">+AB368-AB295</f>
        <v>0</v>
      </c>
      <c r="AC369" s="68">
        <f t="shared" si="242"/>
        <v>0</v>
      </c>
      <c r="AD369" s="68">
        <f t="shared" si="242"/>
        <v>0</v>
      </c>
    </row>
    <row r="371" spans="3:30" x14ac:dyDescent="0.25">
      <c r="C371" s="2" t="str">
        <f>+C362</f>
        <v>INGEI de Chile: emisiones de CH4 totales (kt CO2 eq) por sector, serie 1990-2016</v>
      </c>
    </row>
    <row r="372" spans="3:30" x14ac:dyDescent="0.25">
      <c r="C372" s="3" t="s">
        <v>0</v>
      </c>
      <c r="D372" s="3">
        <v>1990</v>
      </c>
      <c r="E372" s="3">
        <v>2000</v>
      </c>
      <c r="F372" s="3">
        <v>2010</v>
      </c>
      <c r="G372" s="3">
        <v>2013</v>
      </c>
      <c r="H372" s="3">
        <v>2014</v>
      </c>
      <c r="I372" s="3">
        <v>2015</v>
      </c>
      <c r="J372" s="3">
        <v>2016</v>
      </c>
      <c r="M372" s="85" t="s">
        <v>74</v>
      </c>
      <c r="N372" s="85" t="s">
        <v>87</v>
      </c>
      <c r="O372" s="85" t="s">
        <v>0</v>
      </c>
    </row>
    <row r="373" spans="3:30" x14ac:dyDescent="0.25">
      <c r="C373" s="65" t="str">
        <f t="shared" ref="C373:D373" si="243">+C364</f>
        <v>1. Energía</v>
      </c>
      <c r="D373" s="60">
        <f t="shared" si="243"/>
        <v>2952.2102745902421</v>
      </c>
      <c r="E373" s="60">
        <f>+N364</f>
        <v>2558.5853107673379</v>
      </c>
      <c r="F373" s="60">
        <f t="shared" ref="F373" si="244">+X364</f>
        <v>1912.7822734544395</v>
      </c>
      <c r="G373" s="60">
        <f>+AA364</f>
        <v>1930.8969741844851</v>
      </c>
      <c r="H373" s="60">
        <f t="shared" ref="H373" si="245">+AB364</f>
        <v>1918.0023917105409</v>
      </c>
      <c r="I373" s="60">
        <f t="shared" ref="I373" si="246">+AC364</f>
        <v>1820.105716232873</v>
      </c>
      <c r="J373" s="60">
        <f t="shared" ref="J373" si="247">+AD364</f>
        <v>1888.2527805931318</v>
      </c>
      <c r="K373" s="15">
        <f>+J373/$J$377</f>
        <v>0.13547819916163839</v>
      </c>
      <c r="L373" s="15"/>
      <c r="M373" s="97">
        <f>+IF(D373=0,"",IF(D373&lt;0,IF(J373&lt;0,(J373-D373)/D373,(J373-D373)/ABS(D373)),(J373-D373)/D373))</f>
        <v>-0.36039353400895008</v>
      </c>
      <c r="N373" s="97">
        <f>+IF(G373=0,"",IF(G373&lt;0,IF(J373&lt;0,(J373-G373)/G373,(J373-G373)/ABS(G373)),(J373-G373)/G373))</f>
        <v>-2.2085172933353475E-2</v>
      </c>
      <c r="O373" s="17" t="str">
        <f>+C373</f>
        <v>1. Energía</v>
      </c>
    </row>
    <row r="374" spans="3:30" x14ac:dyDescent="0.25">
      <c r="C374" s="66" t="str">
        <f t="shared" ref="C374:D374" si="248">+C365</f>
        <v>2. IPPU</v>
      </c>
      <c r="D374" s="89">
        <f t="shared" si="248"/>
        <v>54.325600349417748</v>
      </c>
      <c r="E374" s="89">
        <f>+N365</f>
        <v>171.02329720465909</v>
      </c>
      <c r="F374" s="89">
        <f t="shared" ref="F374:F376" si="249">+X365</f>
        <v>57.117679690733894</v>
      </c>
      <c r="G374" s="89">
        <f t="shared" ref="G374:G376" si="250">+AA365</f>
        <v>21.045273398968249</v>
      </c>
      <c r="H374" s="89">
        <f t="shared" ref="H374:H376" si="251">+AB365</f>
        <v>15.698746976274936</v>
      </c>
      <c r="I374" s="89">
        <f t="shared" ref="I374:I376" si="252">+AC365</f>
        <v>15.009100973466927</v>
      </c>
      <c r="J374" s="89">
        <f t="shared" ref="J374:J376" si="253">+AD365</f>
        <v>22.819192471129732</v>
      </c>
      <c r="K374" s="15">
        <f t="shared" ref="K374:K377" si="254">+J374/$J$377</f>
        <v>1.6372294716496486E-3</v>
      </c>
      <c r="L374" s="15"/>
      <c r="M374" s="98">
        <f t="shared" ref="M374:M375" si="255">+IF(D374=0,"",IF(D374&lt;0,IF(J374&lt;0,(J374-D374)/D374,(J374-D374)/ABS(D374)),(J374-D374)/D374))</f>
        <v>-0.57995507966118032</v>
      </c>
      <c r="N374" s="98">
        <f t="shared" ref="N374:N376" si="256">+IF(G374=0,"",IF(G374&lt;0,IF(J374&lt;0,(J374-G374)/G374,(J374-G374)/ABS(G374)),(J374-G374)/G374))</f>
        <v>8.4290616640240471E-2</v>
      </c>
      <c r="O374" s="17" t="str">
        <f t="shared" ref="O374:O377" si="257">+C374</f>
        <v>2. IPPU</v>
      </c>
    </row>
    <row r="375" spans="3:30" x14ac:dyDescent="0.25">
      <c r="C375" s="65" t="str">
        <f t="shared" ref="C375:D375" si="258">+C366</f>
        <v>3. Agricultura</v>
      </c>
      <c r="D375" s="88">
        <f t="shared" si="258"/>
        <v>7100.4284954324166</v>
      </c>
      <c r="E375" s="88">
        <f>+N366</f>
        <v>8308.8360772095657</v>
      </c>
      <c r="F375" s="88">
        <f t="shared" si="249"/>
        <v>7246.4755096960207</v>
      </c>
      <c r="G375" s="88">
        <f t="shared" si="250"/>
        <v>7298.7208016885261</v>
      </c>
      <c r="H375" s="88">
        <f t="shared" si="251"/>
        <v>6973.8137767641847</v>
      </c>
      <c r="I375" s="88">
        <f t="shared" si="252"/>
        <v>6770.5168114292273</v>
      </c>
      <c r="J375" s="88">
        <f t="shared" si="253"/>
        <v>6589.5413412568641</v>
      </c>
      <c r="K375" s="15">
        <f t="shared" si="254"/>
        <v>0.47278584911402743</v>
      </c>
      <c r="L375" s="15"/>
      <c r="M375" s="97">
        <f t="shared" si="255"/>
        <v>-7.1951594823354309E-2</v>
      </c>
      <c r="N375" s="97">
        <f t="shared" si="256"/>
        <v>-9.7164897754082671E-2</v>
      </c>
      <c r="O375" s="17" t="str">
        <f t="shared" si="257"/>
        <v>3. Agricultura</v>
      </c>
    </row>
    <row r="376" spans="3:30" x14ac:dyDescent="0.25">
      <c r="C376" s="66" t="str">
        <f t="shared" ref="C376:D376" si="259">+C367</f>
        <v>5. Residuos</v>
      </c>
      <c r="D376" s="89">
        <f t="shared" si="259"/>
        <v>2787.5579669612334</v>
      </c>
      <c r="E376" s="89">
        <f>+N367</f>
        <v>3585.2068548434431</v>
      </c>
      <c r="F376" s="89">
        <f t="shared" si="249"/>
        <v>4174.3299178504576</v>
      </c>
      <c r="G376" s="89">
        <f t="shared" si="250"/>
        <v>4976.8860158399102</v>
      </c>
      <c r="H376" s="89">
        <f t="shared" si="251"/>
        <v>5055.3759954634916</v>
      </c>
      <c r="I376" s="89">
        <f t="shared" si="252"/>
        <v>5378.2987793999782</v>
      </c>
      <c r="J376" s="89">
        <f t="shared" si="253"/>
        <v>5437.0740204526892</v>
      </c>
      <c r="K376" s="15">
        <f t="shared" si="254"/>
        <v>0.39009872225268455</v>
      </c>
      <c r="L376" s="15"/>
      <c r="M376" s="98"/>
      <c r="N376" s="98">
        <f t="shared" si="256"/>
        <v>9.2465048053771148E-2</v>
      </c>
      <c r="O376" s="17" t="str">
        <f t="shared" si="257"/>
        <v>5. Residuos</v>
      </c>
    </row>
    <row r="377" spans="3:30" s="8" customFormat="1" x14ac:dyDescent="0.25">
      <c r="C377" s="67" t="str">
        <f>+C368</f>
        <v>Total</v>
      </c>
      <c r="D377" s="41">
        <f t="shared" ref="D377" si="260">SUM(D373:D376)</f>
        <v>12894.52233733331</v>
      </c>
      <c r="E377" s="41">
        <f t="shared" ref="E377" si="261">SUM(E373:E376)</f>
        <v>14623.651540025006</v>
      </c>
      <c r="F377" s="41">
        <f t="shared" ref="F377" si="262">SUM(F373:F376)</f>
        <v>13390.705380691652</v>
      </c>
      <c r="G377" s="41">
        <f t="shared" ref="G377" si="263">SUM(G373:G376)</f>
        <v>14227.549065111889</v>
      </c>
      <c r="H377" s="41">
        <f t="shared" ref="H377" si="264">SUM(H373:H376)</f>
        <v>13962.890910914492</v>
      </c>
      <c r="I377" s="41">
        <f t="shared" ref="I377:J377" si="265">SUM(I373:I376)</f>
        <v>13983.930408035545</v>
      </c>
      <c r="J377" s="41">
        <f t="shared" si="265"/>
        <v>13937.687334773815</v>
      </c>
      <c r="K377" s="15">
        <f t="shared" si="254"/>
        <v>1</v>
      </c>
      <c r="L377" s="15"/>
      <c r="M377" s="109">
        <f>+IF(D377=0,"",IF(D377&lt;0,IF(J377&lt;0,(J377-D377)/D377,(J377-D377)/ABS(D377)),(J377-D377)/D377))</f>
        <v>8.0899855779864374E-2</v>
      </c>
      <c r="N377" s="109">
        <f>+IF(G377=0,"",IF(G377&lt;0,IF(J377&lt;0,(J377-G377)/G377,(J377-G377)/ABS(G377)),(J377-G377)/G377))</f>
        <v>-2.037327223484045E-2</v>
      </c>
      <c r="O377" s="17" t="str">
        <f t="shared" si="257"/>
        <v>Total</v>
      </c>
    </row>
    <row r="378" spans="3:30" x14ac:dyDescent="0.25">
      <c r="C378" s="8" t="s">
        <v>3</v>
      </c>
      <c r="D378" s="68">
        <f>+D377-D368</f>
        <v>0</v>
      </c>
      <c r="E378" s="68">
        <f>+E377-N368</f>
        <v>0</v>
      </c>
      <c r="F378" s="68">
        <f>+F377-X368</f>
        <v>0</v>
      </c>
      <c r="G378" s="68">
        <f>+G377-AA368</f>
        <v>0</v>
      </c>
      <c r="H378" s="68">
        <f t="shared" ref="H378:J378" si="266">+H377-AB368</f>
        <v>0</v>
      </c>
      <c r="I378" s="68">
        <f t="shared" si="266"/>
        <v>0</v>
      </c>
      <c r="J378" s="68">
        <f t="shared" si="266"/>
        <v>0</v>
      </c>
      <c r="M378" s="16"/>
      <c r="N378" s="16"/>
      <c r="O378" s="16"/>
      <c r="P378" s="17"/>
    </row>
    <row r="379" spans="3:30" x14ac:dyDescent="0.25">
      <c r="L379" s="16"/>
      <c r="M379" s="16"/>
      <c r="N379" s="16"/>
      <c r="O379" s="17"/>
    </row>
    <row r="380" spans="3:30" x14ac:dyDescent="0.25">
      <c r="C380" s="2" t="str">
        <f>+C371</f>
        <v>INGEI de Chile: emisiones de CH4 totales (kt CO2 eq) por sector, serie 1990-2016</v>
      </c>
      <c r="L380" s="16"/>
      <c r="M380" s="16"/>
      <c r="N380" s="16"/>
      <c r="O380" s="17"/>
    </row>
    <row r="398" spans="3:30" x14ac:dyDescent="0.25">
      <c r="C398" s="59" t="s">
        <v>85</v>
      </c>
    </row>
    <row r="399" spans="3:30" x14ac:dyDescent="0.25">
      <c r="C399" s="3" t="s">
        <v>0</v>
      </c>
      <c r="D399" s="3">
        <v>1990</v>
      </c>
      <c r="E399" s="3">
        <v>1991</v>
      </c>
      <c r="F399" s="3">
        <v>1992</v>
      </c>
      <c r="G399" s="3">
        <v>1993</v>
      </c>
      <c r="H399" s="3">
        <v>1994</v>
      </c>
      <c r="I399" s="3">
        <v>1995</v>
      </c>
      <c r="J399" s="3">
        <v>1996</v>
      </c>
      <c r="K399" s="3">
        <v>1997</v>
      </c>
      <c r="L399" s="3">
        <v>1998</v>
      </c>
      <c r="M399" s="3">
        <v>1999</v>
      </c>
      <c r="N399" s="3">
        <v>2000</v>
      </c>
      <c r="O399" s="3">
        <v>2001</v>
      </c>
      <c r="P399" s="3">
        <v>2002</v>
      </c>
      <c r="Q399" s="3">
        <v>2003</v>
      </c>
      <c r="R399" s="3">
        <v>2004</v>
      </c>
      <c r="S399" s="3">
        <v>2005</v>
      </c>
      <c r="T399" s="3">
        <v>2006</v>
      </c>
      <c r="U399" s="3">
        <v>2007</v>
      </c>
      <c r="V399" s="3">
        <v>2008</v>
      </c>
      <c r="W399" s="3">
        <v>2009</v>
      </c>
      <c r="X399" s="3">
        <v>2010</v>
      </c>
      <c r="Y399" s="3">
        <v>2011</v>
      </c>
      <c r="Z399" s="3">
        <v>2012</v>
      </c>
      <c r="AA399" s="3">
        <v>2013</v>
      </c>
      <c r="AB399" s="3">
        <v>2014</v>
      </c>
      <c r="AC399" s="3">
        <v>2015</v>
      </c>
      <c r="AD399" s="3">
        <v>2016</v>
      </c>
    </row>
    <row r="400" spans="3:30" x14ac:dyDescent="0.25">
      <c r="C400" s="65" t="str">
        <f>+C364</f>
        <v>1. Energía</v>
      </c>
      <c r="D400" s="60">
        <f t="shared" ref="D400:AA400" si="267">+D152</f>
        <v>321.93503732730017</v>
      </c>
      <c r="E400" s="60">
        <f t="shared" si="267"/>
        <v>330.75757975319095</v>
      </c>
      <c r="F400" s="60">
        <f t="shared" si="267"/>
        <v>354.83168503693508</v>
      </c>
      <c r="G400" s="60">
        <f t="shared" si="267"/>
        <v>360.03686785402078</v>
      </c>
      <c r="H400" s="60">
        <f t="shared" si="267"/>
        <v>390.37575715138632</v>
      </c>
      <c r="I400" s="60">
        <f t="shared" si="267"/>
        <v>431.93757201786514</v>
      </c>
      <c r="J400" s="60">
        <f t="shared" si="267"/>
        <v>488.05162158906495</v>
      </c>
      <c r="K400" s="60">
        <f t="shared" si="267"/>
        <v>528.48133090372073</v>
      </c>
      <c r="L400" s="60">
        <f t="shared" si="267"/>
        <v>556.03148496260098</v>
      </c>
      <c r="M400" s="60">
        <f t="shared" si="267"/>
        <v>586.16539474665672</v>
      </c>
      <c r="N400" s="60">
        <f t="shared" si="267"/>
        <v>586.33064375076356</v>
      </c>
      <c r="O400" s="60">
        <f t="shared" si="267"/>
        <v>562.0574416142249</v>
      </c>
      <c r="P400" s="60">
        <f t="shared" si="267"/>
        <v>582.59888690954404</v>
      </c>
      <c r="Q400" s="60">
        <f t="shared" si="267"/>
        <v>573.32033208076268</v>
      </c>
      <c r="R400" s="60">
        <f t="shared" si="267"/>
        <v>604.42874018862585</v>
      </c>
      <c r="S400" s="60">
        <f t="shared" si="267"/>
        <v>646.38356213050065</v>
      </c>
      <c r="T400" s="60">
        <f t="shared" si="267"/>
        <v>665.94360771648712</v>
      </c>
      <c r="U400" s="60">
        <f t="shared" si="267"/>
        <v>741.05032717333961</v>
      </c>
      <c r="V400" s="60">
        <f t="shared" si="267"/>
        <v>783.10928050306768</v>
      </c>
      <c r="W400" s="60">
        <f t="shared" si="267"/>
        <v>789.59644601854041</v>
      </c>
      <c r="X400" s="60">
        <f t="shared" si="267"/>
        <v>732.63979854733054</v>
      </c>
      <c r="Y400" s="60">
        <f t="shared" si="267"/>
        <v>789.64363128019579</v>
      </c>
      <c r="Z400" s="60">
        <f t="shared" si="267"/>
        <v>973.22794697701795</v>
      </c>
      <c r="AA400" s="60">
        <f t="shared" si="267"/>
        <v>1044.4067018433016</v>
      </c>
      <c r="AB400" s="60">
        <f t="shared" ref="AB400:AD400" si="268">+AB152</f>
        <v>1068.61580857685</v>
      </c>
      <c r="AC400" s="60">
        <f t="shared" si="268"/>
        <v>1056.2770163713446</v>
      </c>
      <c r="AD400" s="60">
        <f t="shared" si="268"/>
        <v>1126.3291371155822</v>
      </c>
    </row>
    <row r="401" spans="1:30" x14ac:dyDescent="0.25">
      <c r="C401" s="66" t="str">
        <f>+C365</f>
        <v>2. IPPU</v>
      </c>
      <c r="D401" s="62">
        <f t="shared" ref="D401:AA401" si="269">+D153</f>
        <v>295.737435</v>
      </c>
      <c r="E401" s="62">
        <f t="shared" si="269"/>
        <v>295.737435</v>
      </c>
      <c r="F401" s="62">
        <f t="shared" si="269"/>
        <v>295.737435</v>
      </c>
      <c r="G401" s="62">
        <f t="shared" si="269"/>
        <v>295.737435</v>
      </c>
      <c r="H401" s="62">
        <f t="shared" si="269"/>
        <v>295.737435</v>
      </c>
      <c r="I401" s="62">
        <f t="shared" si="269"/>
        <v>295.737435</v>
      </c>
      <c r="J401" s="62">
        <f t="shared" si="269"/>
        <v>295.737435</v>
      </c>
      <c r="K401" s="62">
        <f t="shared" si="269"/>
        <v>295.737435</v>
      </c>
      <c r="L401" s="62">
        <f t="shared" si="269"/>
        <v>295.737435</v>
      </c>
      <c r="M401" s="62">
        <f t="shared" si="269"/>
        <v>295.737435</v>
      </c>
      <c r="N401" s="62">
        <f t="shared" si="269"/>
        <v>513.31569074999993</v>
      </c>
      <c r="O401" s="62">
        <f t="shared" si="269"/>
        <v>562.95733162500005</v>
      </c>
      <c r="P401" s="62">
        <f t="shared" si="269"/>
        <v>540.98826502500003</v>
      </c>
      <c r="Q401" s="62">
        <f t="shared" si="269"/>
        <v>698.78531070000008</v>
      </c>
      <c r="R401" s="62">
        <f t="shared" si="269"/>
        <v>811.37677702500002</v>
      </c>
      <c r="S401" s="62">
        <f t="shared" si="269"/>
        <v>856.79359740000007</v>
      </c>
      <c r="T401" s="62">
        <f t="shared" si="269"/>
        <v>873.48163837499999</v>
      </c>
      <c r="U401" s="62">
        <f t="shared" si="269"/>
        <v>374.46592346912865</v>
      </c>
      <c r="V401" s="62">
        <f t="shared" si="269"/>
        <v>401.86134757214836</v>
      </c>
      <c r="W401" s="62">
        <f t="shared" si="269"/>
        <v>412.95906340041415</v>
      </c>
      <c r="X401" s="62">
        <f t="shared" si="269"/>
        <v>504.00615933393073</v>
      </c>
      <c r="Y401" s="62">
        <f t="shared" si="269"/>
        <v>486.43915792978083</v>
      </c>
      <c r="Z401" s="62">
        <f t="shared" si="269"/>
        <v>594.71057484215169</v>
      </c>
      <c r="AA401" s="62">
        <f t="shared" si="269"/>
        <v>541.30512670391067</v>
      </c>
      <c r="AB401" s="62">
        <f t="shared" ref="AB401:AD401" si="270">+AB153</f>
        <v>528.17734316515441</v>
      </c>
      <c r="AC401" s="62">
        <f t="shared" si="270"/>
        <v>538.69328779229909</v>
      </c>
      <c r="AD401" s="62">
        <f t="shared" si="270"/>
        <v>452.22479651133784</v>
      </c>
    </row>
    <row r="402" spans="1:30" x14ac:dyDescent="0.25">
      <c r="C402" s="65" t="str">
        <f>+C366</f>
        <v>3. Agricultura</v>
      </c>
      <c r="D402" s="60">
        <f t="shared" ref="D402:AA402" si="271">+D154</f>
        <v>4770.533616711039</v>
      </c>
      <c r="E402" s="60">
        <f t="shared" si="271"/>
        <v>4763.4766194366066</v>
      </c>
      <c r="F402" s="60">
        <f t="shared" si="271"/>
        <v>4941.5727421638467</v>
      </c>
      <c r="G402" s="60">
        <f t="shared" si="271"/>
        <v>5130.6076010518036</v>
      </c>
      <c r="H402" s="60">
        <f t="shared" si="271"/>
        <v>5249.4194617932981</v>
      </c>
      <c r="I402" s="60">
        <f t="shared" si="271"/>
        <v>5387.4988528480653</v>
      </c>
      <c r="J402" s="60">
        <f t="shared" si="271"/>
        <v>5394.9443530180361</v>
      </c>
      <c r="K402" s="60">
        <f t="shared" si="271"/>
        <v>5497.2452029483957</v>
      </c>
      <c r="L402" s="60">
        <f t="shared" si="271"/>
        <v>5477.231894082357</v>
      </c>
      <c r="M402" s="60">
        <f t="shared" si="271"/>
        <v>5537.3021624185158</v>
      </c>
      <c r="N402" s="60">
        <f t="shared" si="271"/>
        <v>5333.3550663099086</v>
      </c>
      <c r="O402" s="60">
        <f t="shared" si="271"/>
        <v>5444.7630906654158</v>
      </c>
      <c r="P402" s="60">
        <f t="shared" si="271"/>
        <v>5514.1719973929821</v>
      </c>
      <c r="Q402" s="60">
        <f t="shared" si="271"/>
        <v>5309.2568363133378</v>
      </c>
      <c r="R402" s="60">
        <f t="shared" si="271"/>
        <v>5611.0849564477057</v>
      </c>
      <c r="S402" s="60">
        <f t="shared" si="271"/>
        <v>5436.3119954127851</v>
      </c>
      <c r="T402" s="60">
        <f t="shared" si="271"/>
        <v>5523.4967333311934</v>
      </c>
      <c r="U402" s="60">
        <f t="shared" si="271"/>
        <v>5669.6244032748564</v>
      </c>
      <c r="V402" s="60">
        <f t="shared" si="271"/>
        <v>5712.0533460809302</v>
      </c>
      <c r="W402" s="60">
        <f t="shared" si="271"/>
        <v>5651.1243031985523</v>
      </c>
      <c r="X402" s="60">
        <f t="shared" si="271"/>
        <v>5527.4678592226337</v>
      </c>
      <c r="Y402" s="60">
        <f t="shared" si="271"/>
        <v>5087.2974047275657</v>
      </c>
      <c r="Z402" s="60">
        <f t="shared" si="271"/>
        <v>4910.2376115966108</v>
      </c>
      <c r="AA402" s="60">
        <f t="shared" si="271"/>
        <v>5040.3086403476846</v>
      </c>
      <c r="AB402" s="60">
        <f t="shared" ref="AB402:AD402" si="272">+AB154</f>
        <v>4963.5659257537363</v>
      </c>
      <c r="AC402" s="60">
        <f t="shared" si="272"/>
        <v>4912.0317350467103</v>
      </c>
      <c r="AD402" s="60">
        <f t="shared" si="272"/>
        <v>4766.7089950658274</v>
      </c>
    </row>
    <row r="403" spans="1:30" x14ac:dyDescent="0.25">
      <c r="C403" s="66" t="str">
        <f>+C367</f>
        <v>5. Residuos</v>
      </c>
      <c r="D403" s="62">
        <f>+D156</f>
        <v>181.74332273813278</v>
      </c>
      <c r="E403" s="62">
        <f t="shared" ref="E403:AA403" si="273">+E156</f>
        <v>184.949122484431</v>
      </c>
      <c r="F403" s="62">
        <f t="shared" si="273"/>
        <v>205.62616366609276</v>
      </c>
      <c r="G403" s="62">
        <f t="shared" si="273"/>
        <v>212.28119529636169</v>
      </c>
      <c r="H403" s="62">
        <f t="shared" si="273"/>
        <v>216.11881880762505</v>
      </c>
      <c r="I403" s="62">
        <f t="shared" si="273"/>
        <v>218.61244986609202</v>
      </c>
      <c r="J403" s="62">
        <f t="shared" si="273"/>
        <v>224.84087394176495</v>
      </c>
      <c r="K403" s="62">
        <f t="shared" si="273"/>
        <v>226.11107221588776</v>
      </c>
      <c r="L403" s="62">
        <f t="shared" si="273"/>
        <v>228.77106867775029</v>
      </c>
      <c r="M403" s="62">
        <f t="shared" si="273"/>
        <v>228.28012253958519</v>
      </c>
      <c r="N403" s="62">
        <f t="shared" si="273"/>
        <v>237.16491480305027</v>
      </c>
      <c r="O403" s="62">
        <f t="shared" si="273"/>
        <v>244.26089998593906</v>
      </c>
      <c r="P403" s="62">
        <f t="shared" si="273"/>
        <v>259.50363924958003</v>
      </c>
      <c r="Q403" s="62">
        <f t="shared" si="273"/>
        <v>268.97994073573335</v>
      </c>
      <c r="R403" s="62">
        <f t="shared" si="273"/>
        <v>280.52007093286943</v>
      </c>
      <c r="S403" s="62">
        <f t="shared" si="273"/>
        <v>287.42170109790391</v>
      </c>
      <c r="T403" s="62">
        <f t="shared" si="273"/>
        <v>298.90359883980551</v>
      </c>
      <c r="U403" s="62">
        <f t="shared" si="273"/>
        <v>303.57791882270072</v>
      </c>
      <c r="V403" s="62">
        <f t="shared" si="273"/>
        <v>309.73088801879697</v>
      </c>
      <c r="W403" s="62">
        <f t="shared" si="273"/>
        <v>336.56390936005999</v>
      </c>
      <c r="X403" s="62">
        <f t="shared" si="273"/>
        <v>327.57318899297826</v>
      </c>
      <c r="Y403" s="62">
        <f t="shared" si="273"/>
        <v>324.15151202418446</v>
      </c>
      <c r="Z403" s="62">
        <f t="shared" si="273"/>
        <v>327.43198754728263</v>
      </c>
      <c r="AA403" s="62">
        <f t="shared" si="273"/>
        <v>341.15847030636155</v>
      </c>
      <c r="AB403" s="62">
        <f t="shared" ref="AB403:AD403" si="274">+AB156</f>
        <v>348.12859929355545</v>
      </c>
      <c r="AC403" s="62">
        <f t="shared" si="274"/>
        <v>355.75273343313273</v>
      </c>
      <c r="AD403" s="62">
        <f t="shared" si="274"/>
        <v>363.48728745734968</v>
      </c>
    </row>
    <row r="404" spans="1:30" s="8" customFormat="1" x14ac:dyDescent="0.25">
      <c r="A404" s="2"/>
      <c r="B404" s="2"/>
      <c r="C404" s="67" t="s">
        <v>8</v>
      </c>
      <c r="D404" s="42">
        <f t="shared" ref="D404" si="275">SUM(D400:D403)</f>
        <v>5569.9494117764716</v>
      </c>
      <c r="E404" s="42">
        <f t="shared" ref="E404:AA404" si="276">SUM(E400:E403)</f>
        <v>5574.9207566742289</v>
      </c>
      <c r="F404" s="42">
        <f t="shared" si="276"/>
        <v>5797.7680258668752</v>
      </c>
      <c r="G404" s="42">
        <f t="shared" si="276"/>
        <v>5998.6630992021865</v>
      </c>
      <c r="H404" s="42">
        <f t="shared" si="276"/>
        <v>6151.651472752309</v>
      </c>
      <c r="I404" s="42">
        <f t="shared" si="276"/>
        <v>6333.7863097320223</v>
      </c>
      <c r="J404" s="42">
        <f t="shared" si="276"/>
        <v>6403.5742835488654</v>
      </c>
      <c r="K404" s="42">
        <f t="shared" si="276"/>
        <v>6547.5750410680039</v>
      </c>
      <c r="L404" s="42">
        <f t="shared" si="276"/>
        <v>6557.7718827227081</v>
      </c>
      <c r="M404" s="42">
        <f t="shared" si="276"/>
        <v>6647.4851147047575</v>
      </c>
      <c r="N404" s="42">
        <f t="shared" si="276"/>
        <v>6670.166315613722</v>
      </c>
      <c r="O404" s="42">
        <f t="shared" si="276"/>
        <v>6814.0387638905804</v>
      </c>
      <c r="P404" s="42">
        <f t="shared" si="276"/>
        <v>6897.2627885771071</v>
      </c>
      <c r="Q404" s="42">
        <f t="shared" si="276"/>
        <v>6850.3424198298335</v>
      </c>
      <c r="R404" s="42">
        <f t="shared" si="276"/>
        <v>7307.4105445942005</v>
      </c>
      <c r="S404" s="42">
        <f t="shared" si="276"/>
        <v>7226.9108560411896</v>
      </c>
      <c r="T404" s="42">
        <f t="shared" si="276"/>
        <v>7361.8255782624865</v>
      </c>
      <c r="U404" s="42">
        <f t="shared" si="276"/>
        <v>7088.7185727400256</v>
      </c>
      <c r="V404" s="42">
        <f t="shared" si="276"/>
        <v>7206.7548621749429</v>
      </c>
      <c r="W404" s="42">
        <f t="shared" si="276"/>
        <v>7190.2437219775675</v>
      </c>
      <c r="X404" s="42">
        <f t="shared" si="276"/>
        <v>7091.6870060968731</v>
      </c>
      <c r="Y404" s="42">
        <f t="shared" si="276"/>
        <v>6687.5317059617273</v>
      </c>
      <c r="Z404" s="42">
        <f t="shared" si="276"/>
        <v>6805.6081209630629</v>
      </c>
      <c r="AA404" s="42">
        <f t="shared" si="276"/>
        <v>6967.1789392012588</v>
      </c>
      <c r="AB404" s="42">
        <f t="shared" ref="AB404:AD404" si="277">SUM(AB400:AB403)</f>
        <v>6908.4876767892965</v>
      </c>
      <c r="AC404" s="42">
        <f t="shared" si="277"/>
        <v>6862.7547726434868</v>
      </c>
      <c r="AD404" s="42">
        <f t="shared" si="277"/>
        <v>6708.750216150097</v>
      </c>
    </row>
    <row r="405" spans="1:30" x14ac:dyDescent="0.25">
      <c r="C405" s="8" t="s">
        <v>3</v>
      </c>
      <c r="D405" s="68">
        <f t="shared" ref="D405:AA405" si="278">+D404-D296</f>
        <v>0</v>
      </c>
      <c r="E405" s="68">
        <f t="shared" si="278"/>
        <v>0</v>
      </c>
      <c r="F405" s="68">
        <f t="shared" si="278"/>
        <v>0</v>
      </c>
      <c r="G405" s="68">
        <f t="shared" si="278"/>
        <v>0</v>
      </c>
      <c r="H405" s="68">
        <f t="shared" si="278"/>
        <v>0</v>
      </c>
      <c r="I405" s="68">
        <f t="shared" si="278"/>
        <v>0</v>
      </c>
      <c r="J405" s="68">
        <f t="shared" si="278"/>
        <v>0</v>
      </c>
      <c r="K405" s="68">
        <f t="shared" si="278"/>
        <v>0</v>
      </c>
      <c r="L405" s="68">
        <f t="shared" si="278"/>
        <v>0</v>
      </c>
      <c r="M405" s="68">
        <f t="shared" si="278"/>
        <v>0</v>
      </c>
      <c r="N405" s="68">
        <f t="shared" si="278"/>
        <v>0</v>
      </c>
      <c r="O405" s="68">
        <f t="shared" si="278"/>
        <v>0</v>
      </c>
      <c r="P405" s="68">
        <f t="shared" si="278"/>
        <v>0</v>
      </c>
      <c r="Q405" s="68">
        <f t="shared" si="278"/>
        <v>0</v>
      </c>
      <c r="R405" s="68">
        <f t="shared" si="278"/>
        <v>0</v>
      </c>
      <c r="S405" s="68">
        <f t="shared" si="278"/>
        <v>0</v>
      </c>
      <c r="T405" s="68">
        <f t="shared" si="278"/>
        <v>0</v>
      </c>
      <c r="U405" s="68">
        <f t="shared" si="278"/>
        <v>0</v>
      </c>
      <c r="V405" s="68">
        <f t="shared" si="278"/>
        <v>0</v>
      </c>
      <c r="W405" s="68">
        <f t="shared" si="278"/>
        <v>0</v>
      </c>
      <c r="X405" s="68">
        <f t="shared" si="278"/>
        <v>0</v>
      </c>
      <c r="Y405" s="68">
        <f t="shared" si="278"/>
        <v>0</v>
      </c>
      <c r="Z405" s="68">
        <f t="shared" si="278"/>
        <v>0</v>
      </c>
      <c r="AA405" s="68">
        <f t="shared" si="278"/>
        <v>0</v>
      </c>
      <c r="AB405" s="68">
        <f t="shared" ref="AB405:AD405" si="279">+AB404-AB296</f>
        <v>0</v>
      </c>
      <c r="AC405" s="68">
        <f t="shared" si="279"/>
        <v>0</v>
      </c>
      <c r="AD405" s="68">
        <f t="shared" si="279"/>
        <v>0</v>
      </c>
    </row>
    <row r="407" spans="1:30" x14ac:dyDescent="0.25">
      <c r="C407" s="2" t="str">
        <f>+C398</f>
        <v>INGEI de Chile: emisiones de N2O totales (kt CO2 eq) por sector, serie 1990-2016</v>
      </c>
    </row>
    <row r="408" spans="1:30" x14ac:dyDescent="0.25">
      <c r="C408" s="3" t="s">
        <v>0</v>
      </c>
      <c r="D408" s="3">
        <v>1990</v>
      </c>
      <c r="E408" s="3">
        <v>2000</v>
      </c>
      <c r="F408" s="3">
        <v>2010</v>
      </c>
      <c r="G408" s="3">
        <v>2013</v>
      </c>
      <c r="H408" s="3">
        <v>2014</v>
      </c>
      <c r="I408" s="3">
        <v>2015</v>
      </c>
      <c r="J408" s="3">
        <v>2016</v>
      </c>
      <c r="M408" s="85" t="s">
        <v>74</v>
      </c>
      <c r="N408" s="85" t="s">
        <v>87</v>
      </c>
      <c r="O408" s="85" t="s">
        <v>0</v>
      </c>
    </row>
    <row r="409" spans="1:30" x14ac:dyDescent="0.25">
      <c r="C409" s="65" t="str">
        <f t="shared" ref="C409:D409" si="280">+C400</f>
        <v>1. Energía</v>
      </c>
      <c r="D409" s="60">
        <f t="shared" si="280"/>
        <v>321.93503732730017</v>
      </c>
      <c r="E409" s="60">
        <f>+N400</f>
        <v>586.33064375076356</v>
      </c>
      <c r="F409" s="60">
        <f t="shared" ref="F409:F412" si="281">+X400</f>
        <v>732.63979854733054</v>
      </c>
      <c r="G409" s="60">
        <f>+AA400</f>
        <v>1044.4067018433016</v>
      </c>
      <c r="H409" s="60">
        <f t="shared" ref="H409:H412" si="282">+AB400</f>
        <v>1068.61580857685</v>
      </c>
      <c r="I409" s="60">
        <f t="shared" ref="I409:I412" si="283">+AC400</f>
        <v>1056.2770163713446</v>
      </c>
      <c r="J409" s="60">
        <f t="shared" ref="J409:J412" si="284">+AD400</f>
        <v>1126.3291371155822</v>
      </c>
      <c r="K409" s="15">
        <f>J409/J$413</f>
        <v>0.16788956226215571</v>
      </c>
      <c r="M409" s="97">
        <f>+IF(D409=0,"",IF(D409&lt;0,IF(J409&lt;0,(J409-D409)/D409,(J409-D409)/ABS(D409)),(J409-D409)/D409))</f>
        <v>2.4986224129760766</v>
      </c>
      <c r="N409" s="97">
        <f>+IF(G409=0,"",IF(G409&lt;0,IF(J409&lt;0,(J409-G409)/G409,(J409-G409)/ABS(G409)),(J409-G409)/G409))</f>
        <v>7.8439208717919456E-2</v>
      </c>
      <c r="O409" s="17" t="str">
        <f>+C409</f>
        <v>1. Energía</v>
      </c>
    </row>
    <row r="410" spans="1:30" x14ac:dyDescent="0.25">
      <c r="C410" s="66" t="str">
        <f t="shared" ref="C410:D410" si="285">+C401</f>
        <v>2. IPPU</v>
      </c>
      <c r="D410" s="89">
        <f t="shared" si="285"/>
        <v>295.737435</v>
      </c>
      <c r="E410" s="89">
        <f>+N401</f>
        <v>513.31569074999993</v>
      </c>
      <c r="F410" s="89">
        <f t="shared" si="281"/>
        <v>504.00615933393073</v>
      </c>
      <c r="G410" s="89">
        <f t="shared" ref="G410:G412" si="286">+AA401</f>
        <v>541.30512670391067</v>
      </c>
      <c r="H410" s="89">
        <f t="shared" si="282"/>
        <v>528.17734316515441</v>
      </c>
      <c r="I410" s="89">
        <f t="shared" si="283"/>
        <v>538.69328779229909</v>
      </c>
      <c r="J410" s="89">
        <f t="shared" si="284"/>
        <v>452.22479651133784</v>
      </c>
      <c r="K410" s="15">
        <f t="shared" ref="K410:K413" si="287">J410/J$413</f>
        <v>6.740820300965876E-2</v>
      </c>
      <c r="M410" s="98">
        <f t="shared" ref="M410:M411" si="288">+IF(D410=0,"",IF(D410&lt;0,IF(J410&lt;0,(J410-D410)/D410,(J410-D410)/ABS(D410)),(J410-D410)/D410))</f>
        <v>0.52914289160362071</v>
      </c>
      <c r="N410" s="98">
        <f t="shared" ref="N410:N412" si="289">+IF(G410=0,"",IF(G410&lt;0,IF(J410&lt;0,(J410-G410)/G410,(J410-G410)/ABS(G410)),(J410-G410)/G410))</f>
        <v>-0.16456583504944156</v>
      </c>
      <c r="O410" s="17" t="str">
        <f t="shared" ref="O410:O413" si="290">+C410</f>
        <v>2. IPPU</v>
      </c>
    </row>
    <row r="411" spans="1:30" x14ac:dyDescent="0.25">
      <c r="C411" s="65" t="str">
        <f t="shared" ref="C411:D411" si="291">+C402</f>
        <v>3. Agricultura</v>
      </c>
      <c r="D411" s="88">
        <f t="shared" si="291"/>
        <v>4770.533616711039</v>
      </c>
      <c r="E411" s="88">
        <f>+N402</f>
        <v>5333.3550663099086</v>
      </c>
      <c r="F411" s="88">
        <f t="shared" si="281"/>
        <v>5527.4678592226337</v>
      </c>
      <c r="G411" s="88">
        <f t="shared" si="286"/>
        <v>5040.3086403476846</v>
      </c>
      <c r="H411" s="88">
        <f t="shared" si="282"/>
        <v>4963.5659257537363</v>
      </c>
      <c r="I411" s="88">
        <f t="shared" si="283"/>
        <v>4912.0317350467103</v>
      </c>
      <c r="J411" s="88">
        <f t="shared" si="284"/>
        <v>4766.7089950658274</v>
      </c>
      <c r="K411" s="15">
        <f t="shared" si="287"/>
        <v>0.71052116139170629</v>
      </c>
      <c r="M411" s="97">
        <f t="shared" si="288"/>
        <v>-8.0171778515806429E-4</v>
      </c>
      <c r="N411" s="97">
        <f t="shared" si="289"/>
        <v>-5.4282319755518796E-2</v>
      </c>
      <c r="O411" s="17" t="str">
        <f t="shared" si="290"/>
        <v>3. Agricultura</v>
      </c>
    </row>
    <row r="412" spans="1:30" x14ac:dyDescent="0.25">
      <c r="C412" s="66" t="str">
        <f t="shared" ref="C412:D412" si="292">+C403</f>
        <v>5. Residuos</v>
      </c>
      <c r="D412" s="89">
        <f t="shared" si="292"/>
        <v>181.74332273813278</v>
      </c>
      <c r="E412" s="89">
        <f>+N403</f>
        <v>237.16491480305027</v>
      </c>
      <c r="F412" s="89">
        <f t="shared" si="281"/>
        <v>327.57318899297826</v>
      </c>
      <c r="G412" s="89">
        <f t="shared" si="286"/>
        <v>341.15847030636155</v>
      </c>
      <c r="H412" s="89">
        <f t="shared" si="282"/>
        <v>348.12859929355545</v>
      </c>
      <c r="I412" s="89">
        <f t="shared" si="283"/>
        <v>355.75273343313273</v>
      </c>
      <c r="J412" s="89">
        <f t="shared" si="284"/>
        <v>363.48728745734968</v>
      </c>
      <c r="K412" s="15">
        <f t="shared" si="287"/>
        <v>5.4181073336479285E-2</v>
      </c>
      <c r="M412" s="98"/>
      <c r="N412" s="98">
        <f t="shared" si="289"/>
        <v>6.5449986133824467E-2</v>
      </c>
      <c r="O412" s="17" t="str">
        <f t="shared" si="290"/>
        <v>5. Residuos</v>
      </c>
    </row>
    <row r="413" spans="1:30" s="8" customFormat="1" x14ac:dyDescent="0.25">
      <c r="C413" s="67" t="str">
        <f>+C404</f>
        <v>Total</v>
      </c>
      <c r="D413" s="41">
        <f t="shared" ref="D413:J413" si="293">SUM(D409:D412)</f>
        <v>5569.9494117764716</v>
      </c>
      <c r="E413" s="41">
        <f t="shared" si="293"/>
        <v>6670.166315613722</v>
      </c>
      <c r="F413" s="41">
        <f t="shared" si="293"/>
        <v>7091.6870060968731</v>
      </c>
      <c r="G413" s="41">
        <f t="shared" si="293"/>
        <v>6967.1789392012588</v>
      </c>
      <c r="H413" s="41">
        <f t="shared" si="293"/>
        <v>6908.4876767892965</v>
      </c>
      <c r="I413" s="41">
        <f t="shared" si="293"/>
        <v>6862.7547726434868</v>
      </c>
      <c r="J413" s="41">
        <f t="shared" si="293"/>
        <v>6708.750216150097</v>
      </c>
      <c r="K413" s="15">
        <f t="shared" si="287"/>
        <v>1</v>
      </c>
      <c r="L413" s="2"/>
      <c r="M413" s="109">
        <f>+IF(D413=0,"",IF(D413&lt;0,IF(J413&lt;0,(J413-D413)/D413,(J413-D413)/ABS(D413)),(J413-D413)/D413))</f>
        <v>0.20445442501970909</v>
      </c>
      <c r="N413" s="109">
        <f>+IF(G413=0,"",IF(G413&lt;0,IF(J413&lt;0,(J413-G413)/G413,(J413-G413)/ABS(G413)),(J413-G413)/G413))</f>
        <v>-3.7092304547698178E-2</v>
      </c>
      <c r="O413" s="17" t="str">
        <f t="shared" si="290"/>
        <v>Total</v>
      </c>
    </row>
    <row r="414" spans="1:30" x14ac:dyDescent="0.25">
      <c r="C414" s="8" t="s">
        <v>3</v>
      </c>
      <c r="D414" s="68">
        <f>+D413-D404</f>
        <v>0</v>
      </c>
      <c r="E414" s="68">
        <f>+E413-N404</f>
        <v>0</v>
      </c>
      <c r="F414" s="68">
        <f>+F413-X404</f>
        <v>0</v>
      </c>
      <c r="G414" s="68">
        <f>+G413-AA404</f>
        <v>0</v>
      </c>
      <c r="H414" s="68">
        <f t="shared" ref="H414" si="294">+H413-AB404</f>
        <v>0</v>
      </c>
      <c r="I414" s="68">
        <f t="shared" ref="I414" si="295">+I413-AC404</f>
        <v>0</v>
      </c>
      <c r="J414" s="68">
        <f t="shared" ref="J414" si="296">+J413-AD404</f>
        <v>0</v>
      </c>
      <c r="M414" s="16"/>
      <c r="N414" s="16"/>
      <c r="O414" s="16"/>
      <c r="P414" s="17"/>
    </row>
    <row r="415" spans="1:30" x14ac:dyDescent="0.25">
      <c r="L415" s="16"/>
      <c r="M415" s="16"/>
      <c r="N415" s="16"/>
      <c r="O415" s="17"/>
    </row>
    <row r="416" spans="1:30" x14ac:dyDescent="0.25">
      <c r="C416" s="2" t="str">
        <f>+C407</f>
        <v>INGEI de Chile: emisiones de N2O totales (kt CO2 eq) por sector, serie 1990-2016</v>
      </c>
      <c r="L416" s="16"/>
      <c r="M416" s="16"/>
      <c r="N416" s="16"/>
      <c r="O416" s="17"/>
    </row>
    <row r="434" spans="3:30" x14ac:dyDescent="0.25">
      <c r="C434" s="59" t="s">
        <v>103</v>
      </c>
    </row>
    <row r="435" spans="3:30" x14ac:dyDescent="0.25">
      <c r="C435" s="3" t="s">
        <v>33</v>
      </c>
      <c r="D435" s="3">
        <v>1990</v>
      </c>
      <c r="E435" s="3">
        <v>1991</v>
      </c>
      <c r="F435" s="3">
        <v>1992</v>
      </c>
      <c r="G435" s="3">
        <v>1993</v>
      </c>
      <c r="H435" s="3">
        <v>1994</v>
      </c>
      <c r="I435" s="3">
        <v>1995</v>
      </c>
      <c r="J435" s="3">
        <v>1996</v>
      </c>
      <c r="K435" s="3">
        <v>1997</v>
      </c>
      <c r="L435" s="3">
        <v>1998</v>
      </c>
      <c r="M435" s="3">
        <v>1999</v>
      </c>
      <c r="N435" s="3">
        <v>2000</v>
      </c>
      <c r="O435" s="3">
        <v>2001</v>
      </c>
      <c r="P435" s="3">
        <v>2002</v>
      </c>
      <c r="Q435" s="3">
        <v>2003</v>
      </c>
      <c r="R435" s="3">
        <v>2004</v>
      </c>
      <c r="S435" s="3">
        <v>2005</v>
      </c>
      <c r="T435" s="3">
        <v>2006</v>
      </c>
      <c r="U435" s="3">
        <v>2007</v>
      </c>
      <c r="V435" s="3">
        <v>2008</v>
      </c>
      <c r="W435" s="3">
        <v>2009</v>
      </c>
      <c r="X435" s="3">
        <v>2010</v>
      </c>
      <c r="Y435" s="3">
        <v>2011</v>
      </c>
      <c r="Z435" s="3">
        <v>2012</v>
      </c>
      <c r="AA435" s="3">
        <v>2013</v>
      </c>
      <c r="AB435" s="3">
        <v>2014</v>
      </c>
      <c r="AC435" s="3">
        <v>2015</v>
      </c>
      <c r="AD435" s="3">
        <v>2016</v>
      </c>
    </row>
    <row r="436" spans="3:30" x14ac:dyDescent="0.25">
      <c r="C436" s="65" t="s">
        <v>95</v>
      </c>
      <c r="D436" s="60">
        <f>+D42</f>
        <v>-16787.595765350634</v>
      </c>
      <c r="E436" s="60">
        <f t="shared" ref="E436:AD436" si="297">+E42</f>
        <v>-14190.878567289161</v>
      </c>
      <c r="F436" s="60">
        <f t="shared" si="297"/>
        <v>-15574.397771432727</v>
      </c>
      <c r="G436" s="60">
        <f t="shared" si="297"/>
        <v>-13240.896453387912</v>
      </c>
      <c r="H436" s="60">
        <f t="shared" si="297"/>
        <v>-7622.3392395838455</v>
      </c>
      <c r="I436" s="60">
        <f t="shared" si="297"/>
        <v>-10685.016596077789</v>
      </c>
      <c r="J436" s="60">
        <f t="shared" si="297"/>
        <v>-4058.9917266096541</v>
      </c>
      <c r="K436" s="60">
        <f t="shared" si="297"/>
        <v>-263.85271000671298</v>
      </c>
      <c r="L436" s="60">
        <f t="shared" si="297"/>
        <v>17431.017595883754</v>
      </c>
      <c r="M436" s="60">
        <f t="shared" si="297"/>
        <v>8254.8312824377463</v>
      </c>
      <c r="N436" s="60">
        <f t="shared" si="297"/>
        <v>-7655.8230732504771</v>
      </c>
      <c r="O436" s="60">
        <f t="shared" si="297"/>
        <v>-11597.767638249779</v>
      </c>
      <c r="P436" s="60">
        <f t="shared" si="297"/>
        <v>-2914.7258418906799</v>
      </c>
      <c r="Q436" s="60">
        <f t="shared" si="297"/>
        <v>-18445.697745439571</v>
      </c>
      <c r="R436" s="60">
        <f t="shared" si="297"/>
        <v>-7530.0596781489203</v>
      </c>
      <c r="S436" s="60">
        <f t="shared" si="297"/>
        <v>-5361.5696140268983</v>
      </c>
      <c r="T436" s="60">
        <f t="shared" si="297"/>
        <v>-7871.6258515174641</v>
      </c>
      <c r="U436" s="60">
        <f t="shared" si="297"/>
        <v>14422.79288093646</v>
      </c>
      <c r="V436" s="60">
        <f t="shared" si="297"/>
        <v>13497.788711182438</v>
      </c>
      <c r="W436" s="60">
        <f t="shared" si="297"/>
        <v>5877.0563191271367</v>
      </c>
      <c r="X436" s="60">
        <f t="shared" si="297"/>
        <v>-2080.3808747819357</v>
      </c>
      <c r="Y436" s="60">
        <f t="shared" si="297"/>
        <v>12727.330102672402</v>
      </c>
      <c r="Z436" s="60">
        <f t="shared" si="297"/>
        <v>20168.144297506609</v>
      </c>
      <c r="AA436" s="60">
        <f t="shared" si="297"/>
        <v>9056.2973936676553</v>
      </c>
      <c r="AB436" s="60">
        <f t="shared" si="297"/>
        <v>21624.464270009114</v>
      </c>
      <c r="AC436" s="60">
        <f t="shared" si="297"/>
        <v>38428.699702620463</v>
      </c>
      <c r="AD436" s="60">
        <f t="shared" si="297"/>
        <v>22186.386071450124</v>
      </c>
    </row>
    <row r="437" spans="3:30" x14ac:dyDescent="0.25">
      <c r="C437" s="66" t="s">
        <v>96</v>
      </c>
      <c r="D437" s="62">
        <f>+D294</f>
        <v>33490.132044075668</v>
      </c>
      <c r="E437" s="62">
        <f t="shared" ref="E437:AD437" si="298">+E294</f>
        <v>32360.885010203943</v>
      </c>
      <c r="F437" s="62">
        <f t="shared" si="298"/>
        <v>33890.986258575118</v>
      </c>
      <c r="G437" s="62">
        <f t="shared" si="298"/>
        <v>36359.515142096156</v>
      </c>
      <c r="H437" s="62">
        <f t="shared" si="298"/>
        <v>38724.828177931915</v>
      </c>
      <c r="I437" s="62">
        <f t="shared" si="298"/>
        <v>41558.185205476075</v>
      </c>
      <c r="J437" s="62">
        <f t="shared" si="298"/>
        <v>47608.084556261834</v>
      </c>
      <c r="K437" s="62">
        <f t="shared" si="298"/>
        <v>54408.843600583656</v>
      </c>
      <c r="L437" s="62">
        <f t="shared" si="298"/>
        <v>55349.858179518393</v>
      </c>
      <c r="M437" s="62">
        <f t="shared" si="298"/>
        <v>58181.134445196556</v>
      </c>
      <c r="N437" s="62">
        <f t="shared" si="298"/>
        <v>55116.890716772781</v>
      </c>
      <c r="O437" s="62">
        <f t="shared" si="298"/>
        <v>52826.096222961511</v>
      </c>
      <c r="P437" s="62">
        <f t="shared" si="298"/>
        <v>53780.667558318622</v>
      </c>
      <c r="Q437" s="62">
        <f t="shared" si="298"/>
        <v>54598.973349678388</v>
      </c>
      <c r="R437" s="62">
        <f t="shared" si="298"/>
        <v>59539.08885500703</v>
      </c>
      <c r="S437" s="62">
        <f t="shared" si="298"/>
        <v>60964.240442462207</v>
      </c>
      <c r="T437" s="62">
        <f t="shared" si="298"/>
        <v>62161.384707056357</v>
      </c>
      <c r="U437" s="62">
        <f t="shared" si="298"/>
        <v>71025.135655471124</v>
      </c>
      <c r="V437" s="62">
        <f t="shared" si="298"/>
        <v>71969.708842597582</v>
      </c>
      <c r="W437" s="62">
        <f t="shared" si="298"/>
        <v>68853.758562394127</v>
      </c>
      <c r="X437" s="62">
        <f t="shared" si="298"/>
        <v>70137.101400286032</v>
      </c>
      <c r="Y437" s="62">
        <f t="shared" si="298"/>
        <v>78389.532705144302</v>
      </c>
      <c r="Z437" s="62">
        <f t="shared" si="298"/>
        <v>82186.188562180178</v>
      </c>
      <c r="AA437" s="62">
        <f t="shared" si="298"/>
        <v>81007.679009379208</v>
      </c>
      <c r="AB437" s="62">
        <f t="shared" si="298"/>
        <v>78032.240232579585</v>
      </c>
      <c r="AC437" s="62">
        <f t="shared" si="298"/>
        <v>84565.542154792696</v>
      </c>
      <c r="AD437" s="62">
        <f t="shared" si="298"/>
        <v>87889.339144091646</v>
      </c>
    </row>
    <row r="438" spans="3:30" x14ac:dyDescent="0.25">
      <c r="C438" s="65" t="s">
        <v>97</v>
      </c>
      <c r="D438" s="60">
        <f>+D43</f>
        <v>13024.914240982631</v>
      </c>
      <c r="E438" s="60">
        <f t="shared" ref="E438:AD438" si="299">+E43</f>
        <v>12902.408622503708</v>
      </c>
      <c r="F438" s="60">
        <f t="shared" si="299"/>
        <v>12927.620930468052</v>
      </c>
      <c r="G438" s="60">
        <f t="shared" si="299"/>
        <v>13221.993136276751</v>
      </c>
      <c r="H438" s="60">
        <f t="shared" si="299"/>
        <v>13696.477365930699</v>
      </c>
      <c r="I438" s="60">
        <f t="shared" si="299"/>
        <v>13581.328707835544</v>
      </c>
      <c r="J438" s="60">
        <f t="shared" si="299"/>
        <v>13869.158480062595</v>
      </c>
      <c r="K438" s="60">
        <f t="shared" si="299"/>
        <v>14338.039822080358</v>
      </c>
      <c r="L438" s="60">
        <f t="shared" si="299"/>
        <v>14992.891961204361</v>
      </c>
      <c r="M438" s="60">
        <f t="shared" si="299"/>
        <v>14739.427611199326</v>
      </c>
      <c r="N438" s="60">
        <f t="shared" si="299"/>
        <v>14681.535919220551</v>
      </c>
      <c r="O438" s="60">
        <f t="shared" si="299"/>
        <v>14878.484136861967</v>
      </c>
      <c r="P438" s="60">
        <f t="shared" si="299"/>
        <v>15812.545693709626</v>
      </c>
      <c r="Q438" s="60">
        <f t="shared" si="299"/>
        <v>15226.808594923426</v>
      </c>
      <c r="R438" s="60">
        <f t="shared" si="299"/>
        <v>15515.82660438709</v>
      </c>
      <c r="S438" s="60">
        <f t="shared" si="299"/>
        <v>15886.896777809012</v>
      </c>
      <c r="T438" s="60">
        <f t="shared" si="299"/>
        <v>15588.740922932342</v>
      </c>
      <c r="U438" s="60">
        <f t="shared" si="299"/>
        <v>15220.312988660535</v>
      </c>
      <c r="V438" s="60">
        <f t="shared" si="299"/>
        <v>14540.104531069806</v>
      </c>
      <c r="W438" s="60">
        <f t="shared" si="299"/>
        <v>14182.174179396796</v>
      </c>
      <c r="X438" s="60">
        <f t="shared" si="299"/>
        <v>13562.814869313681</v>
      </c>
      <c r="Y438" s="60">
        <f t="shared" si="299"/>
        <v>13308.663018974474</v>
      </c>
      <c r="Z438" s="60">
        <f t="shared" si="299"/>
        <v>14037.620056575235</v>
      </c>
      <c r="AA438" s="60">
        <f t="shared" si="299"/>
        <v>14265.820207132008</v>
      </c>
      <c r="AB438" s="60">
        <f t="shared" si="299"/>
        <v>14375.298553379344</v>
      </c>
      <c r="AC438" s="60">
        <f t="shared" si="299"/>
        <v>14684.733869239579</v>
      </c>
      <c r="AD438" s="60">
        <f t="shared" si="299"/>
        <v>14064.264481866956</v>
      </c>
    </row>
    <row r="439" spans="3:30" x14ac:dyDescent="0.25">
      <c r="C439" s="66" t="s">
        <v>98</v>
      </c>
      <c r="D439" s="62">
        <f>+D295</f>
        <v>12894.52233733331</v>
      </c>
      <c r="E439" s="62">
        <f t="shared" ref="E439:AD439" si="300">+E295</f>
        <v>12701.470243804011</v>
      </c>
      <c r="F439" s="62">
        <f t="shared" si="300"/>
        <v>12840.842755587964</v>
      </c>
      <c r="G439" s="62">
        <f t="shared" si="300"/>
        <v>13027.538428731836</v>
      </c>
      <c r="H439" s="62">
        <f t="shared" si="300"/>
        <v>13402.773703032943</v>
      </c>
      <c r="I439" s="62">
        <f t="shared" si="300"/>
        <v>13483.688675452526</v>
      </c>
      <c r="J439" s="62">
        <f t="shared" si="300"/>
        <v>13628.68631920714</v>
      </c>
      <c r="K439" s="62">
        <f t="shared" si="300"/>
        <v>14147.86398959858</v>
      </c>
      <c r="L439" s="62">
        <f t="shared" si="300"/>
        <v>14121.220614119997</v>
      </c>
      <c r="M439" s="62">
        <f t="shared" si="300"/>
        <v>14308.808215864687</v>
      </c>
      <c r="N439" s="62">
        <f t="shared" si="300"/>
        <v>14623.651540025006</v>
      </c>
      <c r="O439" s="62">
        <f t="shared" si="300"/>
        <v>14837.545980850749</v>
      </c>
      <c r="P439" s="62">
        <f t="shared" si="300"/>
        <v>15215.278024089461</v>
      </c>
      <c r="Q439" s="62">
        <f t="shared" si="300"/>
        <v>15160.283376445466</v>
      </c>
      <c r="R439" s="62">
        <f t="shared" si="300"/>
        <v>15394.08700868591</v>
      </c>
      <c r="S439" s="62">
        <f t="shared" si="300"/>
        <v>15749.441796820167</v>
      </c>
      <c r="T439" s="62">
        <f t="shared" si="300"/>
        <v>15521.716181186463</v>
      </c>
      <c r="U439" s="62">
        <f t="shared" si="300"/>
        <v>14914.822802548531</v>
      </c>
      <c r="V439" s="62">
        <f t="shared" si="300"/>
        <v>14263.05335054934</v>
      </c>
      <c r="W439" s="62">
        <f t="shared" si="300"/>
        <v>13916.408876284595</v>
      </c>
      <c r="X439" s="62">
        <f t="shared" si="300"/>
        <v>13390.705380691652</v>
      </c>
      <c r="Y439" s="62">
        <f t="shared" si="300"/>
        <v>13221.083095028316</v>
      </c>
      <c r="Z439" s="62">
        <f t="shared" si="300"/>
        <v>13684.52222428156</v>
      </c>
      <c r="AA439" s="62">
        <f t="shared" si="300"/>
        <v>14227.549065111889</v>
      </c>
      <c r="AB439" s="62">
        <f t="shared" si="300"/>
        <v>13962.890910914492</v>
      </c>
      <c r="AC439" s="62">
        <f t="shared" si="300"/>
        <v>13983.930408035545</v>
      </c>
      <c r="AD439" s="62">
        <f t="shared" si="300"/>
        <v>13937.687334773815</v>
      </c>
    </row>
    <row r="440" spans="3:30" x14ac:dyDescent="0.25">
      <c r="C440" s="65" t="s">
        <v>99</v>
      </c>
      <c r="D440" s="60">
        <f>+D44</f>
        <v>5656.3200565859106</v>
      </c>
      <c r="E440" s="60">
        <f t="shared" ref="E440:AD440" si="301">+E44</f>
        <v>5708.1810259865433</v>
      </c>
      <c r="F440" s="60">
        <f t="shared" si="301"/>
        <v>5855.4839746046764</v>
      </c>
      <c r="G440" s="60">
        <f t="shared" si="301"/>
        <v>6127.7869368466927</v>
      </c>
      <c r="H440" s="60">
        <f t="shared" si="301"/>
        <v>6346.6507347749111</v>
      </c>
      <c r="I440" s="60">
        <f t="shared" si="301"/>
        <v>6398.5843563694325</v>
      </c>
      <c r="J440" s="60">
        <f t="shared" si="301"/>
        <v>6562.6849425853834</v>
      </c>
      <c r="K440" s="60">
        <f t="shared" si="301"/>
        <v>6673.6082464926621</v>
      </c>
      <c r="L440" s="60">
        <f t="shared" si="301"/>
        <v>7133.5075412789602</v>
      </c>
      <c r="M440" s="60">
        <f t="shared" si="301"/>
        <v>6932.7683575926212</v>
      </c>
      <c r="N440" s="60">
        <f t="shared" si="301"/>
        <v>6708.6264728397637</v>
      </c>
      <c r="O440" s="60">
        <f t="shared" si="301"/>
        <v>6841.1696586619837</v>
      </c>
      <c r="P440" s="60">
        <f t="shared" si="301"/>
        <v>7291.9293460893805</v>
      </c>
      <c r="Q440" s="60">
        <f t="shared" si="301"/>
        <v>6895.0764686449138</v>
      </c>
      <c r="R440" s="60">
        <f t="shared" si="301"/>
        <v>7388.5211329905997</v>
      </c>
      <c r="S440" s="60">
        <f t="shared" si="301"/>
        <v>7318.9856713164118</v>
      </c>
      <c r="T440" s="60">
        <f t="shared" si="301"/>
        <v>7406.4757340646274</v>
      </c>
      <c r="U440" s="60">
        <f t="shared" si="301"/>
        <v>7290.1345676574729</v>
      </c>
      <c r="V440" s="60">
        <f t="shared" si="301"/>
        <v>7390.0258123992035</v>
      </c>
      <c r="W440" s="60">
        <f t="shared" si="301"/>
        <v>7366.3268797760029</v>
      </c>
      <c r="X440" s="60">
        <f t="shared" si="301"/>
        <v>7206.175523658384</v>
      </c>
      <c r="Y440" s="60">
        <f t="shared" si="301"/>
        <v>6746.0981571089751</v>
      </c>
      <c r="Z440" s="60">
        <f t="shared" si="301"/>
        <v>7039.3666376255314</v>
      </c>
      <c r="AA440" s="60">
        <f t="shared" si="301"/>
        <v>6992.7974023043225</v>
      </c>
      <c r="AB440" s="60">
        <f t="shared" si="301"/>
        <v>7181.4933639138835</v>
      </c>
      <c r="AC440" s="60">
        <f t="shared" si="301"/>
        <v>7326.4248812086416</v>
      </c>
      <c r="AD440" s="60">
        <f t="shared" si="301"/>
        <v>6792.7954382176185</v>
      </c>
    </row>
    <row r="441" spans="3:30" x14ac:dyDescent="0.25">
      <c r="C441" s="66" t="s">
        <v>100</v>
      </c>
      <c r="D441" s="62">
        <f>+D296</f>
        <v>5569.9494117764716</v>
      </c>
      <c r="E441" s="62">
        <f t="shared" ref="E441:AD441" si="302">+E296</f>
        <v>5574.9207566742289</v>
      </c>
      <c r="F441" s="62">
        <f t="shared" si="302"/>
        <v>5797.7680258668752</v>
      </c>
      <c r="G441" s="62">
        <f t="shared" si="302"/>
        <v>5998.6630992021865</v>
      </c>
      <c r="H441" s="62">
        <f t="shared" si="302"/>
        <v>6151.651472752309</v>
      </c>
      <c r="I441" s="62">
        <f t="shared" si="302"/>
        <v>6333.7863097320223</v>
      </c>
      <c r="J441" s="62">
        <f t="shared" si="302"/>
        <v>6403.5742835488654</v>
      </c>
      <c r="K441" s="62">
        <f t="shared" si="302"/>
        <v>6547.5750410680039</v>
      </c>
      <c r="L441" s="62">
        <f t="shared" si="302"/>
        <v>6557.7718827227081</v>
      </c>
      <c r="M441" s="62">
        <f t="shared" si="302"/>
        <v>6647.4851147047575</v>
      </c>
      <c r="N441" s="62">
        <f t="shared" si="302"/>
        <v>6670.166315613722</v>
      </c>
      <c r="O441" s="62">
        <f t="shared" si="302"/>
        <v>6814.0387638905804</v>
      </c>
      <c r="P441" s="62">
        <f t="shared" si="302"/>
        <v>6897.2627885771071</v>
      </c>
      <c r="Q441" s="62">
        <f t="shared" si="302"/>
        <v>6850.3424198298335</v>
      </c>
      <c r="R441" s="62">
        <f t="shared" si="302"/>
        <v>7307.4105445942005</v>
      </c>
      <c r="S441" s="62">
        <f t="shared" si="302"/>
        <v>7226.9108560411896</v>
      </c>
      <c r="T441" s="62">
        <f t="shared" si="302"/>
        <v>7361.8255782624865</v>
      </c>
      <c r="U441" s="62">
        <f t="shared" si="302"/>
        <v>7088.7185727400256</v>
      </c>
      <c r="V441" s="62">
        <f t="shared" si="302"/>
        <v>7206.7548621749429</v>
      </c>
      <c r="W441" s="62">
        <f t="shared" si="302"/>
        <v>7190.2437219775675</v>
      </c>
      <c r="X441" s="62">
        <f t="shared" si="302"/>
        <v>7091.6870060968731</v>
      </c>
      <c r="Y441" s="62">
        <f t="shared" si="302"/>
        <v>6687.5317059617273</v>
      </c>
      <c r="Z441" s="62">
        <f t="shared" si="302"/>
        <v>6805.6081209630629</v>
      </c>
      <c r="AA441" s="62">
        <f t="shared" si="302"/>
        <v>6967.1789392012588</v>
      </c>
      <c r="AB441" s="62">
        <f t="shared" si="302"/>
        <v>6908.4876767892965</v>
      </c>
      <c r="AC441" s="62">
        <f t="shared" si="302"/>
        <v>6862.7547726434868</v>
      </c>
      <c r="AD441" s="62">
        <f t="shared" si="302"/>
        <v>6708.750216150097</v>
      </c>
    </row>
    <row r="442" spans="3:30" x14ac:dyDescent="0.25">
      <c r="C442" s="65" t="s">
        <v>39</v>
      </c>
      <c r="D442" s="60">
        <f>+D443+D444+D445</f>
        <v>61.328415926639998</v>
      </c>
      <c r="E442" s="60">
        <f t="shared" ref="E442:AD442" si="303">+E443+E444+E445</f>
        <v>43.749966896160004</v>
      </c>
      <c r="F442" s="60">
        <f t="shared" si="303"/>
        <v>49.370166896160001</v>
      </c>
      <c r="G442" s="60">
        <f t="shared" si="303"/>
        <v>46.590830594159996</v>
      </c>
      <c r="H442" s="60">
        <f t="shared" si="303"/>
        <v>69.84391221012001</v>
      </c>
      <c r="I442" s="60">
        <f t="shared" si="303"/>
        <v>76.477482722399998</v>
      </c>
      <c r="J442" s="60">
        <f t="shared" si="303"/>
        <v>74.752479565439984</v>
      </c>
      <c r="K442" s="60">
        <f t="shared" si="303"/>
        <v>99.003165678359991</v>
      </c>
      <c r="L442" s="60">
        <f t="shared" si="303"/>
        <v>122.35864270764</v>
      </c>
      <c r="M442" s="60">
        <f t="shared" si="303"/>
        <v>141.46129892718801</v>
      </c>
      <c r="N442" s="60">
        <f t="shared" si="303"/>
        <v>175.94647570871945</v>
      </c>
      <c r="O442" s="60">
        <f t="shared" si="303"/>
        <v>253.99237294186219</v>
      </c>
      <c r="P442" s="60">
        <f t="shared" si="303"/>
        <v>286.2205875261003</v>
      </c>
      <c r="Q442" s="60">
        <f t="shared" si="303"/>
        <v>346.42489105717641</v>
      </c>
      <c r="R442" s="60">
        <f t="shared" si="303"/>
        <v>368.41269198607017</v>
      </c>
      <c r="S442" s="60">
        <f t="shared" si="303"/>
        <v>393.13644528128054</v>
      </c>
      <c r="T442" s="60">
        <f t="shared" si="303"/>
        <v>509.99698250118348</v>
      </c>
      <c r="U442" s="60">
        <f t="shared" si="303"/>
        <v>627.28586621533634</v>
      </c>
      <c r="V442" s="60">
        <f t="shared" si="303"/>
        <v>822.41018508858338</v>
      </c>
      <c r="W442" s="60">
        <f t="shared" si="303"/>
        <v>926.16779627470044</v>
      </c>
      <c r="X442" s="60">
        <f t="shared" si="303"/>
        <v>1242.6685426920376</v>
      </c>
      <c r="Y442" s="60">
        <f t="shared" si="303"/>
        <v>1562.8958481440595</v>
      </c>
      <c r="Z442" s="60">
        <f t="shared" si="303"/>
        <v>1815.8747352885148</v>
      </c>
      <c r="AA442" s="60">
        <f t="shared" si="303"/>
        <v>2100.3210352119677</v>
      </c>
      <c r="AB442" s="60">
        <f t="shared" si="303"/>
        <v>2567.5643636442192</v>
      </c>
      <c r="AC442" s="60">
        <f t="shared" si="303"/>
        <v>2829.5239005977246</v>
      </c>
      <c r="AD442" s="60">
        <f t="shared" si="303"/>
        <v>3141.3717173850914</v>
      </c>
    </row>
    <row r="443" spans="3:30" x14ac:dyDescent="0.25">
      <c r="C443" s="104" t="s">
        <v>36</v>
      </c>
      <c r="D443" s="62">
        <f>+D189</f>
        <v>0</v>
      </c>
      <c r="E443" s="62">
        <f t="shared" ref="E443:AD443" si="304">+E189</f>
        <v>0</v>
      </c>
      <c r="F443" s="62">
        <f t="shared" si="304"/>
        <v>0</v>
      </c>
      <c r="G443" s="62">
        <f t="shared" si="304"/>
        <v>0</v>
      </c>
      <c r="H443" s="62">
        <f t="shared" si="304"/>
        <v>0</v>
      </c>
      <c r="I443" s="62">
        <f t="shared" si="304"/>
        <v>0</v>
      </c>
      <c r="J443" s="62">
        <f t="shared" si="304"/>
        <v>0</v>
      </c>
      <c r="K443" s="62">
        <f t="shared" si="304"/>
        <v>0</v>
      </c>
      <c r="L443" s="62">
        <f t="shared" si="304"/>
        <v>0</v>
      </c>
      <c r="M443" s="62">
        <f t="shared" si="304"/>
        <v>38.329203350348031</v>
      </c>
      <c r="N443" s="62">
        <f t="shared" si="304"/>
        <v>81.859025805839465</v>
      </c>
      <c r="O443" s="62">
        <f t="shared" si="304"/>
        <v>155.34925503898219</v>
      </c>
      <c r="P443" s="62">
        <f t="shared" si="304"/>
        <v>190.2109380939003</v>
      </c>
      <c r="Q443" s="62">
        <f t="shared" si="304"/>
        <v>209.97040571821643</v>
      </c>
      <c r="R443" s="62">
        <f t="shared" si="304"/>
        <v>245.8756821196302</v>
      </c>
      <c r="S443" s="62">
        <f t="shared" si="304"/>
        <v>279.79542856496056</v>
      </c>
      <c r="T443" s="62">
        <f t="shared" si="304"/>
        <v>380.26127025990348</v>
      </c>
      <c r="U443" s="62">
        <f t="shared" si="304"/>
        <v>482.06876941945637</v>
      </c>
      <c r="V443" s="62">
        <f t="shared" si="304"/>
        <v>643.54795361622337</v>
      </c>
      <c r="W443" s="62">
        <f t="shared" si="304"/>
        <v>757.46978384002045</v>
      </c>
      <c r="X443" s="62">
        <f t="shared" si="304"/>
        <v>999.97741355199753</v>
      </c>
      <c r="Y443" s="62">
        <f t="shared" si="304"/>
        <v>1318.0480125986594</v>
      </c>
      <c r="Z443" s="62">
        <f t="shared" si="304"/>
        <v>1582.7985162363148</v>
      </c>
      <c r="AA443" s="62">
        <f t="shared" si="304"/>
        <v>1866.4962347835676</v>
      </c>
      <c r="AB443" s="62">
        <f t="shared" si="304"/>
        <v>2334.6668522917348</v>
      </c>
      <c r="AC443" s="62">
        <f t="shared" si="304"/>
        <v>2587.1981213234008</v>
      </c>
      <c r="AD443" s="62">
        <f t="shared" si="304"/>
        <v>2869.1032448867645</v>
      </c>
    </row>
    <row r="444" spans="3:30" x14ac:dyDescent="0.25">
      <c r="C444" s="105" t="s">
        <v>37</v>
      </c>
      <c r="D444" s="60">
        <f>+D190</f>
        <v>0</v>
      </c>
      <c r="E444" s="60">
        <f t="shared" ref="E444:AD444" si="305">+E190</f>
        <v>0</v>
      </c>
      <c r="F444" s="60">
        <f t="shared" si="305"/>
        <v>0</v>
      </c>
      <c r="G444" s="60">
        <f t="shared" si="305"/>
        <v>0</v>
      </c>
      <c r="H444" s="60">
        <f t="shared" si="305"/>
        <v>0</v>
      </c>
      <c r="I444" s="60">
        <f t="shared" si="305"/>
        <v>0</v>
      </c>
      <c r="J444" s="60">
        <f t="shared" si="305"/>
        <v>0</v>
      </c>
      <c r="K444" s="60">
        <f t="shared" si="305"/>
        <v>0</v>
      </c>
      <c r="L444" s="60">
        <f t="shared" si="305"/>
        <v>0</v>
      </c>
      <c r="M444" s="60">
        <f t="shared" si="305"/>
        <v>0</v>
      </c>
      <c r="N444" s="60">
        <f t="shared" si="305"/>
        <v>0</v>
      </c>
      <c r="O444" s="60">
        <f t="shared" si="305"/>
        <v>0</v>
      </c>
      <c r="P444" s="60">
        <f t="shared" si="305"/>
        <v>0</v>
      </c>
      <c r="Q444" s="60">
        <f t="shared" si="305"/>
        <v>0</v>
      </c>
      <c r="R444" s="60">
        <f t="shared" si="305"/>
        <v>0</v>
      </c>
      <c r="S444" s="60">
        <f t="shared" si="305"/>
        <v>0</v>
      </c>
      <c r="T444" s="60">
        <f t="shared" si="305"/>
        <v>0</v>
      </c>
      <c r="U444" s="60">
        <f t="shared" si="305"/>
        <v>0</v>
      </c>
      <c r="V444" s="60">
        <f t="shared" si="305"/>
        <v>0</v>
      </c>
      <c r="W444" s="60">
        <f t="shared" si="305"/>
        <v>0</v>
      </c>
      <c r="X444" s="60">
        <f t="shared" si="305"/>
        <v>0</v>
      </c>
      <c r="Y444" s="60">
        <f t="shared" si="305"/>
        <v>0</v>
      </c>
      <c r="Z444" s="60">
        <f t="shared" si="305"/>
        <v>0</v>
      </c>
      <c r="AA444" s="60">
        <f t="shared" si="305"/>
        <v>0</v>
      </c>
      <c r="AB444" s="60">
        <f t="shared" si="305"/>
        <v>0</v>
      </c>
      <c r="AC444" s="60">
        <f t="shared" si="305"/>
        <v>0</v>
      </c>
      <c r="AD444" s="60">
        <f t="shared" si="305"/>
        <v>0</v>
      </c>
    </row>
    <row r="445" spans="3:30" x14ac:dyDescent="0.25">
      <c r="C445" s="104" t="s">
        <v>101</v>
      </c>
      <c r="D445" s="62">
        <f>+D191</f>
        <v>61.328415926639998</v>
      </c>
      <c r="E445" s="62">
        <f t="shared" ref="E445:AD445" si="306">+E191</f>
        <v>43.749966896160004</v>
      </c>
      <c r="F445" s="62">
        <f t="shared" si="306"/>
        <v>49.370166896160001</v>
      </c>
      <c r="G445" s="62">
        <f t="shared" si="306"/>
        <v>46.590830594159996</v>
      </c>
      <c r="H445" s="62">
        <f t="shared" si="306"/>
        <v>69.84391221012001</v>
      </c>
      <c r="I445" s="62">
        <f t="shared" si="306"/>
        <v>76.477482722399998</v>
      </c>
      <c r="J445" s="62">
        <f t="shared" si="306"/>
        <v>74.752479565439984</v>
      </c>
      <c r="K445" s="62">
        <f t="shared" si="306"/>
        <v>99.003165678359991</v>
      </c>
      <c r="L445" s="62">
        <f t="shared" si="306"/>
        <v>122.35864270764</v>
      </c>
      <c r="M445" s="62">
        <f t="shared" si="306"/>
        <v>103.13209557683999</v>
      </c>
      <c r="N445" s="62">
        <f t="shared" si="306"/>
        <v>94.087449902879996</v>
      </c>
      <c r="O445" s="62">
        <f t="shared" si="306"/>
        <v>98.643117902879993</v>
      </c>
      <c r="P445" s="62">
        <f t="shared" si="306"/>
        <v>96.009649432199978</v>
      </c>
      <c r="Q445" s="62">
        <f t="shared" si="306"/>
        <v>136.45448533895996</v>
      </c>
      <c r="R445" s="62">
        <f t="shared" si="306"/>
        <v>122.53700986643997</v>
      </c>
      <c r="S445" s="62">
        <f t="shared" si="306"/>
        <v>113.34101671631998</v>
      </c>
      <c r="T445" s="62">
        <f t="shared" si="306"/>
        <v>129.73571224128</v>
      </c>
      <c r="U445" s="62">
        <f t="shared" si="306"/>
        <v>145.21709679588</v>
      </c>
      <c r="V445" s="62">
        <f t="shared" si="306"/>
        <v>178.86223147236001</v>
      </c>
      <c r="W445" s="62">
        <f t="shared" si="306"/>
        <v>168.69801243467998</v>
      </c>
      <c r="X445" s="62">
        <f t="shared" si="306"/>
        <v>242.69112914004</v>
      </c>
      <c r="Y445" s="62">
        <f t="shared" si="306"/>
        <v>244.84783554540002</v>
      </c>
      <c r="Z445" s="62">
        <f t="shared" si="306"/>
        <v>233.07621905219997</v>
      </c>
      <c r="AA445" s="62">
        <f t="shared" si="306"/>
        <v>233.82480042839995</v>
      </c>
      <c r="AB445" s="62">
        <f t="shared" si="306"/>
        <v>232.89751135248412</v>
      </c>
      <c r="AC445" s="62">
        <f t="shared" si="306"/>
        <v>242.32577927432368</v>
      </c>
      <c r="AD445" s="62">
        <f t="shared" si="306"/>
        <v>272.26847249832701</v>
      </c>
    </row>
    <row r="446" spans="3:30" x14ac:dyDescent="0.25">
      <c r="C446" s="67" t="s">
        <v>102</v>
      </c>
      <c r="D446" s="41">
        <f>+D436+D438+D440+D442</f>
        <v>1954.9669481445476</v>
      </c>
      <c r="E446" s="41">
        <f t="shared" ref="E446:AD446" si="307">+E436+E438+E440+E442</f>
        <v>4463.4610480972506</v>
      </c>
      <c r="F446" s="41">
        <f t="shared" si="307"/>
        <v>3258.0773005361621</v>
      </c>
      <c r="G446" s="41">
        <f t="shared" si="307"/>
        <v>6155.4744503296924</v>
      </c>
      <c r="H446" s="41">
        <f t="shared" si="307"/>
        <v>12490.632773331885</v>
      </c>
      <c r="I446" s="41">
        <f t="shared" si="307"/>
        <v>9371.3739508495873</v>
      </c>
      <c r="J446" s="41">
        <f t="shared" si="307"/>
        <v>16447.604175603763</v>
      </c>
      <c r="K446" s="41">
        <f t="shared" si="307"/>
        <v>20846.798524244667</v>
      </c>
      <c r="L446" s="41">
        <f t="shared" si="307"/>
        <v>39679.775741074714</v>
      </c>
      <c r="M446" s="41">
        <f t="shared" si="307"/>
        <v>30068.488550156882</v>
      </c>
      <c r="N446" s="41">
        <f t="shared" si="307"/>
        <v>13910.285794518557</v>
      </c>
      <c r="O446" s="41">
        <f t="shared" si="307"/>
        <v>10375.878530216034</v>
      </c>
      <c r="P446" s="41">
        <f t="shared" si="307"/>
        <v>20475.969785434427</v>
      </c>
      <c r="Q446" s="41">
        <f t="shared" si="307"/>
        <v>4022.6122091859456</v>
      </c>
      <c r="R446" s="41">
        <f t="shared" si="307"/>
        <v>15742.700751214839</v>
      </c>
      <c r="S446" s="41">
        <f t="shared" si="307"/>
        <v>18237.449280379806</v>
      </c>
      <c r="T446" s="41">
        <f t="shared" si="307"/>
        <v>15633.587787980689</v>
      </c>
      <c r="U446" s="41">
        <f t="shared" si="307"/>
        <v>37560.526303469807</v>
      </c>
      <c r="V446" s="41">
        <f t="shared" si="307"/>
        <v>36250.329239740036</v>
      </c>
      <c r="W446" s="41">
        <f t="shared" si="307"/>
        <v>28351.725174574636</v>
      </c>
      <c r="X446" s="41">
        <f t="shared" si="307"/>
        <v>19931.278060882167</v>
      </c>
      <c r="Y446" s="41">
        <f t="shared" si="307"/>
        <v>34344.987126899905</v>
      </c>
      <c r="Z446" s="41">
        <f t="shared" si="307"/>
        <v>43061.005726995892</v>
      </c>
      <c r="AA446" s="41">
        <f t="shared" si="307"/>
        <v>32415.23603831595</v>
      </c>
      <c r="AB446" s="41">
        <f t="shared" si="307"/>
        <v>45748.820550946562</v>
      </c>
      <c r="AC446" s="41">
        <f t="shared" si="307"/>
        <v>63269.382353666413</v>
      </c>
      <c r="AD446" s="41">
        <f t="shared" si="307"/>
        <v>46184.817708919785</v>
      </c>
    </row>
    <row r="447" spans="3:30" x14ac:dyDescent="0.25">
      <c r="C447" s="67" t="s">
        <v>8</v>
      </c>
      <c r="D447" s="41">
        <f>+D437+D439+D441+D442</f>
        <v>52015.932209112092</v>
      </c>
      <c r="E447" s="41">
        <f t="shared" ref="E447:AD447" si="308">+E437+E439+E441+E442</f>
        <v>50681.025977578342</v>
      </c>
      <c r="F447" s="41">
        <f t="shared" si="308"/>
        <v>52578.967206926121</v>
      </c>
      <c r="G447" s="41">
        <f t="shared" si="308"/>
        <v>55432.307500624345</v>
      </c>
      <c r="H447" s="41">
        <f t="shared" si="308"/>
        <v>58349.097265927288</v>
      </c>
      <c r="I447" s="41">
        <f t="shared" si="308"/>
        <v>61452.137673383026</v>
      </c>
      <c r="J447" s="41">
        <f t="shared" si="308"/>
        <v>67715.097638583291</v>
      </c>
      <c r="K447" s="41">
        <f t="shared" si="308"/>
        <v>75203.285796928598</v>
      </c>
      <c r="L447" s="41">
        <f t="shared" si="308"/>
        <v>76151.20931906873</v>
      </c>
      <c r="M447" s="41">
        <f t="shared" si="308"/>
        <v>79278.889074693187</v>
      </c>
      <c r="N447" s="41">
        <f t="shared" si="308"/>
        <v>76586.655048120228</v>
      </c>
      <c r="O447" s="41">
        <f t="shared" si="308"/>
        <v>74731.673340644702</v>
      </c>
      <c r="P447" s="41">
        <f t="shared" si="308"/>
        <v>76179.428958511286</v>
      </c>
      <c r="Q447" s="41">
        <f t="shared" si="308"/>
        <v>76956.024037010866</v>
      </c>
      <c r="R447" s="41">
        <f t="shared" si="308"/>
        <v>82608.999100273213</v>
      </c>
      <c r="S447" s="41">
        <f t="shared" si="308"/>
        <v>84333.729540604851</v>
      </c>
      <c r="T447" s="41">
        <f t="shared" si="308"/>
        <v>85554.923449006485</v>
      </c>
      <c r="U447" s="41">
        <f t="shared" si="308"/>
        <v>93655.962896975005</v>
      </c>
      <c r="V447" s="41">
        <f t="shared" si="308"/>
        <v>94261.927240410441</v>
      </c>
      <c r="W447" s="41">
        <f t="shared" si="308"/>
        <v>90886.578956930985</v>
      </c>
      <c r="X447" s="41">
        <f t="shared" si="308"/>
        <v>91862.162329766608</v>
      </c>
      <c r="Y447" s="41">
        <f t="shared" si="308"/>
        <v>99861.043354278401</v>
      </c>
      <c r="Z447" s="41">
        <f t="shared" si="308"/>
        <v>104492.19364271332</v>
      </c>
      <c r="AA447" s="41">
        <f t="shared" si="308"/>
        <v>104302.72804890432</v>
      </c>
      <c r="AB447" s="41">
        <f t="shared" si="308"/>
        <v>101471.1831839276</v>
      </c>
      <c r="AC447" s="41">
        <f t="shared" si="308"/>
        <v>108241.75123606945</v>
      </c>
      <c r="AD447" s="41">
        <f t="shared" si="308"/>
        <v>111677.14841240065</v>
      </c>
    </row>
    <row r="448" spans="3:30" x14ac:dyDescent="0.25">
      <c r="C448" s="2" t="s">
        <v>104</v>
      </c>
      <c r="D448" s="64">
        <f>+D446-D9</f>
        <v>-3.1832314562052488E-12</v>
      </c>
      <c r="E448" s="64">
        <f t="shared" ref="E448:AD448" si="309">+E446-E9</f>
        <v>-1.3642420526593924E-11</v>
      </c>
      <c r="F448" s="64">
        <f t="shared" si="309"/>
        <v>-5.9117155615240335E-12</v>
      </c>
      <c r="G448" s="64">
        <f t="shared" si="309"/>
        <v>-1.6370904631912708E-11</v>
      </c>
      <c r="H448" s="64">
        <f t="shared" si="309"/>
        <v>0</v>
      </c>
      <c r="I448" s="64">
        <f t="shared" si="309"/>
        <v>0</v>
      </c>
      <c r="J448" s="64">
        <f t="shared" si="309"/>
        <v>0</v>
      </c>
      <c r="K448" s="64">
        <f t="shared" si="309"/>
        <v>0</v>
      </c>
      <c r="L448" s="64">
        <f t="shared" si="309"/>
        <v>0</v>
      </c>
      <c r="M448" s="64">
        <f t="shared" si="309"/>
        <v>0</v>
      </c>
      <c r="N448" s="64">
        <f t="shared" si="309"/>
        <v>0</v>
      </c>
      <c r="O448" s="64">
        <f t="shared" si="309"/>
        <v>2.5465851649641991E-11</v>
      </c>
      <c r="P448" s="64">
        <f t="shared" si="309"/>
        <v>-2.9103830456733704E-11</v>
      </c>
      <c r="Q448" s="64">
        <f t="shared" si="309"/>
        <v>7.73070496506989E-12</v>
      </c>
      <c r="R448" s="64">
        <f t="shared" si="309"/>
        <v>0</v>
      </c>
      <c r="S448" s="64">
        <f t="shared" si="309"/>
        <v>3.2741809263825417E-11</v>
      </c>
      <c r="T448" s="64">
        <f t="shared" si="309"/>
        <v>0</v>
      </c>
      <c r="U448" s="64">
        <f t="shared" si="309"/>
        <v>0</v>
      </c>
      <c r="V448" s="64">
        <f t="shared" si="309"/>
        <v>0</v>
      </c>
      <c r="W448" s="64">
        <f t="shared" si="309"/>
        <v>0</v>
      </c>
      <c r="X448" s="64">
        <f t="shared" si="309"/>
        <v>0</v>
      </c>
      <c r="Y448" s="64">
        <f t="shared" si="309"/>
        <v>0</v>
      </c>
      <c r="Z448" s="64">
        <f t="shared" si="309"/>
        <v>0</v>
      </c>
      <c r="AA448" s="64">
        <f t="shared" si="309"/>
        <v>0</v>
      </c>
      <c r="AB448" s="64">
        <f t="shared" si="309"/>
        <v>0</v>
      </c>
      <c r="AC448" s="64">
        <f t="shared" si="309"/>
        <v>0</v>
      </c>
      <c r="AD448" s="64">
        <f t="shared" si="309"/>
        <v>0</v>
      </c>
    </row>
    <row r="449" spans="3:30" x14ac:dyDescent="0.25">
      <c r="C449" s="2" t="s">
        <v>105</v>
      </c>
      <c r="D449" s="64">
        <f>+D447-D263</f>
        <v>0</v>
      </c>
      <c r="E449" s="64">
        <f t="shared" ref="E449:AD449" si="310">+E447-E263</f>
        <v>0</v>
      </c>
      <c r="F449" s="64">
        <f t="shared" si="310"/>
        <v>0</v>
      </c>
      <c r="G449" s="64">
        <f t="shared" si="310"/>
        <v>0</v>
      </c>
      <c r="H449" s="64">
        <f t="shared" si="310"/>
        <v>0</v>
      </c>
      <c r="I449" s="64">
        <f t="shared" si="310"/>
        <v>0</v>
      </c>
      <c r="J449" s="64">
        <f t="shared" si="310"/>
        <v>0</v>
      </c>
      <c r="K449" s="64">
        <f t="shared" si="310"/>
        <v>0</v>
      </c>
      <c r="L449" s="64">
        <f t="shared" si="310"/>
        <v>0</v>
      </c>
      <c r="M449" s="64">
        <f t="shared" si="310"/>
        <v>0</v>
      </c>
      <c r="N449" s="64">
        <f t="shared" si="310"/>
        <v>0</v>
      </c>
      <c r="O449" s="64">
        <f t="shared" si="310"/>
        <v>0</v>
      </c>
      <c r="P449" s="64">
        <f t="shared" si="310"/>
        <v>0</v>
      </c>
      <c r="Q449" s="64">
        <f t="shared" si="310"/>
        <v>0</v>
      </c>
      <c r="R449" s="64">
        <f t="shared" si="310"/>
        <v>0</v>
      </c>
      <c r="S449" s="64">
        <f t="shared" si="310"/>
        <v>0</v>
      </c>
      <c r="T449" s="64">
        <f t="shared" si="310"/>
        <v>0</v>
      </c>
      <c r="U449" s="64">
        <f t="shared" si="310"/>
        <v>0</v>
      </c>
      <c r="V449" s="64">
        <f t="shared" si="310"/>
        <v>0</v>
      </c>
      <c r="W449" s="64">
        <f t="shared" si="310"/>
        <v>0</v>
      </c>
      <c r="X449" s="64">
        <f t="shared" si="310"/>
        <v>0</v>
      </c>
      <c r="Y449" s="64">
        <f t="shared" si="310"/>
        <v>0</v>
      </c>
      <c r="Z449" s="64">
        <f t="shared" si="310"/>
        <v>0</v>
      </c>
      <c r="AA449" s="64">
        <f t="shared" si="310"/>
        <v>0</v>
      </c>
      <c r="AB449" s="64">
        <f t="shared" si="310"/>
        <v>0</v>
      </c>
      <c r="AC449" s="64">
        <f t="shared" si="310"/>
        <v>0</v>
      </c>
      <c r="AD449" s="64">
        <f t="shared" si="310"/>
        <v>0</v>
      </c>
    </row>
    <row r="450" spans="3:30" x14ac:dyDescent="0.25">
      <c r="C450" s="2" t="str">
        <f>+C434</f>
        <v>INGEI de Chile: emisiones y absorciones de GEI (kt CO2 eq) por gas, serie 1990-2016</v>
      </c>
    </row>
    <row r="451" spans="3:30" x14ac:dyDescent="0.25">
      <c r="C451" s="3" t="s">
        <v>33</v>
      </c>
      <c r="D451" s="3">
        <v>1990</v>
      </c>
      <c r="E451" s="3">
        <v>2000</v>
      </c>
      <c r="F451" s="3">
        <v>2010</v>
      </c>
      <c r="G451" s="3">
        <v>2013</v>
      </c>
      <c r="H451" s="3">
        <v>2014</v>
      </c>
      <c r="I451" s="3">
        <v>2015</v>
      </c>
      <c r="J451" s="3">
        <v>2016</v>
      </c>
      <c r="M451" s="85" t="s">
        <v>74</v>
      </c>
      <c r="N451" s="85" t="s">
        <v>87</v>
      </c>
      <c r="O451" s="85" t="s">
        <v>0</v>
      </c>
    </row>
    <row r="452" spans="3:30" x14ac:dyDescent="0.25">
      <c r="C452" s="65" t="s">
        <v>95</v>
      </c>
      <c r="D452" s="60">
        <f>+D436</f>
        <v>-16787.595765350634</v>
      </c>
      <c r="E452" s="60">
        <f>+N436</f>
        <v>-7655.8230732504771</v>
      </c>
      <c r="F452" s="60">
        <f>+X436</f>
        <v>-2080.3808747819357</v>
      </c>
      <c r="G452" s="60">
        <f>+AA436</f>
        <v>9056.2973936676553</v>
      </c>
      <c r="H452" s="60">
        <f>+AB436</f>
        <v>21624.464270009114</v>
      </c>
      <c r="I452" s="60">
        <f>+AC436</f>
        <v>38428.699702620463</v>
      </c>
      <c r="J452" s="60">
        <f>+AD436</f>
        <v>22186.386071450124</v>
      </c>
      <c r="M452" s="97">
        <f>+IF(D452=0,"",IF(D452&lt;0,IF(J452&lt;0,(J452-D452)/D452,(J452-D452)/ABS(D452)),(J452-D452)/D452))</f>
        <v>2.321594013911302</v>
      </c>
      <c r="N452" s="97">
        <f>+IF(G452=0,"",IF(G452&lt;0,IF(J452&lt;0,(J452-G452)/G452,(J452-G452)/ABS(G452)),(J452-G452)/G452))</f>
        <v>1.4498296717777057</v>
      </c>
      <c r="O452" s="17" t="str">
        <f>+C452</f>
        <v>CO2 (incl. UTCUTS)</v>
      </c>
    </row>
    <row r="453" spans="3:30" x14ac:dyDescent="0.25">
      <c r="C453" s="66" t="s">
        <v>96</v>
      </c>
      <c r="D453" s="62">
        <f t="shared" ref="D453:D461" si="311">+D437</f>
        <v>33490.132044075668</v>
      </c>
      <c r="E453" s="62">
        <f t="shared" ref="E453:E461" si="312">+N437</f>
        <v>55116.890716772781</v>
      </c>
      <c r="F453" s="62">
        <f t="shared" ref="F453:F461" si="313">+X437</f>
        <v>70137.101400286032</v>
      </c>
      <c r="G453" s="62">
        <f t="shared" ref="G453:J453" si="314">+AA437</f>
        <v>81007.679009379208</v>
      </c>
      <c r="H453" s="62">
        <f t="shared" si="314"/>
        <v>78032.240232579585</v>
      </c>
      <c r="I453" s="62">
        <f t="shared" si="314"/>
        <v>84565.542154792696</v>
      </c>
      <c r="J453" s="62">
        <f t="shared" si="314"/>
        <v>87889.339144091646</v>
      </c>
      <c r="M453" s="98">
        <f t="shared" ref="M453:M456" si="315">+IF(D453=0,"",IF(D453&lt;0,IF(J453&lt;0,(J453-D453)/D453,(J453-D453)/ABS(D453)),(J453-D453)/D453))</f>
        <v>1.6243354020946321</v>
      </c>
      <c r="N453" s="98">
        <f t="shared" ref="N453:N456" si="316">+IF(G453=0,"",IF(G453&lt;0,IF(J453&lt;0,(J453-G453)/G453,(J453-G453)/ABS(G453)),(J453-G453)/G453))</f>
        <v>8.4950713547979409E-2</v>
      </c>
      <c r="O453" s="17" t="str">
        <f t="shared" ref="O453:O456" si="317">+C453</f>
        <v>CO2 (excl. UTCUTS)</v>
      </c>
    </row>
    <row r="454" spans="3:30" x14ac:dyDescent="0.25">
      <c r="C454" s="65" t="s">
        <v>97</v>
      </c>
      <c r="D454" s="60">
        <f t="shared" si="311"/>
        <v>13024.914240982631</v>
      </c>
      <c r="E454" s="60">
        <f t="shared" si="312"/>
        <v>14681.535919220551</v>
      </c>
      <c r="F454" s="60">
        <f t="shared" si="313"/>
        <v>13562.814869313681</v>
      </c>
      <c r="G454" s="60">
        <f t="shared" ref="G454:J454" si="318">+AA438</f>
        <v>14265.820207132008</v>
      </c>
      <c r="H454" s="60">
        <f t="shared" si="318"/>
        <v>14375.298553379344</v>
      </c>
      <c r="I454" s="60">
        <f t="shared" si="318"/>
        <v>14684.733869239579</v>
      </c>
      <c r="J454" s="60">
        <f t="shared" si="318"/>
        <v>14064.264481866956</v>
      </c>
      <c r="M454" s="97">
        <f t="shared" si="315"/>
        <v>7.9797088998408178E-2</v>
      </c>
      <c r="N454" s="97">
        <f t="shared" si="316"/>
        <v>-1.4128576018663635E-2</v>
      </c>
      <c r="O454" s="17" t="str">
        <f t="shared" si="317"/>
        <v>CH4 (incl. UTCUTS)</v>
      </c>
    </row>
    <row r="455" spans="3:30" x14ac:dyDescent="0.25">
      <c r="C455" s="66" t="s">
        <v>98</v>
      </c>
      <c r="D455" s="62">
        <f t="shared" si="311"/>
        <v>12894.52233733331</v>
      </c>
      <c r="E455" s="62">
        <f t="shared" si="312"/>
        <v>14623.651540025006</v>
      </c>
      <c r="F455" s="62">
        <f t="shared" si="313"/>
        <v>13390.705380691652</v>
      </c>
      <c r="G455" s="62">
        <f t="shared" ref="G455:J455" si="319">+AA439</f>
        <v>14227.549065111889</v>
      </c>
      <c r="H455" s="62">
        <f t="shared" si="319"/>
        <v>13962.890910914492</v>
      </c>
      <c r="I455" s="62">
        <f t="shared" si="319"/>
        <v>13983.930408035545</v>
      </c>
      <c r="J455" s="62">
        <f t="shared" si="319"/>
        <v>13937.687334773815</v>
      </c>
      <c r="M455" s="98">
        <f t="shared" si="315"/>
        <v>8.0899855779864374E-2</v>
      </c>
      <c r="N455" s="98">
        <f t="shared" si="316"/>
        <v>-2.037327223484045E-2</v>
      </c>
      <c r="O455" s="17" t="str">
        <f t="shared" si="317"/>
        <v>CH4 (excl. UTCUTS)</v>
      </c>
    </row>
    <row r="456" spans="3:30" x14ac:dyDescent="0.25">
      <c r="C456" s="65" t="s">
        <v>99</v>
      </c>
      <c r="D456" s="60">
        <f t="shared" si="311"/>
        <v>5656.3200565859106</v>
      </c>
      <c r="E456" s="60">
        <f t="shared" si="312"/>
        <v>6708.6264728397637</v>
      </c>
      <c r="F456" s="60">
        <f t="shared" si="313"/>
        <v>7206.175523658384</v>
      </c>
      <c r="G456" s="60">
        <f t="shared" ref="G456:J456" si="320">+AA440</f>
        <v>6992.7974023043225</v>
      </c>
      <c r="H456" s="60">
        <f t="shared" si="320"/>
        <v>7181.4933639138835</v>
      </c>
      <c r="I456" s="60">
        <f t="shared" si="320"/>
        <v>7326.4248812086416</v>
      </c>
      <c r="J456" s="60">
        <f t="shared" si="320"/>
        <v>6792.7954382176185</v>
      </c>
      <c r="M456" s="97">
        <f t="shared" si="315"/>
        <v>0.2009213358265429</v>
      </c>
      <c r="N456" s="97">
        <f t="shared" si="316"/>
        <v>-2.860113808256446E-2</v>
      </c>
      <c r="O456" s="17" t="str">
        <f t="shared" si="317"/>
        <v>N2O (incl. UTCUTS)</v>
      </c>
    </row>
    <row r="457" spans="3:30" x14ac:dyDescent="0.25">
      <c r="C457" s="66" t="s">
        <v>100</v>
      </c>
      <c r="D457" s="62">
        <f t="shared" si="311"/>
        <v>5569.9494117764716</v>
      </c>
      <c r="E457" s="62">
        <f t="shared" si="312"/>
        <v>6670.166315613722</v>
      </c>
      <c r="F457" s="62">
        <f t="shared" si="313"/>
        <v>7091.6870060968731</v>
      </c>
      <c r="G457" s="62">
        <f t="shared" ref="G457:J457" si="321">+AA441</f>
        <v>6967.1789392012588</v>
      </c>
      <c r="H457" s="62">
        <f t="shared" si="321"/>
        <v>6908.4876767892965</v>
      </c>
      <c r="I457" s="62">
        <f t="shared" si="321"/>
        <v>6862.7547726434868</v>
      </c>
      <c r="J457" s="62">
        <f t="shared" si="321"/>
        <v>6708.750216150097</v>
      </c>
      <c r="M457" s="98">
        <f t="shared" ref="M457:M459" si="322">+IF(D457=0,"",IF(D457&lt;0,IF(J457&lt;0,(J457-D457)/D457,(J457-D457)/ABS(D457)),(J457-D457)/D457))</f>
        <v>0.20445442501970909</v>
      </c>
      <c r="N457" s="98">
        <f t="shared" ref="N457:N459" si="323">+IF(G457=0,"",IF(G457&lt;0,IF(J457&lt;0,(J457-G457)/G457,(J457-G457)/ABS(G457)),(J457-G457)/G457))</f>
        <v>-3.7092304547698178E-2</v>
      </c>
      <c r="O457" s="17" t="str">
        <f t="shared" ref="O457:O461" si="324">+C457</f>
        <v>N2O (excl. UTCUTS)</v>
      </c>
    </row>
    <row r="458" spans="3:30" x14ac:dyDescent="0.25">
      <c r="C458" s="65" t="s">
        <v>39</v>
      </c>
      <c r="D458" s="60">
        <f>+D459+D460+D461</f>
        <v>61.328415926639998</v>
      </c>
      <c r="E458" s="60">
        <f t="shared" ref="E458:J458" si="325">+E459+E460+E461</f>
        <v>175.94647570871945</v>
      </c>
      <c r="F458" s="60">
        <f t="shared" si="325"/>
        <v>1242.6685426920376</v>
      </c>
      <c r="G458" s="60">
        <f t="shared" si="325"/>
        <v>2100.3210352119677</v>
      </c>
      <c r="H458" s="60">
        <f t="shared" si="325"/>
        <v>2567.5643636442192</v>
      </c>
      <c r="I458" s="60">
        <f t="shared" si="325"/>
        <v>2829.5239005977246</v>
      </c>
      <c r="J458" s="60">
        <f t="shared" si="325"/>
        <v>3141.3717173850914</v>
      </c>
      <c r="M458" s="97">
        <f t="shared" si="322"/>
        <v>50.222123870649888</v>
      </c>
      <c r="N458" s="97">
        <f t="shared" si="323"/>
        <v>0.49566264619544664</v>
      </c>
      <c r="O458" s="17" t="str">
        <f t="shared" si="324"/>
        <v>Gases fluorados</v>
      </c>
    </row>
    <row r="459" spans="3:30" x14ac:dyDescent="0.25">
      <c r="C459" s="104" t="s">
        <v>36</v>
      </c>
      <c r="D459" s="62">
        <f t="shared" si="311"/>
        <v>0</v>
      </c>
      <c r="E459" s="62">
        <f t="shared" si="312"/>
        <v>81.859025805839465</v>
      </c>
      <c r="F459" s="62">
        <f t="shared" si="313"/>
        <v>999.97741355199753</v>
      </c>
      <c r="G459" s="62">
        <f t="shared" ref="G459:J459" si="326">+AA443</f>
        <v>1866.4962347835676</v>
      </c>
      <c r="H459" s="62">
        <f t="shared" si="326"/>
        <v>2334.6668522917348</v>
      </c>
      <c r="I459" s="62">
        <f t="shared" si="326"/>
        <v>2587.1981213234008</v>
      </c>
      <c r="J459" s="62">
        <f t="shared" si="326"/>
        <v>2869.1032448867645</v>
      </c>
      <c r="M459" s="98" t="str">
        <f t="shared" si="322"/>
        <v/>
      </c>
      <c r="N459" s="98">
        <f t="shared" si="323"/>
        <v>0.53715994247342036</v>
      </c>
      <c r="O459" s="17" t="str">
        <f t="shared" si="324"/>
        <v>HFC</v>
      </c>
    </row>
    <row r="460" spans="3:30" x14ac:dyDescent="0.25">
      <c r="C460" s="105" t="s">
        <v>37</v>
      </c>
      <c r="D460" s="60">
        <f t="shared" si="311"/>
        <v>0</v>
      </c>
      <c r="E460" s="60">
        <f t="shared" si="312"/>
        <v>0</v>
      </c>
      <c r="F460" s="60">
        <f t="shared" si="313"/>
        <v>0</v>
      </c>
      <c r="G460" s="60">
        <f t="shared" ref="G460:J460" si="327">+AA444</f>
        <v>0</v>
      </c>
      <c r="H460" s="60">
        <f t="shared" si="327"/>
        <v>0</v>
      </c>
      <c r="I460" s="60">
        <f t="shared" si="327"/>
        <v>0</v>
      </c>
      <c r="J460" s="60">
        <f t="shared" si="327"/>
        <v>0</v>
      </c>
      <c r="M460" s="97" t="str">
        <f t="shared" ref="M460:M461" si="328">+IF(D460=0,"",IF(D460&lt;0,IF(J460&lt;0,(J460-D460)/D460,(J460-D460)/ABS(D460)),(J460-D460)/D460))</f>
        <v/>
      </c>
      <c r="N460" s="97" t="str">
        <f t="shared" ref="N460:N461" si="329">+IF(G460=0,"",IF(G460&lt;0,IF(J460&lt;0,(J460-G460)/G460,(J460-G460)/ABS(G460)),(J460-G460)/G460))</f>
        <v/>
      </c>
      <c r="O460" s="17" t="str">
        <f t="shared" si="324"/>
        <v>PFC</v>
      </c>
    </row>
    <row r="461" spans="3:30" x14ac:dyDescent="0.25">
      <c r="C461" s="104" t="s">
        <v>101</v>
      </c>
      <c r="D461" s="62">
        <f t="shared" si="311"/>
        <v>61.328415926639998</v>
      </c>
      <c r="E461" s="62">
        <f t="shared" si="312"/>
        <v>94.087449902879996</v>
      </c>
      <c r="F461" s="62">
        <f t="shared" si="313"/>
        <v>242.69112914004</v>
      </c>
      <c r="G461" s="62">
        <f t="shared" ref="G461:J461" si="330">+AA445</f>
        <v>233.82480042839995</v>
      </c>
      <c r="H461" s="62">
        <f t="shared" si="330"/>
        <v>232.89751135248412</v>
      </c>
      <c r="I461" s="62">
        <f t="shared" si="330"/>
        <v>242.32577927432368</v>
      </c>
      <c r="J461" s="62">
        <f t="shared" si="330"/>
        <v>272.26847249832701</v>
      </c>
      <c r="M461" s="98">
        <f t="shared" si="328"/>
        <v>3.4395158163551773</v>
      </c>
      <c r="N461" s="98">
        <f t="shared" si="329"/>
        <v>0.16441229501529711</v>
      </c>
      <c r="O461" s="17" t="str">
        <f t="shared" si="324"/>
        <v>SF6</v>
      </c>
    </row>
    <row r="462" spans="3:30" x14ac:dyDescent="0.25">
      <c r="C462" s="67" t="s">
        <v>102</v>
      </c>
      <c r="D462" s="41">
        <f>+D452+D454+D456+D458</f>
        <v>1954.9669481445476</v>
      </c>
      <c r="E462" s="41">
        <f t="shared" ref="E462:J462" si="331">+E452+E454+E456+E458</f>
        <v>13910.285794518557</v>
      </c>
      <c r="F462" s="41">
        <f t="shared" si="331"/>
        <v>19931.278060882167</v>
      </c>
      <c r="G462" s="41">
        <f t="shared" si="331"/>
        <v>32415.23603831595</v>
      </c>
      <c r="H462" s="41">
        <f t="shared" si="331"/>
        <v>45748.820550946562</v>
      </c>
      <c r="I462" s="41">
        <f t="shared" si="331"/>
        <v>63269.382353666413</v>
      </c>
      <c r="J462" s="41">
        <f t="shared" si="331"/>
        <v>46184.817708919785</v>
      </c>
    </row>
    <row r="463" spans="3:30" x14ac:dyDescent="0.25">
      <c r="C463" s="67" t="s">
        <v>8</v>
      </c>
      <c r="D463" s="41">
        <f>+D453+D455+D457+D458</f>
        <v>52015.932209112092</v>
      </c>
      <c r="E463" s="41">
        <f t="shared" ref="E463:J463" si="332">+E453+E455+E457+E458</f>
        <v>76586.655048120228</v>
      </c>
      <c r="F463" s="41">
        <f t="shared" si="332"/>
        <v>91862.162329766608</v>
      </c>
      <c r="G463" s="41">
        <f t="shared" si="332"/>
        <v>104302.72804890432</v>
      </c>
      <c r="H463" s="41">
        <f t="shared" si="332"/>
        <v>101471.1831839276</v>
      </c>
      <c r="I463" s="41">
        <f t="shared" si="332"/>
        <v>108241.75123606945</v>
      </c>
      <c r="J463" s="41">
        <f t="shared" si="332"/>
        <v>111677.14841240065</v>
      </c>
    </row>
  </sheetData>
  <conditionalFormatting sqref="D10:AD10">
    <cfRule type="cellIs" dxfId="151" priority="88" operator="equal">
      <formula>0</formula>
    </cfRule>
  </conditionalFormatting>
  <conditionalFormatting sqref="D21">
    <cfRule type="cellIs" dxfId="150" priority="87" operator="equal">
      <formula>0</formula>
    </cfRule>
  </conditionalFormatting>
  <conditionalFormatting sqref="E21:J21">
    <cfRule type="cellIs" dxfId="149" priority="86" operator="equal">
      <formula>0</formula>
    </cfRule>
  </conditionalFormatting>
  <conditionalFormatting sqref="M22:N23 M21:O21 L203:N203 L202 L274:N275 M273:O273 L309:N310 M308:O308 L344:N345 M343:O343 L379:N380 M378:O378 L415:N416 M414:O414 M19:N20">
    <cfRule type="cellIs" dxfId="148" priority="85" operator="lessThan">
      <formula>-17.128</formula>
    </cfRule>
  </conditionalFormatting>
  <conditionalFormatting sqref="D264:AD264">
    <cfRule type="cellIs" dxfId="147" priority="83" operator="equal">
      <formula>0</formula>
    </cfRule>
  </conditionalFormatting>
  <conditionalFormatting sqref="D273">
    <cfRule type="cellIs" dxfId="146" priority="82" operator="equal">
      <formula>0</formula>
    </cfRule>
  </conditionalFormatting>
  <conditionalFormatting sqref="E273:J273">
    <cfRule type="cellIs" dxfId="145" priority="81" operator="equal">
      <formula>0</formula>
    </cfRule>
  </conditionalFormatting>
  <conditionalFormatting sqref="D47:AD47">
    <cfRule type="cellIs" dxfId="144" priority="78" operator="equal">
      <formula>0</formula>
    </cfRule>
  </conditionalFormatting>
  <conditionalFormatting sqref="D56">
    <cfRule type="cellIs" dxfId="143" priority="77" operator="equal">
      <formula>0</formula>
    </cfRule>
  </conditionalFormatting>
  <conditionalFormatting sqref="E56:J56">
    <cfRule type="cellIs" dxfId="142" priority="76" operator="equal">
      <formula>0</formula>
    </cfRule>
  </conditionalFormatting>
  <conditionalFormatting sqref="L56:N58">
    <cfRule type="cellIs" dxfId="141" priority="75" operator="lessThan">
      <formula>-17.128</formula>
    </cfRule>
  </conditionalFormatting>
  <conditionalFormatting sqref="D201:G201">
    <cfRule type="cellIs" dxfId="140" priority="68" operator="equal">
      <formula>0</formula>
    </cfRule>
  </conditionalFormatting>
  <conditionalFormatting sqref="D83:AD83">
    <cfRule type="cellIs" dxfId="139" priority="65" operator="equal">
      <formula>0</formula>
    </cfRule>
  </conditionalFormatting>
  <conditionalFormatting sqref="D93">
    <cfRule type="cellIs" dxfId="138" priority="64" operator="equal">
      <formula>0</formula>
    </cfRule>
  </conditionalFormatting>
  <conditionalFormatting sqref="E93:J93">
    <cfRule type="cellIs" dxfId="137" priority="63" operator="equal">
      <formula>0</formula>
    </cfRule>
  </conditionalFormatting>
  <conditionalFormatting sqref="L93:N95">
    <cfRule type="cellIs" dxfId="136" priority="62" operator="lessThan">
      <formula>-17.128</formula>
    </cfRule>
  </conditionalFormatting>
  <conditionalFormatting sqref="D120:AD120">
    <cfRule type="cellIs" dxfId="135" priority="60" operator="equal">
      <formula>0</formula>
    </cfRule>
  </conditionalFormatting>
  <conditionalFormatting sqref="D130">
    <cfRule type="cellIs" dxfId="134" priority="59" operator="equal">
      <formula>0</formula>
    </cfRule>
  </conditionalFormatting>
  <conditionalFormatting sqref="E130:J130">
    <cfRule type="cellIs" dxfId="133" priority="58" operator="equal">
      <formula>0</formula>
    </cfRule>
  </conditionalFormatting>
  <conditionalFormatting sqref="L130:N132">
    <cfRule type="cellIs" dxfId="132" priority="57" operator="lessThan">
      <formula>-17.128</formula>
    </cfRule>
  </conditionalFormatting>
  <conditionalFormatting sqref="D158:AD158">
    <cfRule type="cellIs" dxfId="131" priority="55" operator="equal">
      <formula>0</formula>
    </cfRule>
  </conditionalFormatting>
  <conditionalFormatting sqref="L168:N170">
    <cfRule type="cellIs" dxfId="130" priority="52" operator="lessThan">
      <formula>-17.128</formula>
    </cfRule>
  </conditionalFormatting>
  <conditionalFormatting sqref="D299:AD299">
    <cfRule type="cellIs" dxfId="129" priority="46" operator="equal">
      <formula>0</formula>
    </cfRule>
  </conditionalFormatting>
  <conditionalFormatting sqref="D308">
    <cfRule type="cellIs" dxfId="128" priority="45" operator="equal">
      <formula>0</formula>
    </cfRule>
  </conditionalFormatting>
  <conditionalFormatting sqref="E308:G308">
    <cfRule type="cellIs" dxfId="127" priority="44" operator="equal">
      <formula>0</formula>
    </cfRule>
  </conditionalFormatting>
  <conditionalFormatting sqref="D334:AD334">
    <cfRule type="cellIs" dxfId="126" priority="38" operator="equal">
      <formula>0</formula>
    </cfRule>
  </conditionalFormatting>
  <conditionalFormatting sqref="D343">
    <cfRule type="cellIs" dxfId="125" priority="37" operator="equal">
      <formula>0</formula>
    </cfRule>
  </conditionalFormatting>
  <conditionalFormatting sqref="E343:G343">
    <cfRule type="cellIs" dxfId="124" priority="36" operator="equal">
      <formula>0</formula>
    </cfRule>
  </conditionalFormatting>
  <conditionalFormatting sqref="D369:AD369">
    <cfRule type="cellIs" dxfId="123" priority="33" operator="equal">
      <formula>0</formula>
    </cfRule>
  </conditionalFormatting>
  <conditionalFormatting sqref="D378">
    <cfRule type="cellIs" dxfId="122" priority="32" operator="equal">
      <formula>0</formula>
    </cfRule>
  </conditionalFormatting>
  <conditionalFormatting sqref="E378:J378">
    <cfRule type="cellIs" dxfId="121" priority="31" operator="equal">
      <formula>0</formula>
    </cfRule>
  </conditionalFormatting>
  <conditionalFormatting sqref="D405:AD405">
    <cfRule type="cellIs" dxfId="120" priority="28" operator="equal">
      <formula>0</formula>
    </cfRule>
  </conditionalFormatting>
  <conditionalFormatting sqref="D193:AD193">
    <cfRule type="cellIs" dxfId="119" priority="22" operator="equal">
      <formula>0</formula>
    </cfRule>
  </conditionalFormatting>
  <conditionalFormatting sqref="M92:N92">
    <cfRule type="cellIs" dxfId="118" priority="18" operator="lessThan">
      <formula>-17.128</formula>
    </cfRule>
  </conditionalFormatting>
  <conditionalFormatting sqref="M129:N129">
    <cfRule type="cellIs" dxfId="117" priority="17" operator="lessThan">
      <formula>-17.128</formula>
    </cfRule>
  </conditionalFormatting>
  <conditionalFormatting sqref="M167:N167">
    <cfRule type="cellIs" dxfId="116" priority="14" operator="lessThan">
      <formula>-17.128</formula>
    </cfRule>
  </conditionalFormatting>
  <conditionalFormatting sqref="D168">
    <cfRule type="cellIs" dxfId="115" priority="16" operator="equal">
      <formula>0</formula>
    </cfRule>
  </conditionalFormatting>
  <conditionalFormatting sqref="E168:J168">
    <cfRule type="cellIs" dxfId="114" priority="15" operator="equal">
      <formula>0</formula>
    </cfRule>
  </conditionalFormatting>
  <conditionalFormatting sqref="H201:J201">
    <cfRule type="cellIs" dxfId="113" priority="13" operator="equal">
      <formula>0</formula>
    </cfRule>
  </conditionalFormatting>
  <conditionalFormatting sqref="M202:N202">
    <cfRule type="cellIs" dxfId="112" priority="12" operator="lessThan">
      <formula>-17.128</formula>
    </cfRule>
  </conditionalFormatting>
  <conditionalFormatting sqref="H308:J308">
    <cfRule type="cellIs" dxfId="111" priority="11" operator="equal">
      <formula>0</formula>
    </cfRule>
  </conditionalFormatting>
  <conditionalFormatting sqref="H343:J343">
    <cfRule type="cellIs" dxfId="110" priority="10" operator="equal">
      <formula>0</formula>
    </cfRule>
  </conditionalFormatting>
  <conditionalFormatting sqref="D414">
    <cfRule type="cellIs" dxfId="109" priority="9" operator="equal">
      <formula>0</formula>
    </cfRule>
  </conditionalFormatting>
  <conditionalFormatting sqref="E414:J414">
    <cfRule type="cellIs" dxfId="108" priority="8" operator="equal">
      <formula>0</formula>
    </cfRule>
  </conditionalFormatting>
  <conditionalFormatting sqref="D448:AD448">
    <cfRule type="cellIs" dxfId="107" priority="7" operator="equal">
      <formula>0</formula>
    </cfRule>
  </conditionalFormatting>
  <conditionalFormatting sqref="D449:AD449">
    <cfRule type="cellIs" dxfId="106" priority="6" operator="equal">
      <formula>0</formula>
    </cfRule>
  </conditionalFormatting>
  <conditionalFormatting sqref="D227:AD227">
    <cfRule type="cellIs" dxfId="105" priority="5" operator="equal">
      <formula>0</formula>
    </cfRule>
  </conditionalFormatting>
  <conditionalFormatting sqref="L237:N239">
    <cfRule type="cellIs" dxfId="104" priority="4" operator="lessThan">
      <formula>-17.128</formula>
    </cfRule>
  </conditionalFormatting>
  <conditionalFormatting sqref="M236:N236">
    <cfRule type="cellIs" dxfId="103" priority="1" operator="lessThan">
      <formula>-17.128</formula>
    </cfRule>
  </conditionalFormatting>
  <conditionalFormatting sqref="D237">
    <cfRule type="cellIs" dxfId="102" priority="3" operator="equal">
      <formula>0</formula>
    </cfRule>
  </conditionalFormatting>
  <conditionalFormatting sqref="E237:J237">
    <cfRule type="cellIs" dxfId="101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2:AE389"/>
  <sheetViews>
    <sheetView showGridLines="0" zoomScaleNormal="100" workbookViewId="0">
      <selection activeCell="C221" sqref="C221"/>
    </sheetView>
  </sheetViews>
  <sheetFormatPr baseColWidth="10" defaultColWidth="11.5703125" defaultRowHeight="12" x14ac:dyDescent="0.2"/>
  <cols>
    <col min="1" max="1" width="5.140625" style="43" customWidth="1"/>
    <col min="2" max="2" width="7.42578125" style="43" customWidth="1"/>
    <col min="3" max="3" width="11.5703125" style="43"/>
    <col min="4" max="4" width="11.7109375" style="43" customWidth="1"/>
    <col min="5" max="9" width="12.7109375" style="43" customWidth="1"/>
    <col min="10" max="13" width="11.7109375" style="43" customWidth="1"/>
    <col min="14" max="24" width="12.7109375" style="43" customWidth="1"/>
    <col min="25" max="25" width="14.42578125" style="43" customWidth="1"/>
    <col min="26" max="27" width="12.7109375" style="43" customWidth="1"/>
    <col min="28" max="28" width="11.7109375" style="43" customWidth="1"/>
    <col min="29" max="16384" width="11.5703125" style="43"/>
  </cols>
  <sheetData>
    <row r="2" spans="1:31" x14ac:dyDescent="0.2">
      <c r="C2" s="43" t="s">
        <v>86</v>
      </c>
    </row>
    <row r="3" spans="1:31" x14ac:dyDescent="0.2">
      <c r="A3" s="44" t="s">
        <v>2</v>
      </c>
      <c r="B3" s="44" t="s">
        <v>0</v>
      </c>
      <c r="C3" s="44" t="s">
        <v>0</v>
      </c>
      <c r="D3" s="3">
        <v>1990</v>
      </c>
      <c r="E3" s="3">
        <v>1991</v>
      </c>
      <c r="F3" s="3">
        <v>1992</v>
      </c>
      <c r="G3" s="3">
        <v>1993</v>
      </c>
      <c r="H3" s="3">
        <v>1994</v>
      </c>
      <c r="I3" s="3">
        <v>1995</v>
      </c>
      <c r="J3" s="3">
        <v>1996</v>
      </c>
      <c r="K3" s="3">
        <v>1997</v>
      </c>
      <c r="L3" s="3">
        <v>1998</v>
      </c>
      <c r="M3" s="3">
        <v>1999</v>
      </c>
      <c r="N3" s="3">
        <v>2000</v>
      </c>
      <c r="O3" s="3">
        <v>2001</v>
      </c>
      <c r="P3" s="3">
        <v>2002</v>
      </c>
      <c r="Q3" s="3">
        <v>2003</v>
      </c>
      <c r="R3" s="3">
        <v>2004</v>
      </c>
      <c r="S3" s="3">
        <v>2005</v>
      </c>
      <c r="T3" s="3">
        <v>2006</v>
      </c>
      <c r="U3" s="3">
        <v>2007</v>
      </c>
      <c r="V3" s="3">
        <v>2008</v>
      </c>
      <c r="W3" s="3">
        <v>2009</v>
      </c>
      <c r="X3" s="3">
        <v>2010</v>
      </c>
      <c r="Y3" s="3">
        <v>2011</v>
      </c>
      <c r="Z3" s="3">
        <v>2012</v>
      </c>
      <c r="AA3" s="3">
        <v>2013</v>
      </c>
      <c r="AB3" s="3">
        <v>2014</v>
      </c>
      <c r="AC3" s="3">
        <v>2015</v>
      </c>
      <c r="AD3" s="3">
        <v>2016</v>
      </c>
    </row>
    <row r="4" spans="1:31" x14ac:dyDescent="0.2">
      <c r="A4" s="45" t="str">
        <f>+CL!A4</f>
        <v>1.</v>
      </c>
      <c r="B4" s="45" t="str">
        <f>+CL!B4</f>
        <v>Energía</v>
      </c>
      <c r="C4" s="45" t="str">
        <f>+CONCATENATE(A4," ",B4)</f>
        <v>1. Energía</v>
      </c>
      <c r="D4" s="45">
        <f>+CL!D4</f>
        <v>33679.749938096145</v>
      </c>
      <c r="E4" s="45">
        <f>+CL!E4</f>
        <v>31861.544930450204</v>
      </c>
      <c r="F4" s="45">
        <f>+CL!F4</f>
        <v>32752.036747230268</v>
      </c>
      <c r="G4" s="45">
        <f>+CL!G4</f>
        <v>34975.178133433386</v>
      </c>
      <c r="H4" s="45">
        <f>+CL!H4</f>
        <v>37460.274051972636</v>
      </c>
      <c r="I4" s="45">
        <f>+CL!I4</f>
        <v>40297.886962228164</v>
      </c>
      <c r="J4" s="45">
        <f>+CL!J4</f>
        <v>46121.036650962218</v>
      </c>
      <c r="K4" s="45">
        <f>+CL!K4</f>
        <v>52785.02966682952</v>
      </c>
      <c r="L4" s="45">
        <f>+CL!L4</f>
        <v>53256.812459006156</v>
      </c>
      <c r="M4" s="45">
        <f>+CL!M4</f>
        <v>55980.170281964522</v>
      </c>
      <c r="N4" s="45">
        <f>+CL!N4</f>
        <v>52511.897312416106</v>
      </c>
      <c r="O4" s="45">
        <f>+CL!O4</f>
        <v>50412.021942639811</v>
      </c>
      <c r="P4" s="45">
        <f>+CL!P4</f>
        <v>51147.127568080679</v>
      </c>
      <c r="Q4" s="45">
        <f>+CL!Q4</f>
        <v>51806.063454971933</v>
      </c>
      <c r="R4" s="45">
        <f>+CL!R4</f>
        <v>56475.397012538255</v>
      </c>
      <c r="S4" s="45">
        <f>+CL!S4</f>
        <v>57962.289822441569</v>
      </c>
      <c r="T4" s="45">
        <f>+CL!T4</f>
        <v>58808.145347107537</v>
      </c>
      <c r="U4" s="45">
        <f>+CL!U4</f>
        <v>68352.298595933768</v>
      </c>
      <c r="V4" s="45">
        <f>+CL!V4</f>
        <v>69664.947149806409</v>
      </c>
      <c r="W4" s="45">
        <f>+CL!W4</f>
        <v>67517.730129147574</v>
      </c>
      <c r="X4" s="45">
        <f>+CL!X4</f>
        <v>68623.517291938013</v>
      </c>
      <c r="Y4" s="45">
        <f>+CL!Y4</f>
        <v>76288.277784990292</v>
      </c>
      <c r="Z4" s="45">
        <f>+CL!Z4</f>
        <v>80323.052312599422</v>
      </c>
      <c r="AA4" s="45">
        <f>+CL!AA4</f>
        <v>79993.652074144993</v>
      </c>
      <c r="AB4" s="45">
        <f>+CL!AB4</f>
        <v>77417.01281825667</v>
      </c>
      <c r="AC4" s="45">
        <f>+CL!AC4</f>
        <v>83713.41450868969</v>
      </c>
      <c r="AD4" s="45">
        <f>+CL!AD4</f>
        <v>87135.569534547321</v>
      </c>
    </row>
    <row r="5" spans="1:31" x14ac:dyDescent="0.2">
      <c r="A5" s="46"/>
      <c r="B5" s="46"/>
      <c r="C5" s="46" t="s">
        <v>109</v>
      </c>
      <c r="D5" s="46">
        <f>+CL!D263-CL!D259</f>
        <v>18336.182271015954</v>
      </c>
      <c r="E5" s="46">
        <f>+CL!E263-'1ENER'!E4</f>
        <v>18819.481047128145</v>
      </c>
      <c r="F5" s="46">
        <f>+CL!F263-'1ENER'!F4</f>
        <v>19826.930459695846</v>
      </c>
      <c r="G5" s="46">
        <f>+CL!G263-'1ENER'!G4</f>
        <v>20457.129367190966</v>
      </c>
      <c r="H5" s="46">
        <f>+CL!H263-'1ENER'!H4</f>
        <v>20888.823213954653</v>
      </c>
      <c r="I5" s="46">
        <f>+CL!I263-'1ENER'!I4</f>
        <v>21154.250711154855</v>
      </c>
      <c r="J5" s="46">
        <f>+CL!J263-'1ENER'!J4</f>
        <v>21594.060987621058</v>
      </c>
      <c r="K5" s="46">
        <f>+CL!K263-'1ENER'!K4</f>
        <v>22418.256130099078</v>
      </c>
      <c r="L5" s="46">
        <f>+CL!L263-'1ENER'!L4</f>
        <v>22894.396860062574</v>
      </c>
      <c r="M5" s="46">
        <f>+CL!M263-'1ENER'!M4</f>
        <v>23298.71879272868</v>
      </c>
      <c r="N5" s="46">
        <f>+CL!N263-'1ENER'!N4</f>
        <v>24074.757735704123</v>
      </c>
      <c r="O5" s="46">
        <f>+CL!O263-'1ENER'!O4</f>
        <v>24319.651398004877</v>
      </c>
      <c r="P5" s="46">
        <f>+CL!P263-'1ENER'!P4</f>
        <v>25032.301390430635</v>
      </c>
      <c r="Q5" s="46">
        <f>+CL!Q263-'1ENER'!Q4</f>
        <v>25149.960582038933</v>
      </c>
      <c r="R5" s="46">
        <f>+CL!R263-'1ENER'!R4</f>
        <v>26133.602087734944</v>
      </c>
      <c r="S5" s="46">
        <f>+CL!S263-'1ENER'!S4</f>
        <v>26371.439718163267</v>
      </c>
      <c r="T5" s="46">
        <f>+CL!T263-'1ENER'!T4</f>
        <v>26746.778101898963</v>
      </c>
      <c r="U5" s="46">
        <f>+CL!U263-'1ENER'!U4</f>
        <v>25303.664301041252</v>
      </c>
      <c r="V5" s="46">
        <f>+CL!V263-'1ENER'!V4</f>
        <v>24596.980090604062</v>
      </c>
      <c r="W5" s="46">
        <f>+CL!W263-'1ENER'!W4</f>
        <v>23368.848827783397</v>
      </c>
      <c r="X5" s="46">
        <f>+CL!X263-'1ENER'!X4</f>
        <v>23238.64503782861</v>
      </c>
      <c r="Y5" s="46">
        <f>+CL!Y263-'1ENER'!Y4</f>
        <v>23572.765569288124</v>
      </c>
      <c r="Z5" s="46">
        <f>+CL!Z263-'1ENER'!Z4</f>
        <v>24169.141330113882</v>
      </c>
      <c r="AA5" s="46">
        <f>+CL!AA263-'1ENER'!AA4</f>
        <v>24309.07597475934</v>
      </c>
      <c r="AB5" s="46">
        <f>+CL!AB263-'1ENER'!AB4</f>
        <v>24054.170365670929</v>
      </c>
      <c r="AC5" s="46">
        <f>+CL!AC263-'1ENER'!AC4</f>
        <v>24528.336727379763</v>
      </c>
      <c r="AD5" s="46">
        <f>+CL!AD263-'1ENER'!AD4</f>
        <v>24541.578877853332</v>
      </c>
    </row>
    <row r="6" spans="1:31" x14ac:dyDescent="0.2">
      <c r="A6" s="47"/>
      <c r="B6" s="47"/>
      <c r="C6" s="47" t="s">
        <v>8</v>
      </c>
      <c r="D6" s="47">
        <f t="shared" ref="D6:AA6" si="0">SUM(D4:D5)</f>
        <v>52015.932209112099</v>
      </c>
      <c r="E6" s="47">
        <f t="shared" si="0"/>
        <v>50681.025977578349</v>
      </c>
      <c r="F6" s="47">
        <f t="shared" si="0"/>
        <v>52578.967206926114</v>
      </c>
      <c r="G6" s="47">
        <f t="shared" si="0"/>
        <v>55432.307500624353</v>
      </c>
      <c r="H6" s="47">
        <f t="shared" si="0"/>
        <v>58349.097265927288</v>
      </c>
      <c r="I6" s="47">
        <f t="shared" si="0"/>
        <v>61452.137673383018</v>
      </c>
      <c r="J6" s="47">
        <f t="shared" si="0"/>
        <v>67715.097638583276</v>
      </c>
      <c r="K6" s="47">
        <f t="shared" si="0"/>
        <v>75203.285796928598</v>
      </c>
      <c r="L6" s="47">
        <f t="shared" si="0"/>
        <v>76151.20931906873</v>
      </c>
      <c r="M6" s="47">
        <f t="shared" si="0"/>
        <v>79278.889074693201</v>
      </c>
      <c r="N6" s="47">
        <f t="shared" si="0"/>
        <v>76586.655048120228</v>
      </c>
      <c r="O6" s="47">
        <f t="shared" si="0"/>
        <v>74731.673340644687</v>
      </c>
      <c r="P6" s="47">
        <f t="shared" si="0"/>
        <v>76179.428958511315</v>
      </c>
      <c r="Q6" s="47">
        <f t="shared" si="0"/>
        <v>76956.024037010866</v>
      </c>
      <c r="R6" s="47">
        <f t="shared" si="0"/>
        <v>82608.999100273199</v>
      </c>
      <c r="S6" s="47">
        <f t="shared" si="0"/>
        <v>84333.729540604836</v>
      </c>
      <c r="T6" s="47">
        <f t="shared" si="0"/>
        <v>85554.923449006499</v>
      </c>
      <c r="U6" s="47">
        <f t="shared" si="0"/>
        <v>93655.962896975019</v>
      </c>
      <c r="V6" s="47">
        <f t="shared" si="0"/>
        <v>94261.92724041047</v>
      </c>
      <c r="W6" s="47">
        <f t="shared" si="0"/>
        <v>90886.578956930971</v>
      </c>
      <c r="X6" s="47">
        <f t="shared" si="0"/>
        <v>91862.162329766623</v>
      </c>
      <c r="Y6" s="47">
        <f t="shared" si="0"/>
        <v>99861.043354278416</v>
      </c>
      <c r="Z6" s="47">
        <f t="shared" si="0"/>
        <v>104492.1936427133</v>
      </c>
      <c r="AA6" s="47">
        <f t="shared" si="0"/>
        <v>104302.72804890433</v>
      </c>
      <c r="AB6" s="47">
        <f t="shared" ref="AB6:AD6" si="1">SUM(AB4:AB5)</f>
        <v>101471.1831839276</v>
      </c>
      <c r="AC6" s="47">
        <f t="shared" si="1"/>
        <v>108241.75123606945</v>
      </c>
      <c r="AD6" s="47">
        <f t="shared" si="1"/>
        <v>111677.14841240065</v>
      </c>
    </row>
    <row r="7" spans="1:31" x14ac:dyDescent="0.2">
      <c r="C7" s="75" t="s">
        <v>7</v>
      </c>
      <c r="D7" s="48">
        <f>+D6-CL!D263</f>
        <v>0</v>
      </c>
      <c r="E7" s="48">
        <f>+E6-CL!E263</f>
        <v>0</v>
      </c>
      <c r="F7" s="48">
        <f>+F6-CL!F263</f>
        <v>0</v>
      </c>
      <c r="G7" s="48">
        <f>+G6-CL!G263</f>
        <v>0</v>
      </c>
      <c r="H7" s="48">
        <f>+H6-CL!H263</f>
        <v>0</v>
      </c>
      <c r="I7" s="48">
        <f>+I6-CL!I263</f>
        <v>0</v>
      </c>
      <c r="J7" s="48">
        <f>+J6-CL!J263</f>
        <v>0</v>
      </c>
      <c r="K7" s="48">
        <f>+K6-CL!K263</f>
        <v>0</v>
      </c>
      <c r="L7" s="48">
        <f>+L6-CL!L263</f>
        <v>0</v>
      </c>
      <c r="M7" s="48">
        <f>+M6-CL!M263</f>
        <v>0</v>
      </c>
      <c r="N7" s="48">
        <f>+N6-CL!N263</f>
        <v>0</v>
      </c>
      <c r="O7" s="48">
        <f>+O6-CL!O263</f>
        <v>0</v>
      </c>
      <c r="P7" s="48">
        <f>+P6-CL!P263</f>
        <v>0</v>
      </c>
      <c r="Q7" s="48">
        <f>+Q6-CL!Q263</f>
        <v>0</v>
      </c>
      <c r="R7" s="48">
        <f>+R6-CL!R263</f>
        <v>0</v>
      </c>
      <c r="S7" s="48">
        <f>+S6-CL!S263</f>
        <v>0</v>
      </c>
      <c r="T7" s="48">
        <f>+T6-CL!T263</f>
        <v>0</v>
      </c>
      <c r="U7" s="48">
        <f>+U6-CL!U263</f>
        <v>0</v>
      </c>
      <c r="V7" s="48">
        <f>+V6-CL!V263</f>
        <v>0</v>
      </c>
      <c r="W7" s="48">
        <f>+W6-CL!W263</f>
        <v>0</v>
      </c>
      <c r="X7" s="48">
        <f>+X6-CL!X263</f>
        <v>0</v>
      </c>
      <c r="Y7" s="48">
        <f>+Y6-CL!Y263</f>
        <v>0</v>
      </c>
      <c r="Z7" s="48">
        <f>+Z6-CL!Z263</f>
        <v>0</v>
      </c>
      <c r="AA7" s="48">
        <f>+AA6-CL!AA263</f>
        <v>0</v>
      </c>
      <c r="AB7" s="48">
        <f>+AB6-CL!AB263</f>
        <v>0</v>
      </c>
      <c r="AC7" s="48">
        <f>+AC6-CL!AC263</f>
        <v>0</v>
      </c>
      <c r="AD7" s="48">
        <f>+AD6-CL!AD263</f>
        <v>0</v>
      </c>
    </row>
    <row r="9" spans="1:31" x14ac:dyDescent="0.2">
      <c r="C9" s="43" t="str">
        <f>+C2</f>
        <v>Sector Energía: participación del sector en las emisiones de GEI totales (excluyendo UTCUTS)</v>
      </c>
      <c r="AD9" s="43">
        <f>$AD$83</f>
        <v>35711.079659235998</v>
      </c>
      <c r="AE9" s="38">
        <f>AD9/AD6</f>
        <v>0.31977069764856775</v>
      </c>
    </row>
    <row r="10" spans="1:31" x14ac:dyDescent="0.2">
      <c r="AD10" s="147">
        <v>26936.2</v>
      </c>
      <c r="AE10" s="38">
        <f>AD10/AD6</f>
        <v>0.24119706119760664</v>
      </c>
    </row>
    <row r="26" spans="1:30" x14ac:dyDescent="0.2">
      <c r="C26" s="43" t="s">
        <v>145</v>
      </c>
    </row>
    <row r="27" spans="1:30" x14ac:dyDescent="0.2">
      <c r="A27" s="44" t="s">
        <v>2</v>
      </c>
      <c r="B27" s="44" t="s">
        <v>0</v>
      </c>
      <c r="C27" s="44" t="s">
        <v>0</v>
      </c>
      <c r="D27" s="3">
        <v>1990</v>
      </c>
      <c r="E27" s="3">
        <v>1991</v>
      </c>
      <c r="F27" s="3">
        <v>1992</v>
      </c>
      <c r="G27" s="3">
        <v>1993</v>
      </c>
      <c r="H27" s="3">
        <v>1994</v>
      </c>
      <c r="I27" s="3">
        <v>1995</v>
      </c>
      <c r="J27" s="3">
        <v>1996</v>
      </c>
      <c r="K27" s="3">
        <v>1997</v>
      </c>
      <c r="L27" s="3">
        <v>1998</v>
      </c>
      <c r="M27" s="3">
        <v>1999</v>
      </c>
      <c r="N27" s="3">
        <v>2000</v>
      </c>
      <c r="O27" s="3">
        <v>2001</v>
      </c>
      <c r="P27" s="3">
        <v>2002</v>
      </c>
      <c r="Q27" s="3">
        <v>2003</v>
      </c>
      <c r="R27" s="3">
        <v>2004</v>
      </c>
      <c r="S27" s="3">
        <v>2005</v>
      </c>
      <c r="T27" s="3">
        <v>2006</v>
      </c>
      <c r="U27" s="3">
        <v>2007</v>
      </c>
      <c r="V27" s="3">
        <v>2008</v>
      </c>
      <c r="W27" s="3">
        <v>2009</v>
      </c>
      <c r="X27" s="3">
        <v>2010</v>
      </c>
      <c r="Y27" s="3">
        <v>2011</v>
      </c>
      <c r="Z27" s="3">
        <v>2012</v>
      </c>
      <c r="AA27" s="3">
        <v>2013</v>
      </c>
      <c r="AB27" s="3">
        <v>2014</v>
      </c>
      <c r="AC27" s="3">
        <v>2015</v>
      </c>
      <c r="AD27" s="3">
        <v>2016</v>
      </c>
    </row>
    <row r="28" spans="1:30" x14ac:dyDescent="0.2">
      <c r="A28" s="45" t="str">
        <f>+A4</f>
        <v>1.</v>
      </c>
      <c r="B28" s="45" t="str">
        <f>+B4</f>
        <v>Energía</v>
      </c>
      <c r="C28" s="45" t="str">
        <f>+CONCATENATE(A28," ",B28)</f>
        <v>1. Energía</v>
      </c>
      <c r="D28" s="45">
        <f t="shared" ref="D28" si="2">+D4</f>
        <v>33679.749938096145</v>
      </c>
      <c r="E28" s="45">
        <f t="shared" ref="E28:AD28" si="3">+E4</f>
        <v>31861.544930450204</v>
      </c>
      <c r="F28" s="45">
        <f t="shared" si="3"/>
        <v>32752.036747230268</v>
      </c>
      <c r="G28" s="45">
        <f t="shared" si="3"/>
        <v>34975.178133433386</v>
      </c>
      <c r="H28" s="45">
        <f t="shared" si="3"/>
        <v>37460.274051972636</v>
      </c>
      <c r="I28" s="45">
        <f t="shared" si="3"/>
        <v>40297.886962228164</v>
      </c>
      <c r="J28" s="45">
        <f t="shared" si="3"/>
        <v>46121.036650962218</v>
      </c>
      <c r="K28" s="45">
        <f t="shared" si="3"/>
        <v>52785.02966682952</v>
      </c>
      <c r="L28" s="45">
        <f t="shared" si="3"/>
        <v>53256.812459006156</v>
      </c>
      <c r="M28" s="45">
        <f t="shared" si="3"/>
        <v>55980.170281964522</v>
      </c>
      <c r="N28" s="45">
        <f t="shared" si="3"/>
        <v>52511.897312416106</v>
      </c>
      <c r="O28" s="45">
        <f t="shared" si="3"/>
        <v>50412.021942639811</v>
      </c>
      <c r="P28" s="45">
        <f t="shared" si="3"/>
        <v>51147.127568080679</v>
      </c>
      <c r="Q28" s="45">
        <f t="shared" si="3"/>
        <v>51806.063454971933</v>
      </c>
      <c r="R28" s="45">
        <f t="shared" si="3"/>
        <v>56475.397012538255</v>
      </c>
      <c r="S28" s="45">
        <f t="shared" si="3"/>
        <v>57962.289822441569</v>
      </c>
      <c r="T28" s="45">
        <f t="shared" si="3"/>
        <v>58808.145347107537</v>
      </c>
      <c r="U28" s="45">
        <f t="shared" si="3"/>
        <v>68352.298595933768</v>
      </c>
      <c r="V28" s="45">
        <f t="shared" si="3"/>
        <v>69664.947149806409</v>
      </c>
      <c r="W28" s="45">
        <f t="shared" si="3"/>
        <v>67517.730129147574</v>
      </c>
      <c r="X28" s="45">
        <f t="shared" si="3"/>
        <v>68623.517291938013</v>
      </c>
      <c r="Y28" s="45">
        <f t="shared" si="3"/>
        <v>76288.277784990292</v>
      </c>
      <c r="Z28" s="45">
        <f t="shared" si="3"/>
        <v>80323.052312599422</v>
      </c>
      <c r="AA28" s="45">
        <f t="shared" si="3"/>
        <v>79993.652074144993</v>
      </c>
      <c r="AB28" s="45">
        <f t="shared" si="3"/>
        <v>77417.01281825667</v>
      </c>
      <c r="AC28" s="45">
        <f t="shared" si="3"/>
        <v>83713.41450868969</v>
      </c>
      <c r="AD28" s="45">
        <f t="shared" si="3"/>
        <v>87135.569534547321</v>
      </c>
    </row>
    <row r="29" spans="1:30" x14ac:dyDescent="0.2">
      <c r="A29" s="46"/>
      <c r="B29" s="46"/>
      <c r="C29" s="46" t="s">
        <v>110</v>
      </c>
      <c r="D29" s="46">
        <f>+CL!D5+CL!D6+CL!D8+ABS(CL!D7)</f>
        <v>68397.147531983501</v>
      </c>
      <c r="E29" s="46">
        <f>+CL!E5+CL!E6+CL!E8+ABS(CL!E7)</f>
        <v>65037.045976609232</v>
      </c>
      <c r="F29" s="46">
        <f>+CL!F5+CL!F6+CL!F8+ABS(CL!F7)</f>
        <v>69147.820366085798</v>
      </c>
      <c r="G29" s="46">
        <f>+CL!G5+CL!G6+CL!G8+ABS(CL!G7)</f>
        <v>69733.9624174856</v>
      </c>
      <c r="H29" s="46">
        <f>+CL!H5+CL!H6+CL!H8+ABS(CL!H7)</f>
        <v>66747.287706550051</v>
      </c>
      <c r="I29" s="46">
        <f>+CL!I5+CL!I6+CL!I8+ABS(CL!I7)</f>
        <v>73235.01443368828</v>
      </c>
      <c r="J29" s="46">
        <f>+CL!J5+CL!J6+CL!J8+ABS(CL!J7)</f>
        <v>72861.554450600568</v>
      </c>
      <c r="K29" s="46">
        <f>+CL!K5+CL!K6+CL!K8+ABS(CL!K7)</f>
        <v>76774.743402783002</v>
      </c>
      <c r="L29" s="46">
        <f>+CL!L5+CL!L6+CL!L8+ABS(CL!L7)</f>
        <v>59365.830438056626</v>
      </c>
      <c r="M29" s="46">
        <f>+CL!M5+CL!M6+CL!M8+ABS(CL!M7)</f>
        <v>72509.119317264995</v>
      </c>
      <c r="N29" s="46">
        <f>+CL!N5+CL!N6+CL!N8+ABS(CL!N7)</f>
        <v>86751.126989305791</v>
      </c>
      <c r="O29" s="46">
        <f>+CL!O5+CL!O6+CL!O8+ABS(CL!O7)</f>
        <v>88675.446208433568</v>
      </c>
      <c r="P29" s="46">
        <f>+CL!P5+CL!P6+CL!P8+ABS(CL!P7)</f>
        <v>80735.760563507472</v>
      </c>
      <c r="Q29" s="46">
        <f>+CL!Q5+CL!Q6+CL!Q8+ABS(CL!Q7)</f>
        <v>98083.372409863849</v>
      </c>
      <c r="R29" s="46">
        <f>+CL!R5+CL!R6+CL!R8+ABS(CL!R7)</f>
        <v>92999.900436793308</v>
      </c>
      <c r="S29" s="46">
        <f>+CL!S5+CL!S6+CL!S8+ABS(CL!S7)</f>
        <v>92467.719978388326</v>
      </c>
      <c r="T29" s="46">
        <f>+CL!T5+CL!T6+CL!T8+ABS(CL!T7)</f>
        <v>96668.113762924768</v>
      </c>
      <c r="U29" s="46">
        <f>+CL!U5+CL!U6+CL!U8+ABS(CL!U7)</f>
        <v>81399.100894546456</v>
      </c>
      <c r="V29" s="46">
        <f>+CL!V5+CL!V6+CL!V8+ABS(CL!V7)</f>
        <v>82608.578091274467</v>
      </c>
      <c r="W29" s="46">
        <f>+CL!W5+CL!W6+CL!W8+ABS(CL!W7)</f>
        <v>85903.70261013975</v>
      </c>
      <c r="X29" s="46">
        <f>+CL!X5+CL!X6+CL!X8+ABS(CL!X7)</f>
        <v>95169.529306713055</v>
      </c>
      <c r="Y29" s="46">
        <f>+CL!Y5+CL!Y6+CL!Y8+ABS(CL!Y7)</f>
        <v>89088.821796666583</v>
      </c>
      <c r="Z29" s="46">
        <f>+CL!Z5+CL!Z6+CL!Z8+ABS(CL!Z7)</f>
        <v>85600.329245831264</v>
      </c>
      <c r="AA29" s="46">
        <f>+CL!AA5+CL!AA6+CL!AA8+ABS(CL!AA7)</f>
        <v>96196.567985347705</v>
      </c>
      <c r="AB29" s="46">
        <f>+CL!AB5+CL!AB6+CL!AB8+ABS(CL!AB7)</f>
        <v>79776.53299865195</v>
      </c>
      <c r="AC29" s="46">
        <f>+CL!AC5+CL!AC6+CL!AC8+ABS(CL!AC7)</f>
        <v>69500.705609782803</v>
      </c>
      <c r="AD29" s="46">
        <f>+CL!AD5+CL!AD6+CL!AD8+ABS(CL!AD7)</f>
        <v>90033.909581334185</v>
      </c>
    </row>
    <row r="30" spans="1:30" x14ac:dyDescent="0.2">
      <c r="A30" s="47"/>
      <c r="B30" s="47"/>
      <c r="C30" s="47" t="s">
        <v>8</v>
      </c>
      <c r="D30" s="47">
        <f t="shared" ref="D30:AD30" si="4">SUM(D28:D29)</f>
        <v>102076.89747007965</v>
      </c>
      <c r="E30" s="47">
        <f t="shared" si="4"/>
        <v>96898.590907059435</v>
      </c>
      <c r="F30" s="47">
        <f t="shared" si="4"/>
        <v>101899.85711331607</v>
      </c>
      <c r="G30" s="47">
        <f t="shared" si="4"/>
        <v>104709.14055091899</v>
      </c>
      <c r="H30" s="47">
        <f t="shared" si="4"/>
        <v>104207.56175852269</v>
      </c>
      <c r="I30" s="47">
        <f t="shared" si="4"/>
        <v>113532.90139591644</v>
      </c>
      <c r="J30" s="47">
        <f t="shared" si="4"/>
        <v>118982.59110156278</v>
      </c>
      <c r="K30" s="47">
        <f t="shared" si="4"/>
        <v>129559.77306961252</v>
      </c>
      <c r="L30" s="47">
        <f t="shared" si="4"/>
        <v>112622.64289706279</v>
      </c>
      <c r="M30" s="47">
        <f t="shared" si="4"/>
        <v>128489.28959922952</v>
      </c>
      <c r="N30" s="47">
        <f t="shared" si="4"/>
        <v>139263.02430172189</v>
      </c>
      <c r="O30" s="47">
        <f t="shared" si="4"/>
        <v>139087.46815107338</v>
      </c>
      <c r="P30" s="47">
        <f t="shared" si="4"/>
        <v>131882.88813158814</v>
      </c>
      <c r="Q30" s="47">
        <f t="shared" si="4"/>
        <v>149889.43586483577</v>
      </c>
      <c r="R30" s="47">
        <f t="shared" si="4"/>
        <v>149475.29744933156</v>
      </c>
      <c r="S30" s="47">
        <f t="shared" si="4"/>
        <v>150430.0098008299</v>
      </c>
      <c r="T30" s="47">
        <f t="shared" si="4"/>
        <v>155476.25911003229</v>
      </c>
      <c r="U30" s="47">
        <f t="shared" si="4"/>
        <v>149751.39949048022</v>
      </c>
      <c r="V30" s="47">
        <f t="shared" si="4"/>
        <v>152273.52524108088</v>
      </c>
      <c r="W30" s="47">
        <f t="shared" si="4"/>
        <v>153421.43273928732</v>
      </c>
      <c r="X30" s="47">
        <f t="shared" si="4"/>
        <v>163793.04659865107</v>
      </c>
      <c r="Y30" s="47">
        <f t="shared" si="4"/>
        <v>165377.09958165686</v>
      </c>
      <c r="Z30" s="47">
        <f t="shared" si="4"/>
        <v>165923.38155843067</v>
      </c>
      <c r="AA30" s="47">
        <f t="shared" si="4"/>
        <v>176190.22005949268</v>
      </c>
      <c r="AB30" s="47">
        <f t="shared" si="4"/>
        <v>157193.54581690862</v>
      </c>
      <c r="AC30" s="47">
        <f t="shared" si="4"/>
        <v>153214.12011847249</v>
      </c>
      <c r="AD30" s="47">
        <f t="shared" si="4"/>
        <v>177169.47911588149</v>
      </c>
    </row>
    <row r="31" spans="1:30" x14ac:dyDescent="0.2">
      <c r="C31" s="75" t="s">
        <v>7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</row>
    <row r="33" spans="3:3" x14ac:dyDescent="0.2">
      <c r="C33" s="43" t="str">
        <f>+C26</f>
        <v>Sector Energía: participación del sector en el balance de GEI</v>
      </c>
    </row>
    <row r="50" spans="1:31" x14ac:dyDescent="0.2">
      <c r="C50" s="43" t="s">
        <v>90</v>
      </c>
    </row>
    <row r="51" spans="1:31" s="83" customFormat="1" x14ac:dyDescent="0.2">
      <c r="A51" s="82" t="s">
        <v>2</v>
      </c>
      <c r="B51" s="82" t="s">
        <v>0</v>
      </c>
      <c r="C51" s="82" t="s">
        <v>14</v>
      </c>
      <c r="D51" s="74">
        <v>1990</v>
      </c>
      <c r="E51" s="74">
        <v>1991</v>
      </c>
      <c r="F51" s="74">
        <v>1992</v>
      </c>
      <c r="G51" s="74">
        <v>1993</v>
      </c>
      <c r="H51" s="74">
        <v>1994</v>
      </c>
      <c r="I51" s="74">
        <v>1995</v>
      </c>
      <c r="J51" s="74">
        <v>1996</v>
      </c>
      <c r="K51" s="74">
        <v>1997</v>
      </c>
      <c r="L51" s="74">
        <v>1998</v>
      </c>
      <c r="M51" s="74">
        <v>1999</v>
      </c>
      <c r="N51" s="74">
        <v>2000</v>
      </c>
      <c r="O51" s="74">
        <v>2001</v>
      </c>
      <c r="P51" s="74">
        <v>2002</v>
      </c>
      <c r="Q51" s="74">
        <v>2003</v>
      </c>
      <c r="R51" s="74">
        <v>2004</v>
      </c>
      <c r="S51" s="74">
        <v>2005</v>
      </c>
      <c r="T51" s="74">
        <v>2006</v>
      </c>
      <c r="U51" s="74">
        <v>2007</v>
      </c>
      <c r="V51" s="74">
        <v>2008</v>
      </c>
      <c r="W51" s="74">
        <v>2009</v>
      </c>
      <c r="X51" s="74">
        <v>2010</v>
      </c>
      <c r="Y51" s="74">
        <v>2011</v>
      </c>
      <c r="Z51" s="74">
        <v>2012</v>
      </c>
      <c r="AA51" s="74">
        <v>2013</v>
      </c>
      <c r="AB51" s="74">
        <v>2014</v>
      </c>
      <c r="AC51" s="74">
        <v>2015</v>
      </c>
      <c r="AD51" s="74">
        <v>2016</v>
      </c>
      <c r="AE51" s="43"/>
    </row>
    <row r="52" spans="1:31" s="83" customFormat="1" x14ac:dyDescent="0.2">
      <c r="A52" s="50" t="s">
        <v>246</v>
      </c>
      <c r="B52" s="50" t="s">
        <v>247</v>
      </c>
      <c r="C52" s="50" t="str">
        <f>+CONCATENATE(A52," ",B52)</f>
        <v>1.A. Actividades de quema de combustible (método sectorial)</v>
      </c>
      <c r="D52" s="50">
        <v>31425.038975456719</v>
      </c>
      <c r="E52" s="50">
        <v>29970.551715460202</v>
      </c>
      <c r="F52" s="50">
        <v>31025.092846450269</v>
      </c>
      <c r="G52" s="50">
        <v>33357.856667773383</v>
      </c>
      <c r="H52" s="50">
        <v>35871.823839602635</v>
      </c>
      <c r="I52" s="50">
        <v>38941.843047778166</v>
      </c>
      <c r="J52" s="50">
        <v>44850.79464408222</v>
      </c>
      <c r="K52" s="50">
        <v>51546.639105426722</v>
      </c>
      <c r="L52" s="50">
        <v>52055.254880941153</v>
      </c>
      <c r="M52" s="50">
        <v>54646.821432984521</v>
      </c>
      <c r="N52" s="50">
        <v>50970.317726276109</v>
      </c>
      <c r="O52" s="50">
        <v>48808.600900819809</v>
      </c>
      <c r="P52" s="50">
        <v>49599.697311440679</v>
      </c>
      <c r="Q52" s="50">
        <v>50367.282661841935</v>
      </c>
      <c r="R52" s="50">
        <v>55017.988884223516</v>
      </c>
      <c r="S52" s="50">
        <v>56476.11535986387</v>
      </c>
      <c r="T52" s="50">
        <v>57413.093312526311</v>
      </c>
      <c r="U52" s="50">
        <v>67210.896498049537</v>
      </c>
      <c r="V52" s="50">
        <v>68630.723856664277</v>
      </c>
      <c r="W52" s="50">
        <v>66285.069565347017</v>
      </c>
      <c r="X52" s="50">
        <v>67414.007279473226</v>
      </c>
      <c r="Y52" s="50">
        <v>75162.903356940558</v>
      </c>
      <c r="Z52" s="50">
        <v>79251.528772168254</v>
      </c>
      <c r="AA52" s="50">
        <v>78929.697287514718</v>
      </c>
      <c r="AB52" s="50">
        <v>76420.988013518858</v>
      </c>
      <c r="AC52" s="50">
        <v>82758.250908460366</v>
      </c>
      <c r="AD52" s="50">
        <v>86133.938153074443</v>
      </c>
      <c r="AE52" s="43"/>
    </row>
    <row r="53" spans="1:31" s="83" customFormat="1" x14ac:dyDescent="0.2">
      <c r="A53" s="50" t="s">
        <v>248</v>
      </c>
      <c r="B53" s="50" t="s">
        <v>249</v>
      </c>
      <c r="C53" s="51" t="str">
        <f>+CONCATENATE(A53," ",B53)</f>
        <v>1.B. Emisiones fugitivas de combustibles</v>
      </c>
      <c r="D53" s="51">
        <v>2254.710962639424</v>
      </c>
      <c r="E53" s="51">
        <v>1890.9932149900001</v>
      </c>
      <c r="F53" s="51">
        <v>1726.9439007800001</v>
      </c>
      <c r="G53" s="51">
        <v>1617.3214656599998</v>
      </c>
      <c r="H53" s="51">
        <v>1588.4502123699999</v>
      </c>
      <c r="I53" s="51">
        <v>1356.0439144499999</v>
      </c>
      <c r="J53" s="51">
        <v>1270.24200688</v>
      </c>
      <c r="K53" s="51">
        <v>1238.3905614027999</v>
      </c>
      <c r="L53" s="51">
        <v>1201.5575780649999</v>
      </c>
      <c r="M53" s="51">
        <v>1333.34884898</v>
      </c>
      <c r="N53" s="51">
        <v>1541.5795861399999</v>
      </c>
      <c r="O53" s="51">
        <v>1603.4210418200003</v>
      </c>
      <c r="P53" s="51">
        <v>1547.4302566399999</v>
      </c>
      <c r="Q53" s="51">
        <v>1438.7807931299999</v>
      </c>
      <c r="R53" s="51">
        <v>1457.4081283147405</v>
      </c>
      <c r="S53" s="51">
        <v>1486.1744625777008</v>
      </c>
      <c r="T53" s="51">
        <v>1395.0520345812279</v>
      </c>
      <c r="U53" s="51">
        <v>1141.4020978842282</v>
      </c>
      <c r="V53" s="51">
        <v>1034.2232931421308</v>
      </c>
      <c r="W53" s="51">
        <v>1232.6605638005603</v>
      </c>
      <c r="X53" s="51">
        <v>1209.5100124647872</v>
      </c>
      <c r="Y53" s="51">
        <v>1125.3744280497335</v>
      </c>
      <c r="Z53" s="51">
        <v>1071.5235404311611</v>
      </c>
      <c r="AA53" s="51">
        <v>1063.9547866302687</v>
      </c>
      <c r="AB53" s="51">
        <v>996.02480473781577</v>
      </c>
      <c r="AC53" s="51">
        <v>955.16360022932201</v>
      </c>
      <c r="AD53" s="51">
        <v>1001.6313814728761</v>
      </c>
      <c r="AE53" s="43"/>
    </row>
    <row r="54" spans="1:31" s="83" customFormat="1" x14ac:dyDescent="0.2">
      <c r="A54" s="84"/>
      <c r="B54" s="84"/>
      <c r="C54" s="84" t="s">
        <v>8</v>
      </c>
      <c r="D54" s="84">
        <f t="shared" ref="D54:AA54" si="5">SUM(D52:D53)</f>
        <v>33679.749938096145</v>
      </c>
      <c r="E54" s="84">
        <f t="shared" si="5"/>
        <v>31861.544930450204</v>
      </c>
      <c r="F54" s="84">
        <f t="shared" si="5"/>
        <v>32752.036747230268</v>
      </c>
      <c r="G54" s="84">
        <f t="shared" si="5"/>
        <v>34975.178133433386</v>
      </c>
      <c r="H54" s="84">
        <f t="shared" si="5"/>
        <v>37460.274051972636</v>
      </c>
      <c r="I54" s="84">
        <f t="shared" si="5"/>
        <v>40297.886962228164</v>
      </c>
      <c r="J54" s="84">
        <f t="shared" si="5"/>
        <v>46121.036650962218</v>
      </c>
      <c r="K54" s="84">
        <f t="shared" si="5"/>
        <v>52785.02966682952</v>
      </c>
      <c r="L54" s="84">
        <f t="shared" si="5"/>
        <v>53256.812459006156</v>
      </c>
      <c r="M54" s="84">
        <f t="shared" si="5"/>
        <v>55980.170281964522</v>
      </c>
      <c r="N54" s="84">
        <f t="shared" si="5"/>
        <v>52511.897312416106</v>
      </c>
      <c r="O54" s="84">
        <f t="shared" si="5"/>
        <v>50412.021942639811</v>
      </c>
      <c r="P54" s="84">
        <f t="shared" si="5"/>
        <v>51147.127568080679</v>
      </c>
      <c r="Q54" s="84">
        <f t="shared" si="5"/>
        <v>51806.063454971933</v>
      </c>
      <c r="R54" s="84">
        <f t="shared" si="5"/>
        <v>56475.397012538255</v>
      </c>
      <c r="S54" s="84">
        <f t="shared" si="5"/>
        <v>57962.289822441569</v>
      </c>
      <c r="T54" s="84">
        <f t="shared" si="5"/>
        <v>58808.145347107537</v>
      </c>
      <c r="U54" s="84">
        <f t="shared" si="5"/>
        <v>68352.298595933768</v>
      </c>
      <c r="V54" s="84">
        <f t="shared" si="5"/>
        <v>69664.947149806409</v>
      </c>
      <c r="W54" s="84">
        <f t="shared" si="5"/>
        <v>67517.730129147574</v>
      </c>
      <c r="X54" s="84">
        <f t="shared" si="5"/>
        <v>68623.517291938013</v>
      </c>
      <c r="Y54" s="84">
        <f t="shared" si="5"/>
        <v>76288.277784990292</v>
      </c>
      <c r="Z54" s="84">
        <f t="shared" si="5"/>
        <v>80323.052312599422</v>
      </c>
      <c r="AA54" s="84">
        <f t="shared" si="5"/>
        <v>79993.652074144993</v>
      </c>
      <c r="AB54" s="84">
        <f t="shared" ref="AB54:AD54" si="6">SUM(AB52:AB53)</f>
        <v>77417.01281825667</v>
      </c>
      <c r="AC54" s="84">
        <f t="shared" si="6"/>
        <v>83713.41450868969</v>
      </c>
      <c r="AD54" s="84">
        <f t="shared" si="6"/>
        <v>87135.569534547321</v>
      </c>
      <c r="AE54" s="43"/>
    </row>
    <row r="55" spans="1:31" s="48" customFormat="1" x14ac:dyDescent="0.2">
      <c r="A55" s="43"/>
      <c r="B55" s="43"/>
      <c r="C55" s="54" t="s">
        <v>7</v>
      </c>
      <c r="D55" s="48">
        <f>+D54-CL!D4</f>
        <v>0</v>
      </c>
      <c r="E55" s="48">
        <f>+E54-CL!E4</f>
        <v>0</v>
      </c>
      <c r="F55" s="48">
        <f>+F54-CL!F4</f>
        <v>0</v>
      </c>
      <c r="G55" s="48">
        <f>+G54-CL!G4</f>
        <v>0</v>
      </c>
      <c r="H55" s="48">
        <f>+H54-CL!H4</f>
        <v>0</v>
      </c>
      <c r="I55" s="48">
        <f>+I54-CL!I4</f>
        <v>0</v>
      </c>
      <c r="J55" s="48">
        <f>+J54-CL!J4</f>
        <v>0</v>
      </c>
      <c r="K55" s="48">
        <f>+K54-CL!K4</f>
        <v>0</v>
      </c>
      <c r="L55" s="48">
        <f>+L54-CL!L4</f>
        <v>0</v>
      </c>
      <c r="M55" s="48">
        <f>+M54-CL!M4</f>
        <v>0</v>
      </c>
      <c r="N55" s="48">
        <f>+N54-CL!N4</f>
        <v>0</v>
      </c>
      <c r="O55" s="48">
        <f>+O54-CL!O4</f>
        <v>0</v>
      </c>
      <c r="P55" s="48">
        <f>+P54-CL!P4</f>
        <v>0</v>
      </c>
      <c r="Q55" s="48">
        <f>+Q54-CL!Q4</f>
        <v>0</v>
      </c>
      <c r="R55" s="48">
        <f>+R54-CL!R4</f>
        <v>0</v>
      </c>
      <c r="S55" s="48">
        <f>+S54-CL!S4</f>
        <v>0</v>
      </c>
      <c r="T55" s="48">
        <f>+T54-CL!T4</f>
        <v>0</v>
      </c>
      <c r="U55" s="48">
        <f>+U54-CL!U4</f>
        <v>0</v>
      </c>
      <c r="V55" s="48">
        <f>+V54-CL!V4</f>
        <v>0</v>
      </c>
      <c r="W55" s="48">
        <f>+W54-CL!W4</f>
        <v>0</v>
      </c>
      <c r="X55" s="48">
        <f>+X54-CL!X4</f>
        <v>0</v>
      </c>
      <c r="Y55" s="48">
        <f>+Y54-CL!Y4</f>
        <v>0</v>
      </c>
      <c r="Z55" s="48">
        <f>+Z54-CL!Z4</f>
        <v>0</v>
      </c>
      <c r="AA55" s="48">
        <f>+AA54-CL!AA4</f>
        <v>0</v>
      </c>
      <c r="AB55" s="48">
        <f>+AB54-CL!AB4</f>
        <v>0</v>
      </c>
      <c r="AC55" s="48">
        <f>+AC54-CL!AC4</f>
        <v>0</v>
      </c>
      <c r="AD55" s="48">
        <f>+AD54-CL!AD4</f>
        <v>0</v>
      </c>
      <c r="AE55" s="43"/>
    </row>
    <row r="57" spans="1:31" x14ac:dyDescent="0.2">
      <c r="C57" s="43" t="str">
        <f>+C50</f>
        <v>Sector Energía: emisiones de GEI (kt CO2 eq) por categoría, serie 1990-2016</v>
      </c>
    </row>
    <row r="58" spans="1:31" x14ac:dyDescent="0.2">
      <c r="C58" s="3" t="s">
        <v>14</v>
      </c>
      <c r="D58" s="3">
        <v>1990</v>
      </c>
      <c r="E58" s="3">
        <v>2000</v>
      </c>
      <c r="F58" s="3">
        <v>2010</v>
      </c>
      <c r="G58" s="3">
        <v>2013</v>
      </c>
      <c r="H58" s="3">
        <v>2014</v>
      </c>
      <c r="I58" s="3">
        <v>2015</v>
      </c>
      <c r="J58" s="74">
        <v>2016</v>
      </c>
      <c r="M58" s="85" t="s">
        <v>74</v>
      </c>
      <c r="N58" s="85" t="s">
        <v>87</v>
      </c>
      <c r="O58" s="85" t="s">
        <v>0</v>
      </c>
    </row>
    <row r="59" spans="1:31" x14ac:dyDescent="0.2">
      <c r="C59" s="103" t="str">
        <f>+C52</f>
        <v>1.A. Actividades de quema de combustible (método sectorial)</v>
      </c>
      <c r="D59" s="60">
        <f>+D52</f>
        <v>31425.038975456719</v>
      </c>
      <c r="E59" s="60">
        <f>+N52</f>
        <v>50970.317726276109</v>
      </c>
      <c r="F59" s="60">
        <f>+X52</f>
        <v>67414.007279473226</v>
      </c>
      <c r="G59" s="60">
        <f>+AA52</f>
        <v>78929.697287514718</v>
      </c>
      <c r="H59" s="60">
        <f t="shared" ref="H59:J59" si="7">+AB52</f>
        <v>76420.988013518858</v>
      </c>
      <c r="I59" s="60">
        <f t="shared" si="7"/>
        <v>82758.250908460366</v>
      </c>
      <c r="J59" s="60">
        <f t="shared" si="7"/>
        <v>86133.938153074443</v>
      </c>
      <c r="K59" s="38">
        <f>+J59/$J$61</f>
        <v>0.98850490807802949</v>
      </c>
      <c r="L59" s="38"/>
      <c r="M59" s="109">
        <f>+IF(D59=0,"",IF(D59&lt;0,IF(J59&lt;0,(J59-D59)/D59,(J59-D59)/ABS(D59)),(J59-D59)/D59))</f>
        <v>1.7409333754636214</v>
      </c>
      <c r="N59" s="109">
        <f>+IF(G59=0,"",IF(G59&lt;0,IF(J59&lt;0,(J59-G59)/G59,(J59-G59)/ABS(G59)),(J59-G59)/G59))</f>
        <v>9.1274147920738416E-2</v>
      </c>
      <c r="O59" s="17" t="str">
        <f>+C59</f>
        <v>1.A. Actividades de quema de combustible (método sectorial)</v>
      </c>
    </row>
    <row r="60" spans="1:31" x14ac:dyDescent="0.2">
      <c r="C60" s="103" t="str">
        <f>+C53</f>
        <v>1.B. Emisiones fugitivas de combustibles</v>
      </c>
      <c r="D60" s="60">
        <f>+D53</f>
        <v>2254.710962639424</v>
      </c>
      <c r="E60" s="60">
        <f>+N53</f>
        <v>1541.5795861399999</v>
      </c>
      <c r="F60" s="60">
        <f>+X53</f>
        <v>1209.5100124647872</v>
      </c>
      <c r="G60" s="60">
        <f>+AA53</f>
        <v>1063.9547866302687</v>
      </c>
      <c r="H60" s="60">
        <f t="shared" ref="H60" si="8">+AB53</f>
        <v>996.02480473781577</v>
      </c>
      <c r="I60" s="60">
        <f t="shared" ref="I60" si="9">+AC53</f>
        <v>955.16360022932201</v>
      </c>
      <c r="J60" s="60">
        <f t="shared" ref="J60" si="10">+AD53</f>
        <v>1001.6313814728761</v>
      </c>
      <c r="K60" s="38">
        <f>+J60/$J$61</f>
        <v>1.1495091921970528E-2</v>
      </c>
      <c r="L60" s="38"/>
      <c r="M60" s="110">
        <f t="shared" ref="M60:M61" si="11">+IF(D60=0,"",IF(D60&lt;0,IF(J60&lt;0,(J60-D60)/D60,(J60-D60)/ABS(D60)),(J60-D60)/D60))</f>
        <v>-0.55576062827124417</v>
      </c>
      <c r="N60" s="110">
        <f t="shared" ref="N60" si="12">+IF(G60=0,"",IF(G60&lt;0,IF(J60&lt;0,(J60-G60)/G60,(J60-G60)/ABS(G60)),(J60-G60)/G60))</f>
        <v>-5.8577118069821119E-2</v>
      </c>
      <c r="O60" s="17" t="str">
        <f t="shared" ref="O60" si="13">+C60</f>
        <v>1.B. Emisiones fugitivas de combustibles</v>
      </c>
    </row>
    <row r="61" spans="1:31" x14ac:dyDescent="0.2">
      <c r="C61" s="47" t="s">
        <v>8</v>
      </c>
      <c r="D61" s="47">
        <f t="shared" ref="D61:J61" si="14">SUM(D59:D60)</f>
        <v>33679.749938096145</v>
      </c>
      <c r="E61" s="47">
        <f t="shared" si="14"/>
        <v>52511.897312416106</v>
      </c>
      <c r="F61" s="47">
        <f t="shared" si="14"/>
        <v>68623.517291938013</v>
      </c>
      <c r="G61" s="47">
        <f t="shared" si="14"/>
        <v>79993.652074144993</v>
      </c>
      <c r="H61" s="47">
        <f t="shared" si="14"/>
        <v>77417.01281825667</v>
      </c>
      <c r="I61" s="47">
        <f t="shared" si="14"/>
        <v>83713.41450868969</v>
      </c>
      <c r="J61" s="47">
        <f t="shared" si="14"/>
        <v>87135.569534547321</v>
      </c>
      <c r="K61" s="38">
        <f>+J61/$J$61</f>
        <v>1</v>
      </c>
      <c r="L61" s="38"/>
      <c r="M61" s="148">
        <f t="shared" si="11"/>
        <v>1.5871798245148412</v>
      </c>
      <c r="N61" s="109">
        <f>+IF(G61=0,"",IF(G61&lt;0,IF(J61&lt;0,(J61-G61)/G61,(J61-G61)/ABS(G61)),(J61-G61)/G61))</f>
        <v>8.9281052623808019E-2</v>
      </c>
      <c r="O61" s="56" t="str">
        <f>+C61</f>
        <v>Total</v>
      </c>
    </row>
    <row r="62" spans="1:31" s="48" customFormat="1" x14ac:dyDescent="0.2">
      <c r="C62" s="54" t="s">
        <v>7</v>
      </c>
      <c r="D62" s="48">
        <f>+D54-D61</f>
        <v>0</v>
      </c>
      <c r="E62" s="48">
        <f>+N54-E61</f>
        <v>0</v>
      </c>
      <c r="F62" s="48">
        <f>+X54-F61</f>
        <v>0</v>
      </c>
      <c r="G62" s="48">
        <f>+AA54-G61</f>
        <v>0</v>
      </c>
      <c r="H62" s="48">
        <f t="shared" ref="H62:J62" si="15">+AB54-H61</f>
        <v>0</v>
      </c>
      <c r="I62" s="48">
        <f t="shared" si="15"/>
        <v>0</v>
      </c>
      <c r="J62" s="48">
        <f t="shared" si="15"/>
        <v>0</v>
      </c>
      <c r="L62" s="43"/>
      <c r="M62" s="43"/>
      <c r="N62" s="43"/>
      <c r="O62" s="43"/>
      <c r="P62" s="43"/>
    </row>
    <row r="63" spans="1:31" s="48" customFormat="1" x14ac:dyDescent="0.2">
      <c r="K63" s="43"/>
      <c r="L63" s="43"/>
      <c r="M63" s="43"/>
      <c r="N63" s="43"/>
      <c r="O63" s="43"/>
    </row>
    <row r="64" spans="1:31" x14ac:dyDescent="0.2">
      <c r="C64" s="43" t="s">
        <v>91</v>
      </c>
    </row>
    <row r="68" spans="11:13" x14ac:dyDescent="0.2">
      <c r="K68" s="43" t="s">
        <v>151</v>
      </c>
    </row>
    <row r="69" spans="11:13" x14ac:dyDescent="0.2">
      <c r="K69" s="108">
        <v>32.1</v>
      </c>
      <c r="L69" s="108" t="s">
        <v>150</v>
      </c>
      <c r="M69" s="43" t="s">
        <v>152</v>
      </c>
    </row>
    <row r="70" spans="11:13" x14ac:dyDescent="0.2">
      <c r="K70" s="108">
        <f>+K69*1000000</f>
        <v>32100000</v>
      </c>
      <c r="L70" s="108" t="s">
        <v>153</v>
      </c>
    </row>
    <row r="71" spans="11:13" x14ac:dyDescent="0.2">
      <c r="K71" s="119">
        <f>+J61/$K$70</f>
        <v>2.7145037238176734E-3</v>
      </c>
      <c r="L71" s="108"/>
    </row>
    <row r="72" spans="11:13" x14ac:dyDescent="0.2">
      <c r="K72" s="108"/>
      <c r="L72" s="108"/>
    </row>
    <row r="81" spans="1:30" x14ac:dyDescent="0.2">
      <c r="C81" s="43" t="s">
        <v>92</v>
      </c>
    </row>
    <row r="82" spans="1:30" x14ac:dyDescent="0.2">
      <c r="A82" s="44" t="s">
        <v>2</v>
      </c>
      <c r="B82" s="44" t="s">
        <v>0</v>
      </c>
      <c r="C82" s="44" t="s">
        <v>17</v>
      </c>
      <c r="D82" s="3">
        <v>1990</v>
      </c>
      <c r="E82" s="3">
        <v>1991</v>
      </c>
      <c r="F82" s="3">
        <v>1992</v>
      </c>
      <c r="G82" s="3">
        <v>1993</v>
      </c>
      <c r="H82" s="3">
        <v>1994</v>
      </c>
      <c r="I82" s="3">
        <v>1995</v>
      </c>
      <c r="J82" s="3">
        <v>1996</v>
      </c>
      <c r="K82" s="3">
        <v>1997</v>
      </c>
      <c r="L82" s="3">
        <v>1998</v>
      </c>
      <c r="M82" s="3">
        <v>1999</v>
      </c>
      <c r="N82" s="3">
        <v>2000</v>
      </c>
      <c r="O82" s="3">
        <v>2001</v>
      </c>
      <c r="P82" s="3">
        <v>2002</v>
      </c>
      <c r="Q82" s="3">
        <v>2003</v>
      </c>
      <c r="R82" s="3">
        <v>2004</v>
      </c>
      <c r="S82" s="3">
        <v>2005</v>
      </c>
      <c r="T82" s="3">
        <v>2006</v>
      </c>
      <c r="U82" s="3">
        <v>2007</v>
      </c>
      <c r="V82" s="3">
        <v>2008</v>
      </c>
      <c r="W82" s="3">
        <v>2009</v>
      </c>
      <c r="X82" s="3">
        <v>2010</v>
      </c>
      <c r="Y82" s="3">
        <v>2011</v>
      </c>
      <c r="Z82" s="3">
        <v>2012</v>
      </c>
      <c r="AA82" s="3">
        <v>2013</v>
      </c>
      <c r="AB82" s="3">
        <v>2014</v>
      </c>
      <c r="AC82" s="3">
        <v>2015</v>
      </c>
      <c r="AD82" s="3">
        <v>2016</v>
      </c>
    </row>
    <row r="83" spans="1:30" x14ac:dyDescent="0.2">
      <c r="A83" s="45" t="s">
        <v>195</v>
      </c>
      <c r="B83" s="45" t="s">
        <v>196</v>
      </c>
      <c r="C83" s="45" t="str">
        <f t="shared" ref="C83:C88" si="16">+CONCATENATE(A83," ",B83)</f>
        <v>1.A.1. Industrias de la energía</v>
      </c>
      <c r="D83" s="45">
        <v>5843.4106528060001</v>
      </c>
      <c r="E83" s="45">
        <v>4671.5050525460001</v>
      </c>
      <c r="F83" s="45">
        <v>2849.7227675640002</v>
      </c>
      <c r="G83" s="45">
        <v>4353.4909284880005</v>
      </c>
      <c r="H83" s="45">
        <v>4591.870406774</v>
      </c>
      <c r="I83" s="45">
        <v>7894.2971456840005</v>
      </c>
      <c r="J83" s="45">
        <v>12280.433971901999</v>
      </c>
      <c r="K83" s="45">
        <v>13910.2093298</v>
      </c>
      <c r="L83" s="45">
        <v>16424.406346011998</v>
      </c>
      <c r="M83" s="45">
        <v>18698.265480130005</v>
      </c>
      <c r="N83" s="45">
        <v>14908.323920953999</v>
      </c>
      <c r="O83" s="45">
        <v>13078.176708738001</v>
      </c>
      <c r="P83" s="45">
        <v>14228.562899954</v>
      </c>
      <c r="Q83" s="45">
        <v>15610.567087586</v>
      </c>
      <c r="R83" s="45">
        <v>19636.529340792</v>
      </c>
      <c r="S83" s="45">
        <v>18955.204962763997</v>
      </c>
      <c r="T83" s="45">
        <v>19789.529270629999</v>
      </c>
      <c r="U83" s="45">
        <v>26632.839667668002</v>
      </c>
      <c r="V83" s="45">
        <v>27161.776502257999</v>
      </c>
      <c r="W83" s="45">
        <v>25510.481461041996</v>
      </c>
      <c r="X83" s="45">
        <v>25809.804466198002</v>
      </c>
      <c r="Y83" s="45">
        <v>31939.967873434001</v>
      </c>
      <c r="Z83" s="45">
        <v>34173.542430148002</v>
      </c>
      <c r="AA83" s="45">
        <v>33097.083289770002</v>
      </c>
      <c r="AB83" s="45">
        <v>30196.871638324006</v>
      </c>
      <c r="AC83" s="45">
        <v>34500.975058925993</v>
      </c>
      <c r="AD83" s="45">
        <v>35711.079659235998</v>
      </c>
    </row>
    <row r="84" spans="1:30" x14ac:dyDescent="0.2">
      <c r="A84" s="46" t="s">
        <v>197</v>
      </c>
      <c r="B84" s="46" t="s">
        <v>198</v>
      </c>
      <c r="C84" s="46" t="str">
        <f t="shared" si="16"/>
        <v>1.A.2. Industrias manufactureras y de la construcción</v>
      </c>
      <c r="D84" s="46">
        <v>12261.511619094001</v>
      </c>
      <c r="E84" s="46">
        <v>11151.325351627998</v>
      </c>
      <c r="F84" s="46">
        <v>12722.001162041999</v>
      </c>
      <c r="G84" s="46">
        <v>12259.156866868001</v>
      </c>
      <c r="H84" s="46">
        <v>13321.938064563999</v>
      </c>
      <c r="I84" s="46">
        <v>11814.001243721999</v>
      </c>
      <c r="J84" s="46">
        <v>11958.098040476001</v>
      </c>
      <c r="K84" s="46">
        <v>15468.069256956001</v>
      </c>
      <c r="L84" s="46">
        <v>13575.216613713998</v>
      </c>
      <c r="M84" s="46">
        <v>13398.454076551998</v>
      </c>
      <c r="N84" s="46">
        <v>13012.669653437999</v>
      </c>
      <c r="O84" s="46">
        <v>13657.792811648</v>
      </c>
      <c r="P84" s="46">
        <v>12796.749585931999</v>
      </c>
      <c r="Q84" s="46">
        <v>12808.341439951822</v>
      </c>
      <c r="R84" s="46">
        <v>12172.075261142001</v>
      </c>
      <c r="S84" s="46">
        <v>12969.239769684002</v>
      </c>
      <c r="T84" s="46">
        <v>13543.769496274002</v>
      </c>
      <c r="U84" s="46">
        <v>14543.741198350001</v>
      </c>
      <c r="V84" s="46">
        <v>14223.311630492004</v>
      </c>
      <c r="W84" s="46">
        <v>13323.676830373997</v>
      </c>
      <c r="X84" s="46">
        <v>13948.669784740001</v>
      </c>
      <c r="Y84" s="46">
        <v>13712.869126434001</v>
      </c>
      <c r="Z84" s="46">
        <v>15523.887609991998</v>
      </c>
      <c r="AA84" s="46">
        <v>14569.058712954</v>
      </c>
      <c r="AB84" s="46">
        <v>16552.615835312001</v>
      </c>
      <c r="AC84" s="46">
        <v>16245.977903580002</v>
      </c>
      <c r="AD84" s="46">
        <v>16129.191196288</v>
      </c>
    </row>
    <row r="85" spans="1:30" x14ac:dyDescent="0.2">
      <c r="A85" s="45" t="s">
        <v>199</v>
      </c>
      <c r="B85" s="45" t="s">
        <v>34</v>
      </c>
      <c r="C85" s="45" t="str">
        <f t="shared" si="16"/>
        <v>1.A.3. Transporte</v>
      </c>
      <c r="D85" s="45">
        <v>9229.9349030732956</v>
      </c>
      <c r="E85" s="45">
        <v>9635.229306651896</v>
      </c>
      <c r="F85" s="45">
        <v>10453.530300764245</v>
      </c>
      <c r="G85" s="45">
        <v>11597.275720572228</v>
      </c>
      <c r="H85" s="45">
        <v>12537.769129505794</v>
      </c>
      <c r="I85" s="45">
        <v>13874.35929237977</v>
      </c>
      <c r="J85" s="45">
        <v>15096.987365994106</v>
      </c>
      <c r="K85" s="45">
        <v>16018.193392072943</v>
      </c>
      <c r="L85" s="45">
        <v>16886.701280586181</v>
      </c>
      <c r="M85" s="45">
        <v>17075.557026409584</v>
      </c>
      <c r="N85" s="45">
        <v>17335.584522227</v>
      </c>
      <c r="O85" s="45">
        <v>16391.101011392038</v>
      </c>
      <c r="P85" s="45">
        <v>16929.597769168064</v>
      </c>
      <c r="Q85" s="45">
        <v>16707.437259112146</v>
      </c>
      <c r="R85" s="45">
        <v>17331.078069727158</v>
      </c>
      <c r="S85" s="45">
        <v>19087.945701307166</v>
      </c>
      <c r="T85" s="45">
        <v>18697.1995613703</v>
      </c>
      <c r="U85" s="45">
        <v>20267.785786907352</v>
      </c>
      <c r="V85" s="45">
        <v>21220.087942658978</v>
      </c>
      <c r="W85" s="45">
        <v>21222.197183594864</v>
      </c>
      <c r="X85" s="45">
        <v>20947.578413002218</v>
      </c>
      <c r="Y85" s="45">
        <v>21852.059414576277</v>
      </c>
      <c r="Z85" s="45">
        <v>22867.893595458583</v>
      </c>
      <c r="AA85" s="45">
        <v>24860.356983488437</v>
      </c>
      <c r="AB85" s="45">
        <v>23552.496128948878</v>
      </c>
      <c r="AC85" s="45">
        <v>25475.958952973713</v>
      </c>
      <c r="AD85" s="45">
        <v>26936.367825673555</v>
      </c>
    </row>
    <row r="86" spans="1:30" x14ac:dyDescent="0.2">
      <c r="A86" s="46" t="s">
        <v>200</v>
      </c>
      <c r="B86" s="46" t="s">
        <v>55</v>
      </c>
      <c r="C86" s="46" t="str">
        <f t="shared" si="16"/>
        <v>1.A.4. Otros sectores</v>
      </c>
      <c r="D86" s="46">
        <v>4090.181800483419</v>
      </c>
      <c r="E86" s="46">
        <v>4512.4920046343059</v>
      </c>
      <c r="F86" s="46">
        <v>4999.8386160800264</v>
      </c>
      <c r="G86" s="46">
        <v>5147.9331518451536</v>
      </c>
      <c r="H86" s="46">
        <v>5420.2462387588403</v>
      </c>
      <c r="I86" s="46">
        <v>5359.1853659923981</v>
      </c>
      <c r="J86" s="46">
        <v>5515.2752657101182</v>
      </c>
      <c r="K86" s="46">
        <v>6150.1671265977802</v>
      </c>
      <c r="L86" s="46">
        <v>5168.9306406289743</v>
      </c>
      <c r="M86" s="46">
        <v>5474.5448498929309</v>
      </c>
      <c r="N86" s="46">
        <v>5713.7396296571123</v>
      </c>
      <c r="O86" s="46">
        <v>5681.5303690417695</v>
      </c>
      <c r="P86" s="46">
        <v>5644.7870563866172</v>
      </c>
      <c r="Q86" s="46">
        <v>5240.9368751919646</v>
      </c>
      <c r="R86" s="46">
        <v>5878.3062125623592</v>
      </c>
      <c r="S86" s="46">
        <v>5463.7249261087036</v>
      </c>
      <c r="T86" s="46">
        <v>5382.5949842520031</v>
      </c>
      <c r="U86" s="46">
        <v>5766.5298451241833</v>
      </c>
      <c r="V86" s="46">
        <v>6025.5477812552981</v>
      </c>
      <c r="W86" s="46">
        <v>6228.7140903361651</v>
      </c>
      <c r="X86" s="46">
        <v>6707.9546155330045</v>
      </c>
      <c r="Y86" s="46">
        <v>7658.0069424962803</v>
      </c>
      <c r="Z86" s="46">
        <v>6686.2051365696734</v>
      </c>
      <c r="AA86" s="46">
        <v>6403.1983013022827</v>
      </c>
      <c r="AB86" s="46">
        <v>6119.0044109339651</v>
      </c>
      <c r="AC86" s="46">
        <v>6535.3389929806517</v>
      </c>
      <c r="AD86" s="46">
        <v>7357.2994718768923</v>
      </c>
    </row>
    <row r="87" spans="1:30" x14ac:dyDescent="0.2">
      <c r="A87" s="45" t="s">
        <v>250</v>
      </c>
      <c r="B87" s="45" t="s">
        <v>29</v>
      </c>
      <c r="C87" s="45" t="str">
        <f t="shared" si="16"/>
        <v>1.B.1. Combustibles sólidos</v>
      </c>
      <c r="D87" s="45">
        <v>573.16399550000006</v>
      </c>
      <c r="E87" s="45">
        <v>534.91066375000003</v>
      </c>
      <c r="F87" s="45">
        <v>410.34077975000002</v>
      </c>
      <c r="G87" s="45">
        <v>351.57497925000001</v>
      </c>
      <c r="H87" s="45">
        <v>238.67101800000003</v>
      </c>
      <c r="I87" s="45">
        <v>194.092501</v>
      </c>
      <c r="J87" s="45">
        <v>152.69769000000002</v>
      </c>
      <c r="K87" s="45">
        <v>111.45156875000002</v>
      </c>
      <c r="L87" s="45">
        <v>100.34940912500001</v>
      </c>
      <c r="M87" s="45">
        <v>64.774042250000008</v>
      </c>
      <c r="N87" s="45">
        <v>88.337406250000015</v>
      </c>
      <c r="O87" s="45">
        <v>59.088991750000005</v>
      </c>
      <c r="P87" s="45">
        <v>51.62294725000001</v>
      </c>
      <c r="Q87" s="45">
        <v>51.460422000000001</v>
      </c>
      <c r="R87" s="45">
        <v>50.274304250000007</v>
      </c>
      <c r="S87" s="45">
        <v>60.346057475000002</v>
      </c>
      <c r="T87" s="45">
        <v>46.404012400000006</v>
      </c>
      <c r="U87" s="45">
        <v>65.484682774999996</v>
      </c>
      <c r="V87" s="45">
        <v>79.923120800000007</v>
      </c>
      <c r="W87" s="45">
        <v>51.897399350000008</v>
      </c>
      <c r="X87" s="45">
        <v>47.569606374999999</v>
      </c>
      <c r="Y87" s="45">
        <v>56.510959049999997</v>
      </c>
      <c r="Z87" s="45">
        <v>60.881764350000005</v>
      </c>
      <c r="AA87" s="45">
        <v>109.6117789</v>
      </c>
      <c r="AB87" s="45">
        <v>153.39286357500001</v>
      </c>
      <c r="AC87" s="45">
        <v>119.34325085000002</v>
      </c>
      <c r="AD87" s="45">
        <v>91.933257725000004</v>
      </c>
    </row>
    <row r="88" spans="1:30" x14ac:dyDescent="0.2">
      <c r="A88" s="46" t="s">
        <v>251</v>
      </c>
      <c r="B88" s="46" t="s">
        <v>252</v>
      </c>
      <c r="C88" s="46" t="str">
        <f t="shared" si="16"/>
        <v>1.B.2. Petróleo y gas natural</v>
      </c>
      <c r="D88" s="46">
        <v>1681.5469671394239</v>
      </c>
      <c r="E88" s="46">
        <v>1356.0825512400002</v>
      </c>
      <c r="F88" s="46">
        <v>1316.60312103</v>
      </c>
      <c r="G88" s="46">
        <v>1265.7464864099998</v>
      </c>
      <c r="H88" s="46">
        <v>1349.7791943699999</v>
      </c>
      <c r="I88" s="46">
        <v>1161.9514134499998</v>
      </c>
      <c r="J88" s="46">
        <v>1117.54431688</v>
      </c>
      <c r="K88" s="46">
        <v>1126.9389926527999</v>
      </c>
      <c r="L88" s="46">
        <v>1101.20816894</v>
      </c>
      <c r="M88" s="46">
        <v>1268.5748067299999</v>
      </c>
      <c r="N88" s="46">
        <v>1453.24217989</v>
      </c>
      <c r="O88" s="46">
        <v>1544.3320500700002</v>
      </c>
      <c r="P88" s="46">
        <v>1495.80730939</v>
      </c>
      <c r="Q88" s="46">
        <v>1387.3203711299998</v>
      </c>
      <c r="R88" s="46">
        <v>1407.1338240647403</v>
      </c>
      <c r="S88" s="46">
        <v>1425.8284051027008</v>
      </c>
      <c r="T88" s="46">
        <v>1348.6480221812278</v>
      </c>
      <c r="U88" s="46">
        <v>1075.9174151092282</v>
      </c>
      <c r="V88" s="46">
        <v>954.30017234213085</v>
      </c>
      <c r="W88" s="46">
        <v>1180.7631644505602</v>
      </c>
      <c r="X88" s="46">
        <v>1161.9404060897873</v>
      </c>
      <c r="Y88" s="46">
        <v>1068.8634689997334</v>
      </c>
      <c r="Z88" s="46">
        <v>1010.6417760811612</v>
      </c>
      <c r="AA88" s="46">
        <v>954.34300773026871</v>
      </c>
      <c r="AB88" s="46">
        <v>842.63194116281579</v>
      </c>
      <c r="AC88" s="46">
        <v>835.82034937932201</v>
      </c>
      <c r="AD88" s="46">
        <v>909.69812374787614</v>
      </c>
    </row>
    <row r="89" spans="1:30" x14ac:dyDescent="0.2">
      <c r="A89" s="47"/>
      <c r="B89" s="47"/>
      <c r="C89" s="47" t="s">
        <v>8</v>
      </c>
      <c r="D89" s="47">
        <f t="shared" ref="D89:AA89" si="17">SUM(D83:D88)</f>
        <v>33679.749938096138</v>
      </c>
      <c r="E89" s="47">
        <f t="shared" si="17"/>
        <v>31861.544930450204</v>
      </c>
      <c r="F89" s="47">
        <f t="shared" si="17"/>
        <v>32752.036747230268</v>
      </c>
      <c r="G89" s="47">
        <f t="shared" si="17"/>
        <v>34975.178133433379</v>
      </c>
      <c r="H89" s="47">
        <f t="shared" si="17"/>
        <v>37460.274051972636</v>
      </c>
      <c r="I89" s="47">
        <f t="shared" si="17"/>
        <v>40297.886962228164</v>
      </c>
      <c r="J89" s="47">
        <f t="shared" si="17"/>
        <v>46121.036650962218</v>
      </c>
      <c r="K89" s="47">
        <f t="shared" si="17"/>
        <v>52785.029666829527</v>
      </c>
      <c r="L89" s="47">
        <f t="shared" si="17"/>
        <v>53256.812459006156</v>
      </c>
      <c r="M89" s="47">
        <f t="shared" si="17"/>
        <v>55980.170281964522</v>
      </c>
      <c r="N89" s="47">
        <f t="shared" si="17"/>
        <v>52511.897312416113</v>
      </c>
      <c r="O89" s="47">
        <f t="shared" si="17"/>
        <v>50412.021942639811</v>
      </c>
      <c r="P89" s="47">
        <f t="shared" si="17"/>
        <v>51147.127568080679</v>
      </c>
      <c r="Q89" s="47">
        <f t="shared" si="17"/>
        <v>51806.063454971933</v>
      </c>
      <c r="R89" s="47">
        <f t="shared" si="17"/>
        <v>56475.397012538255</v>
      </c>
      <c r="S89" s="47">
        <f t="shared" si="17"/>
        <v>57962.289822441569</v>
      </c>
      <c r="T89" s="47">
        <f t="shared" si="17"/>
        <v>58808.145347107544</v>
      </c>
      <c r="U89" s="47">
        <f t="shared" si="17"/>
        <v>68352.298595933768</v>
      </c>
      <c r="V89" s="47">
        <f t="shared" si="17"/>
        <v>69664.947149806409</v>
      </c>
      <c r="W89" s="47">
        <f t="shared" si="17"/>
        <v>67517.730129147574</v>
      </c>
      <c r="X89" s="47">
        <f t="shared" si="17"/>
        <v>68623.517291938013</v>
      </c>
      <c r="Y89" s="47">
        <f t="shared" si="17"/>
        <v>76288.277784990292</v>
      </c>
      <c r="Z89" s="47">
        <f t="shared" si="17"/>
        <v>80323.052312599408</v>
      </c>
      <c r="AA89" s="47">
        <f t="shared" si="17"/>
        <v>79993.652074144979</v>
      </c>
      <c r="AB89" s="47">
        <f t="shared" ref="AB89:AD89" si="18">SUM(AB83:AB88)</f>
        <v>77417.012818256684</v>
      </c>
      <c r="AC89" s="47">
        <f t="shared" si="18"/>
        <v>83713.41450868969</v>
      </c>
      <c r="AD89" s="47">
        <f t="shared" si="18"/>
        <v>87135.569534547321</v>
      </c>
    </row>
    <row r="90" spans="1:30" s="48" customFormat="1" x14ac:dyDescent="0.2">
      <c r="C90" s="54" t="s">
        <v>7</v>
      </c>
      <c r="D90" s="48">
        <f t="shared" ref="D90:AA90" si="19">+D89-D54</f>
        <v>0</v>
      </c>
      <c r="E90" s="48">
        <f t="shared" si="19"/>
        <v>0</v>
      </c>
      <c r="F90" s="48">
        <f t="shared" si="19"/>
        <v>0</v>
      </c>
      <c r="G90" s="48">
        <f t="shared" si="19"/>
        <v>0</v>
      </c>
      <c r="H90" s="48">
        <f t="shared" si="19"/>
        <v>0</v>
      </c>
      <c r="I90" s="48">
        <f t="shared" si="19"/>
        <v>0</v>
      </c>
      <c r="J90" s="48">
        <f t="shared" si="19"/>
        <v>0</v>
      </c>
      <c r="K90" s="48">
        <f t="shared" si="19"/>
        <v>0</v>
      </c>
      <c r="L90" s="48">
        <f t="shared" si="19"/>
        <v>0</v>
      </c>
      <c r="M90" s="48">
        <f t="shared" si="19"/>
        <v>0</v>
      </c>
      <c r="N90" s="48">
        <f t="shared" si="19"/>
        <v>0</v>
      </c>
      <c r="O90" s="48">
        <f t="shared" si="19"/>
        <v>0</v>
      </c>
      <c r="P90" s="48">
        <f t="shared" si="19"/>
        <v>0</v>
      </c>
      <c r="Q90" s="48">
        <f t="shared" si="19"/>
        <v>0</v>
      </c>
      <c r="R90" s="48">
        <f t="shared" si="19"/>
        <v>0</v>
      </c>
      <c r="S90" s="48">
        <f t="shared" si="19"/>
        <v>0</v>
      </c>
      <c r="T90" s="48">
        <f t="shared" si="19"/>
        <v>0</v>
      </c>
      <c r="U90" s="48">
        <f t="shared" si="19"/>
        <v>0</v>
      </c>
      <c r="V90" s="48">
        <f t="shared" si="19"/>
        <v>0</v>
      </c>
      <c r="W90" s="48">
        <f t="shared" si="19"/>
        <v>0</v>
      </c>
      <c r="X90" s="48">
        <f t="shared" si="19"/>
        <v>0</v>
      </c>
      <c r="Y90" s="48">
        <f t="shared" si="19"/>
        <v>0</v>
      </c>
      <c r="Z90" s="48">
        <f t="shared" si="19"/>
        <v>0</v>
      </c>
      <c r="AA90" s="48">
        <f t="shared" si="19"/>
        <v>0</v>
      </c>
      <c r="AB90" s="48">
        <f t="shared" ref="AB90:AD90" si="20">+AB89-AB54</f>
        <v>0</v>
      </c>
      <c r="AC90" s="48">
        <f t="shared" si="20"/>
        <v>0</v>
      </c>
      <c r="AD90" s="48">
        <f t="shared" si="20"/>
        <v>0</v>
      </c>
    </row>
    <row r="92" spans="1:30" x14ac:dyDescent="0.2">
      <c r="C92" s="43" t="str">
        <f>+C81</f>
        <v>Sector Energía: emisiones de GEI (kt CO2 eq) por subcategoría, serie 1990-2016</v>
      </c>
    </row>
    <row r="93" spans="1:30" x14ac:dyDescent="0.2">
      <c r="C93" s="3" t="s">
        <v>14</v>
      </c>
      <c r="D93" s="3">
        <v>1990</v>
      </c>
      <c r="E93" s="3">
        <v>2000</v>
      </c>
      <c r="F93" s="3">
        <v>2010</v>
      </c>
      <c r="G93" s="3">
        <v>2013</v>
      </c>
      <c r="H93" s="3">
        <v>2014</v>
      </c>
      <c r="I93" s="3">
        <v>2015</v>
      </c>
      <c r="J93" s="74">
        <v>2016</v>
      </c>
      <c r="M93" s="85" t="s">
        <v>74</v>
      </c>
      <c r="N93" s="85" t="s">
        <v>87</v>
      </c>
      <c r="O93" s="85" t="s">
        <v>0</v>
      </c>
    </row>
    <row r="94" spans="1:30" x14ac:dyDescent="0.2">
      <c r="C94" s="103" t="str">
        <f>+C83</f>
        <v>1.A.1. Industrias de la energía</v>
      </c>
      <c r="D94" s="60">
        <f>+D83</f>
        <v>5843.4106528060001</v>
      </c>
      <c r="E94" s="60">
        <f>+N83</f>
        <v>14908.323920953999</v>
      </c>
      <c r="F94" s="60">
        <f>+X83</f>
        <v>25809.804466198002</v>
      </c>
      <c r="G94" s="60">
        <f>+AA83</f>
        <v>33097.083289770002</v>
      </c>
      <c r="H94" s="60">
        <f>+AB83</f>
        <v>30196.871638324006</v>
      </c>
      <c r="I94" s="60">
        <f>+AC83</f>
        <v>34500.975058925993</v>
      </c>
      <c r="J94" s="60">
        <f>+AD83</f>
        <v>35711.079659235998</v>
      </c>
      <c r="K94" s="38">
        <f t="shared" ref="K94:K100" si="21">+I94/$I$100</f>
        <v>0.41213197743050722</v>
      </c>
      <c r="L94" s="38">
        <f>+I94/CL!$I$272</f>
        <v>0.31873999325529406</v>
      </c>
      <c r="M94" s="97">
        <f>+IF(D94=0,"",IF(D94&lt;0,IF(J94&lt;0,(J94-D94)/D94,(J94-D94)/ABS(D94)),(J94-D94)/D94))</f>
        <v>5.1113417798366738</v>
      </c>
      <c r="N94" s="97">
        <f>+IF(G94=0,"",IF(G94&lt;0,IF(J94&lt;0,(J94-G94)/G94,(J94-G94)/ABS(G94)),(J94-G94)/G94))</f>
        <v>7.8979659524075291E-2</v>
      </c>
      <c r="O94" s="17" t="str">
        <f>+C94</f>
        <v>1.A.1. Industrias de la energía</v>
      </c>
    </row>
    <row r="95" spans="1:30" x14ac:dyDescent="0.2">
      <c r="C95" s="103" t="str">
        <f t="shared" ref="C95:D95" si="22">+C84</f>
        <v>1.A.2. Industrias manufactureras y de la construcción</v>
      </c>
      <c r="D95" s="60">
        <f t="shared" si="22"/>
        <v>12261.511619094001</v>
      </c>
      <c r="E95" s="60">
        <f t="shared" ref="E95:E99" si="23">+N84</f>
        <v>13012.669653437999</v>
      </c>
      <c r="F95" s="60">
        <f t="shared" ref="F95:F99" si="24">+X84</f>
        <v>13948.669784740001</v>
      </c>
      <c r="G95" s="60">
        <f t="shared" ref="G95:J95" si="25">+AA84</f>
        <v>14569.058712954</v>
      </c>
      <c r="H95" s="60">
        <f t="shared" si="25"/>
        <v>16552.615835312001</v>
      </c>
      <c r="I95" s="60">
        <f t="shared" si="25"/>
        <v>16245.977903580002</v>
      </c>
      <c r="J95" s="60">
        <f t="shared" si="25"/>
        <v>16129.191196288</v>
      </c>
      <c r="K95" s="38">
        <f t="shared" si="21"/>
        <v>0.19406660209629395</v>
      </c>
      <c r="L95" s="38">
        <f>+I95/CL!$I$272</f>
        <v>0.1500897548132642</v>
      </c>
      <c r="M95" s="98">
        <f t="shared" ref="M95" si="26">+IF(D95=0,"",IF(D95&lt;0,IF(J95&lt;0,(J95-D95)/D95,(J95-D95)/ABS(D95)),(J95-D95)/D95))</f>
        <v>0.31543252555999141</v>
      </c>
      <c r="N95" s="98">
        <f t="shared" ref="N95" si="27">+IF(G95=0,"",IF(G95&lt;0,IF(J95&lt;0,(J95-G95)/G95,(J95-G95)/ABS(G95)),(J95-G95)/G95))</f>
        <v>0.10708533159707957</v>
      </c>
      <c r="O95" s="17" t="str">
        <f t="shared" ref="O95" si="28">+C95</f>
        <v>1.A.2. Industrias manufactureras y de la construcción</v>
      </c>
    </row>
    <row r="96" spans="1:30" x14ac:dyDescent="0.2">
      <c r="C96" s="103" t="str">
        <f t="shared" ref="C96:D96" si="29">+C85</f>
        <v>1.A.3. Transporte</v>
      </c>
      <c r="D96" s="60">
        <f t="shared" si="29"/>
        <v>9229.9349030732956</v>
      </c>
      <c r="E96" s="60">
        <f t="shared" si="23"/>
        <v>17335.584522227</v>
      </c>
      <c r="F96" s="60">
        <f t="shared" si="24"/>
        <v>20947.578413002218</v>
      </c>
      <c r="G96" s="60">
        <f t="shared" ref="G96:J96" si="30">+AA85</f>
        <v>24860.356983488437</v>
      </c>
      <c r="H96" s="60">
        <f t="shared" si="30"/>
        <v>23552.496128948878</v>
      </c>
      <c r="I96" s="60">
        <f t="shared" si="30"/>
        <v>25475.958952973713</v>
      </c>
      <c r="J96" s="60">
        <f t="shared" si="30"/>
        <v>26936.367825673555</v>
      </c>
      <c r="K96" s="38">
        <f t="shared" si="21"/>
        <v>0.30432349585178176</v>
      </c>
      <c r="L96" s="38">
        <f>+I96/CL!$I$272</f>
        <v>0.23536166647389151</v>
      </c>
      <c r="M96" s="97">
        <f>+IF(D96=0,"",IF(D96&lt;0,IF(J96&lt;0,(J96-D96)/D96,(J96-D96)/ABS(D96)),(J96-D96)/D96))</f>
        <v>1.9183702928072157</v>
      </c>
      <c r="N96" s="97">
        <f>+IF(G96=0,"",IF(G96&lt;0,IF(J96&lt;0,(J96-G96)/G96,(J96-G96)/ABS(G96)),(J96-G96)/G96))</f>
        <v>8.3506879791144892E-2</v>
      </c>
      <c r="O96" s="17" t="str">
        <f>+C96</f>
        <v>1.A.3. Transporte</v>
      </c>
    </row>
    <row r="97" spans="3:15" x14ac:dyDescent="0.2">
      <c r="C97" s="103" t="str">
        <f t="shared" ref="C97:D97" si="31">+C86</f>
        <v>1.A.4. Otros sectores</v>
      </c>
      <c r="D97" s="60">
        <f t="shared" si="31"/>
        <v>4090.181800483419</v>
      </c>
      <c r="E97" s="60">
        <f t="shared" si="23"/>
        <v>5713.7396296571123</v>
      </c>
      <c r="F97" s="60">
        <f t="shared" si="24"/>
        <v>6707.9546155330045</v>
      </c>
      <c r="G97" s="60">
        <f t="shared" ref="G97:J97" si="32">+AA86</f>
        <v>6403.1983013022827</v>
      </c>
      <c r="H97" s="60">
        <f t="shared" si="32"/>
        <v>6119.0044109339651</v>
      </c>
      <c r="I97" s="60">
        <f t="shared" si="32"/>
        <v>6535.3389929806517</v>
      </c>
      <c r="J97" s="60">
        <f t="shared" si="32"/>
        <v>7357.2994718768923</v>
      </c>
      <c r="K97" s="38">
        <f t="shared" si="21"/>
        <v>7.8068001781270852E-2</v>
      </c>
      <c r="L97" s="38">
        <f>+I97/CL!$I$272</f>
        <v>6.0377247396223549E-2</v>
      </c>
      <c r="M97" s="98">
        <f t="shared" ref="M97" si="33">+IF(D97=0,"",IF(D97&lt;0,IF(J97&lt;0,(J97-D97)/D97,(J97-D97)/ABS(D97)),(J97-D97)/D97))</f>
        <v>0.79877077126677654</v>
      </c>
      <c r="N97" s="98">
        <f t="shared" ref="N97" si="34">+IF(G97=0,"",IF(G97&lt;0,IF(J97&lt;0,(J97-G97)/G97,(J97-G97)/ABS(G97)),(J97-G97)/G97))</f>
        <v>0.14900384552834547</v>
      </c>
      <c r="O97" s="17" t="str">
        <f t="shared" ref="O97" si="35">+C97</f>
        <v>1.A.4. Otros sectores</v>
      </c>
    </row>
    <row r="98" spans="3:15" x14ac:dyDescent="0.2">
      <c r="C98" s="103" t="str">
        <f t="shared" ref="C98:D98" si="36">+C87</f>
        <v>1.B.1. Combustibles sólidos</v>
      </c>
      <c r="D98" s="60">
        <f t="shared" si="36"/>
        <v>573.16399550000006</v>
      </c>
      <c r="E98" s="60">
        <f t="shared" si="23"/>
        <v>88.337406250000015</v>
      </c>
      <c r="F98" s="60">
        <f t="shared" si="24"/>
        <v>47.569606374999999</v>
      </c>
      <c r="G98" s="60">
        <f t="shared" ref="G98:J98" si="37">+AA87</f>
        <v>109.6117789</v>
      </c>
      <c r="H98" s="60">
        <f t="shared" si="37"/>
        <v>153.39286357500001</v>
      </c>
      <c r="I98" s="60">
        <f t="shared" si="37"/>
        <v>119.34325085000002</v>
      </c>
      <c r="J98" s="60">
        <f t="shared" si="37"/>
        <v>91.933257725000004</v>
      </c>
      <c r="K98" s="38">
        <f t="shared" si="21"/>
        <v>1.4256168088522044E-3</v>
      </c>
      <c r="L98" s="38">
        <f>+I98/CL!$I$272</f>
        <v>1.1025620842896268E-3</v>
      </c>
      <c r="M98" s="97">
        <f>+IF(D98=0,"",IF(D98&lt;0,IF(J98&lt;0,(J98-D98)/D98,(J98-D98)/ABS(D98)),(J98-D98)/D98))</f>
        <v>-0.83960392061123457</v>
      </c>
      <c r="N98" s="97">
        <f>+IF(G98=0,"",IF(G98&lt;0,IF(J98&lt;0,(J98-G98)/G98,(J98-G98)/ABS(G98)),(J98-G98)/G98))</f>
        <v>-0.16128304231909513</v>
      </c>
      <c r="O98" s="17" t="str">
        <f>+C98</f>
        <v>1.B.1. Combustibles sólidos</v>
      </c>
    </row>
    <row r="99" spans="3:15" x14ac:dyDescent="0.2">
      <c r="C99" s="103" t="str">
        <f t="shared" ref="C99:D99" si="38">+C88</f>
        <v>1.B.2. Petróleo y gas natural</v>
      </c>
      <c r="D99" s="60">
        <f t="shared" si="38"/>
        <v>1681.5469671394239</v>
      </c>
      <c r="E99" s="60">
        <f t="shared" si="23"/>
        <v>1453.24217989</v>
      </c>
      <c r="F99" s="60">
        <f t="shared" si="24"/>
        <v>1161.9404060897873</v>
      </c>
      <c r="G99" s="60">
        <f t="shared" ref="G99:J99" si="39">+AA88</f>
        <v>954.34300773026871</v>
      </c>
      <c r="H99" s="60">
        <f t="shared" si="39"/>
        <v>842.63194116281579</v>
      </c>
      <c r="I99" s="60">
        <f t="shared" si="39"/>
        <v>835.82034937932201</v>
      </c>
      <c r="J99" s="60">
        <f t="shared" si="39"/>
        <v>909.69812374787614</v>
      </c>
      <c r="K99" s="38">
        <f t="shared" si="21"/>
        <v>9.9843060312939623E-3</v>
      </c>
      <c r="L99" s="38">
        <f>+I99/CL!$I$272</f>
        <v>7.7217925600302113E-3</v>
      </c>
      <c r="M99" s="98">
        <f t="shared" ref="M99" si="40">+IF(D99=0,"",IF(D99&lt;0,IF(J99&lt;0,(J99-D99)/D99,(J99-D99)/ABS(D99)),(J99-D99)/D99))</f>
        <v>-0.45901117154317977</v>
      </c>
      <c r="N99" s="98">
        <f t="shared" ref="N99" si="41">+IF(G99=0,"",IF(G99&lt;0,IF(J99&lt;0,(J99-G99)/G99,(J99-G99)/ABS(G99)),(J99-G99)/G99))</f>
        <v>-4.6780752434674729E-2</v>
      </c>
      <c r="O99" s="17" t="str">
        <f t="shared" ref="O99" si="42">+C99</f>
        <v>1.B.2. Petróleo y gas natural</v>
      </c>
    </row>
    <row r="100" spans="3:15" x14ac:dyDescent="0.2">
      <c r="C100" s="47" t="s">
        <v>8</v>
      </c>
      <c r="D100" s="42">
        <f t="shared" ref="D100:J100" si="43">SUM(D94:D99)</f>
        <v>33679.749938096138</v>
      </c>
      <c r="E100" s="42">
        <f t="shared" si="43"/>
        <v>52511.897312416113</v>
      </c>
      <c r="F100" s="42">
        <f t="shared" si="43"/>
        <v>68623.517291938013</v>
      </c>
      <c r="G100" s="42">
        <f t="shared" si="43"/>
        <v>79993.652074144979</v>
      </c>
      <c r="H100" s="42">
        <f t="shared" si="43"/>
        <v>77417.012818256684</v>
      </c>
      <c r="I100" s="42">
        <f t="shared" si="43"/>
        <v>83713.41450868969</v>
      </c>
      <c r="J100" s="42">
        <f t="shared" si="43"/>
        <v>87135.569534547321</v>
      </c>
      <c r="K100" s="38">
        <f t="shared" si="21"/>
        <v>1</v>
      </c>
      <c r="L100" s="38"/>
      <c r="M100" s="97">
        <f>+IF(D100=0,"",IF(D100&lt;0,IF(J100&lt;0,(J100-D100)/D100,(J100-D100)/ABS(D100)),(J100-D100)/D100))</f>
        <v>1.5871798245148419</v>
      </c>
      <c r="N100" s="97">
        <f>+IF(G100=0,"",IF(G100&lt;0,IF(J100&lt;0,(J100-G100)/G100,(J100-G100)/ABS(G100)),(J100-G100)/G100))</f>
        <v>8.9281052623808213E-2</v>
      </c>
      <c r="O100" s="17" t="str">
        <f>+C100</f>
        <v>Total</v>
      </c>
    </row>
    <row r="101" spans="3:15" s="48" customFormat="1" x14ac:dyDescent="0.2">
      <c r="C101" s="54" t="s">
        <v>7</v>
      </c>
      <c r="D101" s="48">
        <f>+D89-D100</f>
        <v>0</v>
      </c>
      <c r="E101" s="48">
        <f>+N89-E100</f>
        <v>0</v>
      </c>
      <c r="F101" s="48">
        <f>+X89-F100</f>
        <v>0</v>
      </c>
      <c r="G101" s="48">
        <f>+AA89-G100</f>
        <v>0</v>
      </c>
      <c r="H101" s="48">
        <f t="shared" ref="H101:J101" si="44">+AB89-H100</f>
        <v>0</v>
      </c>
      <c r="I101" s="48">
        <f t="shared" si="44"/>
        <v>0</v>
      </c>
      <c r="J101" s="48">
        <f t="shared" si="44"/>
        <v>0</v>
      </c>
      <c r="L101" s="43"/>
      <c r="M101" s="43"/>
      <c r="N101" s="43"/>
      <c r="O101" s="43"/>
    </row>
    <row r="102" spans="3:15" s="48" customFormat="1" x14ac:dyDescent="0.2"/>
    <row r="103" spans="3:15" x14ac:dyDescent="0.2">
      <c r="C103" s="43" t="str">
        <f>+C92</f>
        <v>Sector Energía: emisiones de GEI (kt CO2 eq) por subcategoría, serie 1990-2016</v>
      </c>
    </row>
    <row r="120" spans="1:30" x14ac:dyDescent="0.2">
      <c r="C120" s="43" t="s">
        <v>88</v>
      </c>
    </row>
    <row r="121" spans="1:30" ht="12.75" thickBot="1" x14ac:dyDescent="0.25">
      <c r="C121" s="49" t="s">
        <v>33</v>
      </c>
      <c r="D121" s="3">
        <v>1990</v>
      </c>
      <c r="E121" s="3">
        <v>1991</v>
      </c>
      <c r="F121" s="3">
        <v>1992</v>
      </c>
      <c r="G121" s="3">
        <v>1993</v>
      </c>
      <c r="H121" s="3">
        <v>1994</v>
      </c>
      <c r="I121" s="3">
        <v>1995</v>
      </c>
      <c r="J121" s="3">
        <v>1996</v>
      </c>
      <c r="K121" s="3">
        <v>1997</v>
      </c>
      <c r="L121" s="3">
        <v>1998</v>
      </c>
      <c r="M121" s="3">
        <v>1999</v>
      </c>
      <c r="N121" s="3">
        <v>2000</v>
      </c>
      <c r="O121" s="3">
        <v>2001</v>
      </c>
      <c r="P121" s="3">
        <v>2002</v>
      </c>
      <c r="Q121" s="3">
        <v>2003</v>
      </c>
      <c r="R121" s="3">
        <v>2004</v>
      </c>
      <c r="S121" s="3">
        <v>2005</v>
      </c>
      <c r="T121" s="3">
        <v>2006</v>
      </c>
      <c r="U121" s="3">
        <v>2007</v>
      </c>
      <c r="V121" s="3">
        <v>2008</v>
      </c>
      <c r="W121" s="3">
        <v>2009</v>
      </c>
      <c r="X121" s="3">
        <v>2010</v>
      </c>
      <c r="Y121" s="3">
        <v>2011</v>
      </c>
      <c r="Z121" s="3">
        <v>2012</v>
      </c>
      <c r="AA121" s="3">
        <v>2013</v>
      </c>
      <c r="AB121" s="3">
        <v>2014</v>
      </c>
      <c r="AC121" s="3">
        <v>2015</v>
      </c>
      <c r="AD121" s="3">
        <v>2016</v>
      </c>
    </row>
    <row r="122" spans="1:30" ht="12.75" thickTop="1" x14ac:dyDescent="0.2">
      <c r="C122" s="50" t="s">
        <v>32</v>
      </c>
      <c r="D122" s="50">
        <v>30405.604626178592</v>
      </c>
      <c r="E122" s="50">
        <v>28899.077633631994</v>
      </c>
      <c r="F122" s="50">
        <v>29889.254532232124</v>
      </c>
      <c r="G122" s="50">
        <v>32198.766966483556</v>
      </c>
      <c r="H122" s="50">
        <v>34632.066709986</v>
      </c>
      <c r="I122" s="50">
        <v>37622.225612442002</v>
      </c>
      <c r="J122" s="50">
        <v>43406.394060268001</v>
      </c>
      <c r="K122" s="50">
        <v>50024.562152026796</v>
      </c>
      <c r="L122" s="50">
        <v>50508.821286576</v>
      </c>
      <c r="M122" s="50">
        <v>53051.002392405993</v>
      </c>
      <c r="N122" s="50">
        <v>49366.981357898003</v>
      </c>
      <c r="O122" s="50">
        <v>47222.808927518003</v>
      </c>
      <c r="P122" s="50">
        <v>47987.275492813991</v>
      </c>
      <c r="Q122" s="50">
        <v>48772.4141278928</v>
      </c>
      <c r="R122" s="50">
        <v>53370.02891899566</v>
      </c>
      <c r="S122" s="50">
        <v>54779.295805870752</v>
      </c>
      <c r="T122" s="50">
        <v>55691.695804714029</v>
      </c>
      <c r="U122" s="50">
        <v>65389.285549053486</v>
      </c>
      <c r="V122" s="50">
        <v>66756.933551627691</v>
      </c>
      <c r="W122" s="50">
        <v>64397.067811625209</v>
      </c>
      <c r="X122" s="50">
        <v>65978.095219936222</v>
      </c>
      <c r="Y122" s="50">
        <v>73651.077905406288</v>
      </c>
      <c r="Z122" s="50">
        <v>77451.440441660045</v>
      </c>
      <c r="AA122" s="50">
        <v>77018.348398117203</v>
      </c>
      <c r="AB122" s="50">
        <v>74430.394617969272</v>
      </c>
      <c r="AC122" s="50">
        <v>80837.031776085467</v>
      </c>
      <c r="AD122" s="50">
        <v>84120.987616838611</v>
      </c>
    </row>
    <row r="123" spans="1:30" x14ac:dyDescent="0.2">
      <c r="C123" s="51" t="s">
        <v>31</v>
      </c>
      <c r="D123" s="51">
        <v>2952.2102745902421</v>
      </c>
      <c r="E123" s="51">
        <v>2631.7097170650127</v>
      </c>
      <c r="F123" s="51">
        <v>2507.9505299612115</v>
      </c>
      <c r="G123" s="51">
        <v>2416.3742990958017</v>
      </c>
      <c r="H123" s="51">
        <v>2437.8315848352536</v>
      </c>
      <c r="I123" s="51">
        <v>2243.723777768299</v>
      </c>
      <c r="J123" s="51">
        <v>2226.5909691051525</v>
      </c>
      <c r="K123" s="51">
        <v>2231.9861838990123</v>
      </c>
      <c r="L123" s="51">
        <v>2191.9596874675585</v>
      </c>
      <c r="M123" s="51">
        <v>2343.0024948118662</v>
      </c>
      <c r="N123" s="51">
        <v>2558.5853107673379</v>
      </c>
      <c r="O123" s="51">
        <v>2627.1555735075931</v>
      </c>
      <c r="P123" s="51">
        <v>2577.2531883571328</v>
      </c>
      <c r="Q123" s="51">
        <v>2460.3289949983709</v>
      </c>
      <c r="R123" s="51">
        <v>2500.9393533539674</v>
      </c>
      <c r="S123" s="51">
        <v>2536.610454440317</v>
      </c>
      <c r="T123" s="51">
        <v>2450.5059346770086</v>
      </c>
      <c r="U123" s="51">
        <v>2221.9627197069367</v>
      </c>
      <c r="V123" s="51">
        <v>2124.9043176756322</v>
      </c>
      <c r="W123" s="51">
        <v>2331.0658715038267</v>
      </c>
      <c r="X123" s="51">
        <v>1912.7822734544395</v>
      </c>
      <c r="Y123" s="51">
        <v>1847.5562483038082</v>
      </c>
      <c r="Z123" s="51">
        <v>1898.3839239623724</v>
      </c>
      <c r="AA123" s="51">
        <v>1930.8969741844851</v>
      </c>
      <c r="AB123" s="51">
        <v>1918.0023917105409</v>
      </c>
      <c r="AC123" s="51">
        <v>1820.105716232873</v>
      </c>
      <c r="AD123" s="51">
        <v>1888.2527805931318</v>
      </c>
    </row>
    <row r="124" spans="1:30" x14ac:dyDescent="0.2">
      <c r="C124" s="50" t="s">
        <v>30</v>
      </c>
      <c r="D124" s="50">
        <v>321.93503732730017</v>
      </c>
      <c r="E124" s="50">
        <v>330.75757975319095</v>
      </c>
      <c r="F124" s="50">
        <v>354.83168503693508</v>
      </c>
      <c r="G124" s="50">
        <v>360.03686785402078</v>
      </c>
      <c r="H124" s="50">
        <v>390.37575715138632</v>
      </c>
      <c r="I124" s="50">
        <v>431.93757201786514</v>
      </c>
      <c r="J124" s="50">
        <v>488.05162158906495</v>
      </c>
      <c r="K124" s="50">
        <v>528.48133090372073</v>
      </c>
      <c r="L124" s="50">
        <v>556.03148496260098</v>
      </c>
      <c r="M124" s="50">
        <v>586.16539474665672</v>
      </c>
      <c r="N124" s="50">
        <v>586.33064375076356</v>
      </c>
      <c r="O124" s="50">
        <v>562.0574416142249</v>
      </c>
      <c r="P124" s="50">
        <v>582.59888690954404</v>
      </c>
      <c r="Q124" s="50">
        <v>573.32033208076268</v>
      </c>
      <c r="R124" s="50">
        <v>604.42874018862585</v>
      </c>
      <c r="S124" s="50">
        <v>646.38356213050065</v>
      </c>
      <c r="T124" s="50">
        <v>665.94360771648712</v>
      </c>
      <c r="U124" s="50">
        <v>741.05032717333961</v>
      </c>
      <c r="V124" s="50">
        <v>783.10928050306768</v>
      </c>
      <c r="W124" s="50">
        <v>789.59644601854041</v>
      </c>
      <c r="X124" s="50">
        <v>732.63979854733054</v>
      </c>
      <c r="Y124" s="50">
        <v>789.64363128019579</v>
      </c>
      <c r="Z124" s="50">
        <v>973.22794697701795</v>
      </c>
      <c r="AA124" s="50">
        <v>1044.4067018433016</v>
      </c>
      <c r="AB124" s="50">
        <v>1068.61580857685</v>
      </c>
      <c r="AC124" s="50">
        <v>1056.2770163713446</v>
      </c>
      <c r="AD124" s="50">
        <v>1126.3291371155822</v>
      </c>
    </row>
    <row r="125" spans="1:30" s="53" customFormat="1" x14ac:dyDescent="0.2">
      <c r="A125" s="43"/>
      <c r="B125" s="43"/>
      <c r="C125" s="52" t="s">
        <v>8</v>
      </c>
      <c r="D125" s="52">
        <f t="shared" ref="D125:AA125" si="45">SUM(D122:D124)</f>
        <v>33679.749938096131</v>
      </c>
      <c r="E125" s="52">
        <f t="shared" si="45"/>
        <v>31861.544930450196</v>
      </c>
      <c r="F125" s="52">
        <f t="shared" si="45"/>
        <v>32752.036747230268</v>
      </c>
      <c r="G125" s="52">
        <f t="shared" si="45"/>
        <v>34975.178133433372</v>
      </c>
      <c r="H125" s="52">
        <f t="shared" si="45"/>
        <v>37460.274051972636</v>
      </c>
      <c r="I125" s="52">
        <f t="shared" si="45"/>
        <v>40297.886962228164</v>
      </c>
      <c r="J125" s="52">
        <f t="shared" si="45"/>
        <v>46121.036650962218</v>
      </c>
      <c r="K125" s="52">
        <f t="shared" si="45"/>
        <v>52785.029666829527</v>
      </c>
      <c r="L125" s="52">
        <f t="shared" si="45"/>
        <v>53256.812459006156</v>
      </c>
      <c r="M125" s="52">
        <f t="shared" si="45"/>
        <v>55980.170281964514</v>
      </c>
      <c r="N125" s="52">
        <f t="shared" si="45"/>
        <v>52511.897312416106</v>
      </c>
      <c r="O125" s="52">
        <f t="shared" si="45"/>
        <v>50412.021942639825</v>
      </c>
      <c r="P125" s="52">
        <f t="shared" si="45"/>
        <v>51147.127568080672</v>
      </c>
      <c r="Q125" s="52">
        <f t="shared" si="45"/>
        <v>51806.06345497194</v>
      </c>
      <c r="R125" s="52">
        <f t="shared" si="45"/>
        <v>56475.397012538255</v>
      </c>
      <c r="S125" s="52">
        <f t="shared" si="45"/>
        <v>57962.289822441569</v>
      </c>
      <c r="T125" s="52">
        <f t="shared" si="45"/>
        <v>58808.145347107522</v>
      </c>
      <c r="U125" s="52">
        <f t="shared" si="45"/>
        <v>68352.298595933768</v>
      </c>
      <c r="V125" s="52">
        <f t="shared" si="45"/>
        <v>69664.947149806394</v>
      </c>
      <c r="W125" s="52">
        <f t="shared" si="45"/>
        <v>67517.730129147574</v>
      </c>
      <c r="X125" s="52">
        <f t="shared" si="45"/>
        <v>68623.517291937998</v>
      </c>
      <c r="Y125" s="52">
        <f t="shared" si="45"/>
        <v>76288.277784990292</v>
      </c>
      <c r="Z125" s="52">
        <f t="shared" si="45"/>
        <v>80323.052312599437</v>
      </c>
      <c r="AA125" s="52">
        <f t="shared" si="45"/>
        <v>79993.652074144993</v>
      </c>
      <c r="AB125" s="52">
        <f t="shared" ref="AB125:AD125" si="46">SUM(AB122:AB124)</f>
        <v>77417.01281825667</v>
      </c>
      <c r="AC125" s="52">
        <f t="shared" si="46"/>
        <v>83713.41450868969</v>
      </c>
      <c r="AD125" s="52">
        <f t="shared" si="46"/>
        <v>87135.569534547321</v>
      </c>
    </row>
    <row r="126" spans="1:30" s="48" customFormat="1" x14ac:dyDescent="0.2">
      <c r="C126" s="54" t="s">
        <v>7</v>
      </c>
      <c r="D126" s="48">
        <f t="shared" ref="D126:AA126" si="47">+D125-D54</f>
        <v>0</v>
      </c>
      <c r="E126" s="48">
        <f t="shared" si="47"/>
        <v>0</v>
      </c>
      <c r="F126" s="48">
        <f t="shared" si="47"/>
        <v>0</v>
      </c>
      <c r="G126" s="48">
        <f t="shared" si="47"/>
        <v>0</v>
      </c>
      <c r="H126" s="48">
        <f t="shared" si="47"/>
        <v>0</v>
      </c>
      <c r="I126" s="48">
        <f t="shared" si="47"/>
        <v>0</v>
      </c>
      <c r="J126" s="48">
        <f t="shared" si="47"/>
        <v>0</v>
      </c>
      <c r="K126" s="48">
        <f t="shared" si="47"/>
        <v>0</v>
      </c>
      <c r="L126" s="48">
        <f t="shared" si="47"/>
        <v>0</v>
      </c>
      <c r="M126" s="48">
        <f t="shared" si="47"/>
        <v>0</v>
      </c>
      <c r="N126" s="48">
        <f t="shared" si="47"/>
        <v>0</v>
      </c>
      <c r="O126" s="48">
        <f t="shared" si="47"/>
        <v>0</v>
      </c>
      <c r="P126" s="48">
        <f t="shared" si="47"/>
        <v>0</v>
      </c>
      <c r="Q126" s="48">
        <f t="shared" si="47"/>
        <v>0</v>
      </c>
      <c r="R126" s="48">
        <f t="shared" si="47"/>
        <v>0</v>
      </c>
      <c r="S126" s="48">
        <f t="shared" si="47"/>
        <v>0</v>
      </c>
      <c r="T126" s="48">
        <f t="shared" si="47"/>
        <v>0</v>
      </c>
      <c r="U126" s="48">
        <f t="shared" si="47"/>
        <v>0</v>
      </c>
      <c r="V126" s="48">
        <f t="shared" si="47"/>
        <v>0</v>
      </c>
      <c r="W126" s="48">
        <f t="shared" si="47"/>
        <v>0</v>
      </c>
      <c r="X126" s="48">
        <f t="shared" si="47"/>
        <v>0</v>
      </c>
      <c r="Y126" s="48">
        <f t="shared" si="47"/>
        <v>0</v>
      </c>
      <c r="Z126" s="48">
        <f t="shared" si="47"/>
        <v>0</v>
      </c>
      <c r="AA126" s="48">
        <f t="shared" si="47"/>
        <v>0</v>
      </c>
      <c r="AB126" s="48">
        <f t="shared" ref="AB126:AD126" si="48">+AB125-AB54</f>
        <v>0</v>
      </c>
      <c r="AC126" s="48">
        <f t="shared" si="48"/>
        <v>0</v>
      </c>
      <c r="AD126" s="48">
        <f t="shared" si="48"/>
        <v>0</v>
      </c>
    </row>
    <row r="128" spans="1:30" x14ac:dyDescent="0.2">
      <c r="C128" s="43" t="str">
        <f>+C120</f>
        <v>Sector Energía: emisiones por tipo de GEI (kt CO2 eq), serie 1990-2013</v>
      </c>
    </row>
    <row r="129" spans="3:14" x14ac:dyDescent="0.2">
      <c r="C129" s="44" t="str">
        <f>+C121</f>
        <v>GEI</v>
      </c>
      <c r="D129" s="44">
        <f>+D121</f>
        <v>1990</v>
      </c>
      <c r="E129" s="44">
        <f>+N121</f>
        <v>2000</v>
      </c>
      <c r="F129" s="44">
        <f t="shared" ref="F129:F132" si="49">+X121</f>
        <v>2010</v>
      </c>
      <c r="G129" s="44">
        <f>+AA121</f>
        <v>2013</v>
      </c>
      <c r="H129" s="44">
        <f t="shared" ref="H129:J129" si="50">+AB121</f>
        <v>2014</v>
      </c>
      <c r="I129" s="44">
        <f t="shared" si="50"/>
        <v>2015</v>
      </c>
      <c r="J129" s="44">
        <f t="shared" si="50"/>
        <v>2016</v>
      </c>
      <c r="L129" s="82" t="s">
        <v>1</v>
      </c>
      <c r="M129" s="82" t="s">
        <v>4</v>
      </c>
      <c r="N129" s="82" t="s">
        <v>0</v>
      </c>
    </row>
    <row r="130" spans="3:14" x14ac:dyDescent="0.2">
      <c r="C130" s="55" t="str">
        <f>+C122</f>
        <v>CO2</v>
      </c>
      <c r="D130" s="30">
        <f>+D122</f>
        <v>30405.604626178592</v>
      </c>
      <c r="E130" s="30">
        <f>+N122</f>
        <v>49366.981357898003</v>
      </c>
      <c r="F130" s="30">
        <f t="shared" si="49"/>
        <v>65978.095219936222</v>
      </c>
      <c r="G130" s="30">
        <f>+AA122</f>
        <v>77018.348398117203</v>
      </c>
      <c r="H130" s="30">
        <f t="shared" ref="H130:J130" si="51">+AB122</f>
        <v>74430.394617969272</v>
      </c>
      <c r="I130" s="30">
        <f t="shared" si="51"/>
        <v>80837.031776085467</v>
      </c>
      <c r="J130" s="30">
        <f t="shared" si="51"/>
        <v>84120.987616838611</v>
      </c>
      <c r="K130" s="38"/>
      <c r="L130" s="16">
        <f>+IF(D130=0,"",IF(D130&lt;0,IF(G130&lt;0,(G130-D130)/D130,(G130-D130)/ABS(D130)),(G130-D130)/D130))</f>
        <v>1.533031306070658</v>
      </c>
      <c r="M130" s="16">
        <f>+IF(F130=0,"",IF(F130&lt;0,IF(G130&lt;0,(G130-F130)/F130,(G130-F130)/ABS(F130)),(G130-F130)/F130))</f>
        <v>0.16733209925777021</v>
      </c>
      <c r="N130" s="56" t="str">
        <f>+C130</f>
        <v>CO2</v>
      </c>
    </row>
    <row r="131" spans="3:14" x14ac:dyDescent="0.2">
      <c r="C131" s="57" t="str">
        <f>+C123</f>
        <v>CH4</v>
      </c>
      <c r="D131" s="31">
        <f>+D123</f>
        <v>2952.2102745902421</v>
      </c>
      <c r="E131" s="31">
        <f>+N123</f>
        <v>2558.5853107673379</v>
      </c>
      <c r="F131" s="31">
        <f t="shared" si="49"/>
        <v>1912.7822734544395</v>
      </c>
      <c r="G131" s="31">
        <f>+AA123</f>
        <v>1930.8969741844851</v>
      </c>
      <c r="H131" s="31">
        <f t="shared" ref="H131:J131" si="52">+AB123</f>
        <v>1918.0023917105409</v>
      </c>
      <c r="I131" s="31">
        <f t="shared" si="52"/>
        <v>1820.105716232873</v>
      </c>
      <c r="J131" s="31">
        <f t="shared" si="52"/>
        <v>1888.2527805931318</v>
      </c>
      <c r="K131" s="38"/>
      <c r="L131" s="20">
        <f>+IF(D131=0,"",IF(D131&lt;0,IF(G131&lt;0,(G131-D131)/D131,(G131-D131)/ABS(D131)),(G131-D131)/D131))</f>
        <v>-0.34594869789466881</v>
      </c>
      <c r="M131" s="20">
        <f>+IF(F131=0,"",IF(F131&lt;0,IF(G131&lt;0,(G131-F131)/F131,(G131-F131)/ABS(F131)),(G131-F131)/F131))</f>
        <v>9.470341178628161E-3</v>
      </c>
      <c r="N131" s="58" t="str">
        <f>+C131</f>
        <v>CH4</v>
      </c>
    </row>
    <row r="132" spans="3:14" x14ac:dyDescent="0.2">
      <c r="C132" s="55" t="str">
        <f>+C124</f>
        <v>N2O</v>
      </c>
      <c r="D132" s="30">
        <f>+D124</f>
        <v>321.93503732730017</v>
      </c>
      <c r="E132" s="30">
        <f>+N124</f>
        <v>586.33064375076356</v>
      </c>
      <c r="F132" s="30">
        <f t="shared" si="49"/>
        <v>732.63979854733054</v>
      </c>
      <c r="G132" s="30">
        <f>+AA124</f>
        <v>1044.4067018433016</v>
      </c>
      <c r="H132" s="30">
        <f t="shared" ref="H132:J132" si="53">+AB124</f>
        <v>1068.61580857685</v>
      </c>
      <c r="I132" s="30">
        <f t="shared" si="53"/>
        <v>1056.2770163713446</v>
      </c>
      <c r="J132" s="30">
        <f t="shared" si="53"/>
        <v>1126.3291371155822</v>
      </c>
      <c r="K132" s="38"/>
      <c r="L132" s="16">
        <f>+IF(D132=0,"",IF(D132&lt;0,IF(G132&lt;0,(G132-D132)/D132,(G132-D132)/ABS(D132)),(G132-D132)/D132))</f>
        <v>2.244153573695955</v>
      </c>
      <c r="M132" s="16">
        <f>+IF(F132=0,"",IF(F132&lt;0,IF(G132&lt;0,(G132-F132)/F132,(G132-F132)/ABS(F132)),(G132-F132)/F132))</f>
        <v>0.42553913111755426</v>
      </c>
      <c r="N132" s="56" t="str">
        <f>+C132</f>
        <v>N2O</v>
      </c>
    </row>
    <row r="133" spans="3:14" x14ac:dyDescent="0.2">
      <c r="C133" s="47" t="s">
        <v>8</v>
      </c>
      <c r="D133" s="42">
        <f t="shared" ref="D133:F133" si="54">SUM(D130:D132)</f>
        <v>33679.749938096131</v>
      </c>
      <c r="E133" s="42">
        <f t="shared" si="54"/>
        <v>52511.897312416106</v>
      </c>
      <c r="F133" s="42">
        <f t="shared" si="54"/>
        <v>68623.517291937998</v>
      </c>
      <c r="G133" s="42">
        <f>SUM(G130:G132)</f>
        <v>79993.652074144993</v>
      </c>
      <c r="H133" s="42">
        <f t="shared" ref="H133:J133" si="55">SUM(H130:H132)</f>
        <v>77417.01281825667</v>
      </c>
      <c r="I133" s="42">
        <f t="shared" si="55"/>
        <v>83713.41450868969</v>
      </c>
      <c r="J133" s="42">
        <f t="shared" si="55"/>
        <v>87135.569534547321</v>
      </c>
      <c r="K133" s="16"/>
      <c r="L133" s="20">
        <f>+IF(D133=0,"",IF(D133&lt;0,IF(G133&lt;0,(G133-D133)/D133,(G133-D133)/ABS(D133)),(G133-D133)/D133))</f>
        <v>1.3751260689635312</v>
      </c>
      <c r="M133" s="20">
        <f>+IF(F133=0,"",IF(F133&lt;0,IF(G133&lt;0,(G133-F133)/F133,(G133-F133)/ABS(F133)),(G133-F133)/F133))</f>
        <v>0.16568860400780969</v>
      </c>
      <c r="N133" s="58" t="str">
        <f>+C133</f>
        <v>Total</v>
      </c>
    </row>
    <row r="134" spans="3:14" s="48" customFormat="1" x14ac:dyDescent="0.2">
      <c r="C134" s="54" t="s">
        <v>7</v>
      </c>
      <c r="D134" s="48">
        <f>+D125-D133</f>
        <v>0</v>
      </c>
      <c r="E134" s="48">
        <f>+N125-E133</f>
        <v>0</v>
      </c>
      <c r="F134" s="48">
        <f>+X125-F133</f>
        <v>0</v>
      </c>
      <c r="G134" s="48">
        <f>+AA125-G133</f>
        <v>0</v>
      </c>
      <c r="H134" s="48">
        <f t="shared" ref="H134:J134" si="56">+AB125-H133</f>
        <v>0</v>
      </c>
      <c r="I134" s="48">
        <f t="shared" si="56"/>
        <v>0</v>
      </c>
      <c r="J134" s="48">
        <f t="shared" si="56"/>
        <v>0</v>
      </c>
      <c r="K134" s="43"/>
      <c r="L134" s="43"/>
      <c r="M134" s="43"/>
      <c r="N134" s="43"/>
    </row>
    <row r="135" spans="3:14" s="48" customFormat="1" x14ac:dyDescent="0.2"/>
    <row r="136" spans="3:14" x14ac:dyDescent="0.2">
      <c r="C136" s="43" t="str">
        <f>+C128</f>
        <v>Sector Energía: emisiones por tipo de GEI (kt CO2 eq), serie 1990-2013</v>
      </c>
    </row>
    <row r="153" spans="1:30" s="111" customFormat="1" x14ac:dyDescent="0.2">
      <c r="C153" s="111" t="s">
        <v>146</v>
      </c>
    </row>
    <row r="154" spans="1:30" s="111" customFormat="1" ht="12.75" thickBot="1" x14ac:dyDescent="0.25">
      <c r="A154" s="112"/>
      <c r="B154" s="112"/>
      <c r="C154" s="49" t="s">
        <v>17</v>
      </c>
      <c r="D154" s="3">
        <v>1990</v>
      </c>
      <c r="E154" s="3">
        <v>1991</v>
      </c>
      <c r="F154" s="3">
        <v>1992</v>
      </c>
      <c r="G154" s="3">
        <v>1993</v>
      </c>
      <c r="H154" s="3">
        <v>1994</v>
      </c>
      <c r="I154" s="3">
        <v>1995</v>
      </c>
      <c r="J154" s="3">
        <v>1996</v>
      </c>
      <c r="K154" s="3">
        <v>1997</v>
      </c>
      <c r="L154" s="3">
        <v>1998</v>
      </c>
      <c r="M154" s="3">
        <v>1999</v>
      </c>
      <c r="N154" s="3">
        <v>2000</v>
      </c>
      <c r="O154" s="3">
        <v>2001</v>
      </c>
      <c r="P154" s="3">
        <v>2002</v>
      </c>
      <c r="Q154" s="3">
        <v>2003</v>
      </c>
      <c r="R154" s="3">
        <v>2004</v>
      </c>
      <c r="S154" s="3">
        <v>2005</v>
      </c>
      <c r="T154" s="3">
        <v>2006</v>
      </c>
      <c r="U154" s="3">
        <v>2007</v>
      </c>
      <c r="V154" s="3">
        <v>2008</v>
      </c>
      <c r="W154" s="3">
        <v>2009</v>
      </c>
      <c r="X154" s="3">
        <v>2010</v>
      </c>
      <c r="Y154" s="3">
        <v>2011</v>
      </c>
      <c r="Z154" s="3">
        <v>2012</v>
      </c>
      <c r="AA154" s="3">
        <v>2013</v>
      </c>
      <c r="AB154" s="3">
        <v>2014</v>
      </c>
      <c r="AC154" s="3">
        <v>2015</v>
      </c>
      <c r="AD154" s="3">
        <v>2016</v>
      </c>
    </row>
    <row r="155" spans="1:30" s="111" customFormat="1" ht="12.75" thickTop="1" x14ac:dyDescent="0.2">
      <c r="A155" s="50" t="s">
        <v>195</v>
      </c>
      <c r="B155" s="50" t="s">
        <v>196</v>
      </c>
      <c r="C155" s="50" t="str">
        <f>+CONCATENATE(A155," ",B155)</f>
        <v>1.A.1. Industrias de la energía</v>
      </c>
      <c r="D155" s="50">
        <v>5843.4106528060001</v>
      </c>
      <c r="E155" s="50">
        <v>4671.5050525460001</v>
      </c>
      <c r="F155" s="50">
        <v>2849.7227675640002</v>
      </c>
      <c r="G155" s="50">
        <v>4353.4909284880005</v>
      </c>
      <c r="H155" s="50">
        <v>4591.870406774</v>
      </c>
      <c r="I155" s="50">
        <v>7894.2971456840005</v>
      </c>
      <c r="J155" s="50">
        <v>12280.433971901999</v>
      </c>
      <c r="K155" s="50">
        <v>13910.2093298</v>
      </c>
      <c r="L155" s="50">
        <v>16424.406346011998</v>
      </c>
      <c r="M155" s="50">
        <v>18698.265480130005</v>
      </c>
      <c r="N155" s="50">
        <v>14908.323920953999</v>
      </c>
      <c r="O155" s="50">
        <v>13078.176708738001</v>
      </c>
      <c r="P155" s="50">
        <v>14228.562899954</v>
      </c>
      <c r="Q155" s="50">
        <v>15610.567087586</v>
      </c>
      <c r="R155" s="50">
        <v>19636.529340792</v>
      </c>
      <c r="S155" s="50">
        <v>18955.204962763997</v>
      </c>
      <c r="T155" s="50">
        <v>19789.529270629999</v>
      </c>
      <c r="U155" s="50">
        <v>26632.839667668002</v>
      </c>
      <c r="V155" s="50">
        <v>27161.776502257999</v>
      </c>
      <c r="W155" s="50">
        <v>25510.481461041996</v>
      </c>
      <c r="X155" s="50">
        <v>25809.804466198002</v>
      </c>
      <c r="Y155" s="50">
        <v>31939.967873434001</v>
      </c>
      <c r="Z155" s="50">
        <v>34173.542430148002</v>
      </c>
      <c r="AA155" s="50">
        <v>33097.083289770002</v>
      </c>
      <c r="AB155" s="50">
        <v>30196.871638324006</v>
      </c>
      <c r="AC155" s="50">
        <v>34500.975058925993</v>
      </c>
      <c r="AD155" s="50">
        <v>35711.079659235998</v>
      </c>
    </row>
    <row r="156" spans="1:30" s="111" customFormat="1" x14ac:dyDescent="0.2">
      <c r="A156" s="50" t="s">
        <v>197</v>
      </c>
      <c r="B156" s="50" t="s">
        <v>198</v>
      </c>
      <c r="C156" s="51" t="str">
        <f>+CONCATENATE(A156," ",B156)</f>
        <v>1.A.2. Industrias manufactureras y de la construcción</v>
      </c>
      <c r="D156" s="51">
        <v>12261.511619094001</v>
      </c>
      <c r="E156" s="51">
        <v>11151.325351627998</v>
      </c>
      <c r="F156" s="51">
        <v>12722.001162041999</v>
      </c>
      <c r="G156" s="51">
        <v>12259.156866868001</v>
      </c>
      <c r="H156" s="51">
        <v>13321.938064563999</v>
      </c>
      <c r="I156" s="51">
        <v>11814.001243721999</v>
      </c>
      <c r="J156" s="51">
        <v>11958.098040476001</v>
      </c>
      <c r="K156" s="51">
        <v>15468.069256956001</v>
      </c>
      <c r="L156" s="51">
        <v>13575.216613713998</v>
      </c>
      <c r="M156" s="51">
        <v>13398.454076551998</v>
      </c>
      <c r="N156" s="51">
        <v>13012.669653437999</v>
      </c>
      <c r="O156" s="51">
        <v>13657.792811648</v>
      </c>
      <c r="P156" s="51">
        <v>12796.749585931999</v>
      </c>
      <c r="Q156" s="51">
        <v>12808.341439951822</v>
      </c>
      <c r="R156" s="51">
        <v>12172.075261142001</v>
      </c>
      <c r="S156" s="51">
        <v>12969.239769684002</v>
      </c>
      <c r="T156" s="51">
        <v>13543.769496274002</v>
      </c>
      <c r="U156" s="51">
        <v>14543.741198350001</v>
      </c>
      <c r="V156" s="51">
        <v>14223.311630492004</v>
      </c>
      <c r="W156" s="51">
        <v>13323.676830373997</v>
      </c>
      <c r="X156" s="51">
        <v>13948.669784740001</v>
      </c>
      <c r="Y156" s="51">
        <v>13712.869126434001</v>
      </c>
      <c r="Z156" s="51">
        <v>15523.887609991998</v>
      </c>
      <c r="AA156" s="51">
        <v>14569.058712954</v>
      </c>
      <c r="AB156" s="51">
        <v>16552.615835312001</v>
      </c>
      <c r="AC156" s="51">
        <v>16245.977903580002</v>
      </c>
      <c r="AD156" s="51">
        <v>16129.191196288</v>
      </c>
    </row>
    <row r="157" spans="1:30" s="111" customFormat="1" x14ac:dyDescent="0.2">
      <c r="A157" s="50" t="s">
        <v>199</v>
      </c>
      <c r="B157" s="50" t="s">
        <v>34</v>
      </c>
      <c r="C157" s="50" t="str">
        <f>+CONCATENATE(A157," ",B157)</f>
        <v>1.A.3. Transporte</v>
      </c>
      <c r="D157" s="50">
        <v>9229.9349030732956</v>
      </c>
      <c r="E157" s="50">
        <v>9635.229306651896</v>
      </c>
      <c r="F157" s="50">
        <v>10453.530300764245</v>
      </c>
      <c r="G157" s="50">
        <v>11597.275720572228</v>
      </c>
      <c r="H157" s="50">
        <v>12537.769129505794</v>
      </c>
      <c r="I157" s="50">
        <v>13874.35929237977</v>
      </c>
      <c r="J157" s="50">
        <v>15096.987365994106</v>
      </c>
      <c r="K157" s="50">
        <v>16018.193392072943</v>
      </c>
      <c r="L157" s="50">
        <v>16886.701280586181</v>
      </c>
      <c r="M157" s="50">
        <v>17075.557026409584</v>
      </c>
      <c r="N157" s="50">
        <v>17335.584522227</v>
      </c>
      <c r="O157" s="50">
        <v>16391.101011392038</v>
      </c>
      <c r="P157" s="50">
        <v>16929.597769168064</v>
      </c>
      <c r="Q157" s="50">
        <v>16707.437259112146</v>
      </c>
      <c r="R157" s="50">
        <v>17331.078069727158</v>
      </c>
      <c r="S157" s="50">
        <v>19087.945701307166</v>
      </c>
      <c r="T157" s="50">
        <v>18697.1995613703</v>
      </c>
      <c r="U157" s="50">
        <v>20267.785786907352</v>
      </c>
      <c r="V157" s="50">
        <v>21220.087942658978</v>
      </c>
      <c r="W157" s="50">
        <v>21222.197183594864</v>
      </c>
      <c r="X157" s="50">
        <v>20947.578413002218</v>
      </c>
      <c r="Y157" s="50">
        <v>21852.059414576277</v>
      </c>
      <c r="Z157" s="50">
        <v>22867.893595458583</v>
      </c>
      <c r="AA157" s="50">
        <v>24860.356983488437</v>
      </c>
      <c r="AB157" s="50">
        <v>23552.496128948878</v>
      </c>
      <c r="AC157" s="50">
        <v>25475.958952973713</v>
      </c>
      <c r="AD157" s="50">
        <v>26936.367825673555</v>
      </c>
    </row>
    <row r="158" spans="1:30" s="111" customFormat="1" x14ac:dyDescent="0.2">
      <c r="A158" s="50" t="s">
        <v>200</v>
      </c>
      <c r="B158" s="50" t="s">
        <v>55</v>
      </c>
      <c r="C158" s="51" t="str">
        <f>+CONCATENATE(A158," ",B158)</f>
        <v>1.A.4. Otros sectores</v>
      </c>
      <c r="D158" s="51">
        <v>4090.181800483419</v>
      </c>
      <c r="E158" s="51">
        <v>4512.4920046343059</v>
      </c>
      <c r="F158" s="51">
        <v>4999.8386160800264</v>
      </c>
      <c r="G158" s="51">
        <v>5147.9331518451536</v>
      </c>
      <c r="H158" s="51">
        <v>5420.2462387588403</v>
      </c>
      <c r="I158" s="51">
        <v>5359.1853659923981</v>
      </c>
      <c r="J158" s="51">
        <v>5515.2752657101182</v>
      </c>
      <c r="K158" s="51">
        <v>6150.1671265977802</v>
      </c>
      <c r="L158" s="51">
        <v>5168.9306406289743</v>
      </c>
      <c r="M158" s="51">
        <v>5474.5448498929309</v>
      </c>
      <c r="N158" s="51">
        <v>5713.7396296571123</v>
      </c>
      <c r="O158" s="51">
        <v>5681.5303690417695</v>
      </c>
      <c r="P158" s="51">
        <v>5644.7870563866172</v>
      </c>
      <c r="Q158" s="51">
        <v>5240.9368751919646</v>
      </c>
      <c r="R158" s="51">
        <v>5878.3062125623592</v>
      </c>
      <c r="S158" s="51">
        <v>5463.7249261087036</v>
      </c>
      <c r="T158" s="51">
        <v>5382.5949842520031</v>
      </c>
      <c r="U158" s="51">
        <v>5766.5298451241833</v>
      </c>
      <c r="V158" s="51">
        <v>6025.5477812552981</v>
      </c>
      <c r="W158" s="51">
        <v>6228.7140903361651</v>
      </c>
      <c r="X158" s="51">
        <v>6707.9546155330045</v>
      </c>
      <c r="Y158" s="51">
        <v>7658.0069424962803</v>
      </c>
      <c r="Z158" s="51">
        <v>6686.2051365696734</v>
      </c>
      <c r="AA158" s="51">
        <v>6403.1983013022827</v>
      </c>
      <c r="AB158" s="51">
        <v>6119.0044109339651</v>
      </c>
      <c r="AC158" s="51">
        <v>6535.3389929806517</v>
      </c>
      <c r="AD158" s="51">
        <v>7357.2994718768923</v>
      </c>
    </row>
    <row r="159" spans="1:30" s="114" customFormat="1" x14ac:dyDescent="0.2">
      <c r="A159" s="113"/>
      <c r="B159" s="113"/>
      <c r="C159" s="47" t="s">
        <v>8</v>
      </c>
      <c r="D159" s="42">
        <f t="shared" ref="D159:AA159" si="57">SUM(D155:D158)</f>
        <v>31425.038975456719</v>
      </c>
      <c r="E159" s="42">
        <f t="shared" si="57"/>
        <v>29970.551715460202</v>
      </c>
      <c r="F159" s="42">
        <f t="shared" si="57"/>
        <v>31025.092846450269</v>
      </c>
      <c r="G159" s="42">
        <f t="shared" si="57"/>
        <v>33357.856667773383</v>
      </c>
      <c r="H159" s="42">
        <f t="shared" si="57"/>
        <v>35871.823839602635</v>
      </c>
      <c r="I159" s="42">
        <f t="shared" si="57"/>
        <v>38941.843047778166</v>
      </c>
      <c r="J159" s="42">
        <f t="shared" si="57"/>
        <v>44850.79464408222</v>
      </c>
      <c r="K159" s="42">
        <f t="shared" si="57"/>
        <v>51546.639105426722</v>
      </c>
      <c r="L159" s="42">
        <f t="shared" si="57"/>
        <v>52055.254880941153</v>
      </c>
      <c r="M159" s="42">
        <f t="shared" si="57"/>
        <v>54646.821432984521</v>
      </c>
      <c r="N159" s="42">
        <f t="shared" si="57"/>
        <v>50970.317726276109</v>
      </c>
      <c r="O159" s="42">
        <f t="shared" si="57"/>
        <v>48808.600900819809</v>
      </c>
      <c r="P159" s="42">
        <f t="shared" si="57"/>
        <v>49599.697311440679</v>
      </c>
      <c r="Q159" s="42">
        <f t="shared" si="57"/>
        <v>50367.282661841935</v>
      </c>
      <c r="R159" s="42">
        <f t="shared" si="57"/>
        <v>55017.988884223516</v>
      </c>
      <c r="S159" s="42">
        <f t="shared" si="57"/>
        <v>56476.11535986387</v>
      </c>
      <c r="T159" s="42">
        <f t="shared" si="57"/>
        <v>57413.093312526311</v>
      </c>
      <c r="U159" s="42">
        <f t="shared" si="57"/>
        <v>67210.896498049537</v>
      </c>
      <c r="V159" s="42">
        <f t="shared" si="57"/>
        <v>68630.723856664277</v>
      </c>
      <c r="W159" s="42">
        <f t="shared" si="57"/>
        <v>66285.069565347017</v>
      </c>
      <c r="X159" s="42">
        <f t="shared" si="57"/>
        <v>67414.007279473226</v>
      </c>
      <c r="Y159" s="42">
        <f t="shared" si="57"/>
        <v>75162.903356940558</v>
      </c>
      <c r="Z159" s="42">
        <f t="shared" si="57"/>
        <v>79251.528772168254</v>
      </c>
      <c r="AA159" s="42">
        <f t="shared" si="57"/>
        <v>78929.697287514718</v>
      </c>
      <c r="AB159" s="42">
        <f t="shared" ref="AB159:AD159" si="58">SUM(AB155:AB158)</f>
        <v>76420.988013518858</v>
      </c>
      <c r="AC159" s="42">
        <f t="shared" si="58"/>
        <v>82758.250908460366</v>
      </c>
      <c r="AD159" s="42">
        <f t="shared" si="58"/>
        <v>86133.938153074443</v>
      </c>
    </row>
    <row r="160" spans="1:30" s="48" customFormat="1" x14ac:dyDescent="0.2">
      <c r="C160" s="54" t="s">
        <v>7</v>
      </c>
      <c r="D160" s="48">
        <f t="shared" ref="D160:AD160" si="59">+D159-D52</f>
        <v>0</v>
      </c>
      <c r="E160" s="48">
        <f t="shared" si="59"/>
        <v>0</v>
      </c>
      <c r="F160" s="48">
        <f t="shared" si="59"/>
        <v>0</v>
      </c>
      <c r="G160" s="48">
        <f t="shared" si="59"/>
        <v>0</v>
      </c>
      <c r="H160" s="48">
        <f t="shared" si="59"/>
        <v>0</v>
      </c>
      <c r="I160" s="48">
        <f t="shared" si="59"/>
        <v>0</v>
      </c>
      <c r="J160" s="48">
        <f t="shared" si="59"/>
        <v>0</v>
      </c>
      <c r="K160" s="48">
        <f t="shared" si="59"/>
        <v>0</v>
      </c>
      <c r="L160" s="48">
        <f t="shared" si="59"/>
        <v>0</v>
      </c>
      <c r="M160" s="48">
        <f t="shared" si="59"/>
        <v>0</v>
      </c>
      <c r="N160" s="48">
        <f t="shared" si="59"/>
        <v>0</v>
      </c>
      <c r="O160" s="48">
        <f t="shared" si="59"/>
        <v>0</v>
      </c>
      <c r="P160" s="48">
        <f t="shared" si="59"/>
        <v>0</v>
      </c>
      <c r="Q160" s="48">
        <f t="shared" si="59"/>
        <v>0</v>
      </c>
      <c r="R160" s="48">
        <f t="shared" si="59"/>
        <v>0</v>
      </c>
      <c r="S160" s="48">
        <f t="shared" si="59"/>
        <v>0</v>
      </c>
      <c r="T160" s="48">
        <f t="shared" si="59"/>
        <v>0</v>
      </c>
      <c r="U160" s="48">
        <f t="shared" si="59"/>
        <v>0</v>
      </c>
      <c r="V160" s="48">
        <f t="shared" si="59"/>
        <v>0</v>
      </c>
      <c r="W160" s="48">
        <f t="shared" si="59"/>
        <v>0</v>
      </c>
      <c r="X160" s="48">
        <f t="shared" si="59"/>
        <v>0</v>
      </c>
      <c r="Y160" s="48">
        <f t="shared" si="59"/>
        <v>0</v>
      </c>
      <c r="Z160" s="48">
        <f t="shared" si="59"/>
        <v>0</v>
      </c>
      <c r="AA160" s="48">
        <f t="shared" si="59"/>
        <v>0</v>
      </c>
      <c r="AB160" s="48">
        <f t="shared" si="59"/>
        <v>0</v>
      </c>
      <c r="AC160" s="48">
        <f t="shared" si="59"/>
        <v>0</v>
      </c>
      <c r="AD160" s="48">
        <f t="shared" si="59"/>
        <v>0</v>
      </c>
    </row>
    <row r="161" spans="3:15" s="111" customFormat="1" x14ac:dyDescent="0.2"/>
    <row r="162" spans="3:15" s="111" customFormat="1" x14ac:dyDescent="0.2">
      <c r="C162" s="111" t="str">
        <f t="shared" ref="C162:C167" si="60">+C153</f>
        <v>1.A. Actividades de quema de combustible: emisiones de GEI (kt CO2 eq) por subcategoría, serie 1990-2016</v>
      </c>
    </row>
    <row r="163" spans="3:15" s="111" customFormat="1" ht="12.75" thickBot="1" x14ac:dyDescent="0.25">
      <c r="C163" s="49" t="str">
        <f t="shared" si="60"/>
        <v>Subcategoría</v>
      </c>
      <c r="D163" s="3">
        <f>+D154</f>
        <v>1990</v>
      </c>
      <c r="E163" s="3">
        <f>+N154</f>
        <v>2000</v>
      </c>
      <c r="F163" s="3">
        <f t="shared" ref="F163:F167" si="61">+X154</f>
        <v>2010</v>
      </c>
      <c r="G163" s="3">
        <f>+AA154</f>
        <v>2013</v>
      </c>
      <c r="H163" s="3">
        <f t="shared" ref="H163:J163" si="62">+AB154</f>
        <v>2014</v>
      </c>
      <c r="I163" s="3">
        <f t="shared" si="62"/>
        <v>2015</v>
      </c>
      <c r="J163" s="3">
        <f t="shared" si="62"/>
        <v>2016</v>
      </c>
      <c r="M163" s="85" t="s">
        <v>74</v>
      </c>
      <c r="N163" s="85" t="s">
        <v>87</v>
      </c>
      <c r="O163" s="85" t="s">
        <v>0</v>
      </c>
    </row>
    <row r="164" spans="3:15" s="111" customFormat="1" ht="12.75" thickTop="1" x14ac:dyDescent="0.2">
      <c r="C164" s="50" t="str">
        <f t="shared" si="60"/>
        <v>1.A.1. Industrias de la energía</v>
      </c>
      <c r="D164" s="50">
        <f>+D155</f>
        <v>5843.4106528060001</v>
      </c>
      <c r="E164" s="50">
        <f>+N155</f>
        <v>14908.323920953999</v>
      </c>
      <c r="F164" s="50">
        <f t="shared" si="61"/>
        <v>25809.804466198002</v>
      </c>
      <c r="G164" s="50">
        <f>+AA155</f>
        <v>33097.083289770002</v>
      </c>
      <c r="H164" s="50">
        <f t="shared" ref="H164:J164" si="63">+AB155</f>
        <v>30196.871638324006</v>
      </c>
      <c r="I164" s="50">
        <f t="shared" si="63"/>
        <v>34500.975058925993</v>
      </c>
      <c r="J164" s="50">
        <f t="shared" si="63"/>
        <v>35711.079659235998</v>
      </c>
      <c r="K164" s="116">
        <f>+J164/$J$168</f>
        <v>0.41459940674918899</v>
      </c>
      <c r="L164" s="116"/>
      <c r="M164" s="109">
        <f>+IF(D164=0,"",IF(D164&lt;0,IF(J164&lt;0,(J164-D164)/D164,(J164-D164)/ABS(D164)),(J164-D164)/D164))</f>
        <v>5.1113417798366738</v>
      </c>
      <c r="N164" s="109">
        <f>+IF(G164=0,"",IF(G164&lt;0,IF(J164&lt;0,(J164-G164)/G164,(J164-G164)/ABS(G164)),(J164-G164)/G164))</f>
        <v>7.8979659524075291E-2</v>
      </c>
      <c r="O164" s="17" t="str">
        <f>+C164</f>
        <v>1.A.1. Industrias de la energía</v>
      </c>
    </row>
    <row r="165" spans="3:15" s="111" customFormat="1" x14ac:dyDescent="0.2">
      <c r="C165" s="51" t="str">
        <f t="shared" si="60"/>
        <v>1.A.2. Industrias manufactureras y de la construcción</v>
      </c>
      <c r="D165" s="51">
        <f>+D156</f>
        <v>12261.511619094001</v>
      </c>
      <c r="E165" s="51">
        <f>+N156</f>
        <v>13012.669653437999</v>
      </c>
      <c r="F165" s="51">
        <f t="shared" si="61"/>
        <v>13948.669784740001</v>
      </c>
      <c r="G165" s="51">
        <f>+AA156</f>
        <v>14569.058712954</v>
      </c>
      <c r="H165" s="51">
        <f t="shared" ref="H165:J165" si="64">+AB156</f>
        <v>16552.615835312001</v>
      </c>
      <c r="I165" s="51">
        <f t="shared" si="64"/>
        <v>16245.977903580002</v>
      </c>
      <c r="J165" s="51">
        <f t="shared" si="64"/>
        <v>16129.191196288</v>
      </c>
      <c r="K165" s="116">
        <f t="shared" ref="K165:K168" si="65">+J165/$J$168</f>
        <v>0.1872570968208109</v>
      </c>
      <c r="L165" s="116"/>
      <c r="M165" s="110">
        <f t="shared" ref="M165" si="66">+IF(D165=0,"",IF(D165&lt;0,IF(J165&lt;0,(J165-D165)/D165,(J165-D165)/ABS(D165)),(J165-D165)/D165))</f>
        <v>0.31543252555999141</v>
      </c>
      <c r="N165" s="110">
        <f t="shared" ref="N165" si="67">+IF(G165=0,"",IF(G165&lt;0,IF(J165&lt;0,(J165-G165)/G165,(J165-G165)/ABS(G165)),(J165-G165)/G165))</f>
        <v>0.10708533159707957</v>
      </c>
      <c r="O165" s="17" t="str">
        <f t="shared" ref="O165" si="68">+C165</f>
        <v>1.A.2. Industrias manufactureras y de la construcción</v>
      </c>
    </row>
    <row r="166" spans="3:15" s="111" customFormat="1" x14ac:dyDescent="0.2">
      <c r="C166" s="50" t="str">
        <f t="shared" si="60"/>
        <v>1.A.3. Transporte</v>
      </c>
      <c r="D166" s="50">
        <f>+D157</f>
        <v>9229.9349030732956</v>
      </c>
      <c r="E166" s="50">
        <f>+N157</f>
        <v>17335.584522227</v>
      </c>
      <c r="F166" s="50">
        <f t="shared" si="61"/>
        <v>20947.578413002218</v>
      </c>
      <c r="G166" s="50">
        <f>+AA157</f>
        <v>24860.356983488437</v>
      </c>
      <c r="H166" s="50">
        <f t="shared" ref="H166:J166" si="69">+AB157</f>
        <v>23552.496128948878</v>
      </c>
      <c r="I166" s="50">
        <f t="shared" si="69"/>
        <v>25475.958952973713</v>
      </c>
      <c r="J166" s="50">
        <f t="shared" si="69"/>
        <v>26936.367825673555</v>
      </c>
      <c r="K166" s="116">
        <f t="shared" si="65"/>
        <v>0.31272653269148237</v>
      </c>
      <c r="L166" s="116"/>
      <c r="M166" s="109">
        <f>+IF(D166=0,"",IF(D166&lt;0,IF(J166&lt;0,(J166-D166)/D166,(J166-D166)/ABS(D166)),(J166-D166)/D166))</f>
        <v>1.9183702928072157</v>
      </c>
      <c r="N166" s="109">
        <f>+IF(G166=0,"",IF(G166&lt;0,IF(J166&lt;0,(J166-G166)/G166,(J166-G166)/ABS(G166)),(J166-G166)/G166))</f>
        <v>8.3506879791144892E-2</v>
      </c>
      <c r="O166" s="17" t="str">
        <f>+C166</f>
        <v>1.A.3. Transporte</v>
      </c>
    </row>
    <row r="167" spans="3:15" s="111" customFormat="1" x14ac:dyDescent="0.2">
      <c r="C167" s="51" t="str">
        <f t="shared" si="60"/>
        <v>1.A.4. Otros sectores</v>
      </c>
      <c r="D167" s="51">
        <f>+D158</f>
        <v>4090.181800483419</v>
      </c>
      <c r="E167" s="51">
        <f>+N158</f>
        <v>5713.7396296571123</v>
      </c>
      <c r="F167" s="51">
        <f t="shared" si="61"/>
        <v>6707.9546155330045</v>
      </c>
      <c r="G167" s="51">
        <f>+AA158</f>
        <v>6403.1983013022827</v>
      </c>
      <c r="H167" s="51">
        <f t="shared" ref="H167:J167" si="70">+AB158</f>
        <v>6119.0044109339651</v>
      </c>
      <c r="I167" s="51">
        <f t="shared" si="70"/>
        <v>6535.3389929806517</v>
      </c>
      <c r="J167" s="51">
        <f t="shared" si="70"/>
        <v>7357.2994718768923</v>
      </c>
      <c r="K167" s="116">
        <f t="shared" si="65"/>
        <v>8.5416963738517773E-2</v>
      </c>
      <c r="L167" s="116"/>
      <c r="M167" s="110">
        <f t="shared" ref="M167" si="71">+IF(D167=0,"",IF(D167&lt;0,IF(J167&lt;0,(J167-D167)/D167,(J167-D167)/ABS(D167)),(J167-D167)/D167))</f>
        <v>0.79877077126677654</v>
      </c>
      <c r="N167" s="110">
        <f t="shared" ref="N167" si="72">+IF(G167=0,"",IF(G167&lt;0,IF(J167&lt;0,(J167-G167)/G167,(J167-G167)/ABS(G167)),(J167-G167)/G167))</f>
        <v>0.14900384552834547</v>
      </c>
      <c r="O167" s="17" t="str">
        <f t="shared" ref="O167" si="73">+C167</f>
        <v>1.A.4. Otros sectores</v>
      </c>
    </row>
    <row r="168" spans="3:15" s="111" customFormat="1" x14ac:dyDescent="0.2">
      <c r="C168" s="47" t="s">
        <v>8</v>
      </c>
      <c r="D168" s="42">
        <f t="shared" ref="D168:F168" si="74">SUM(D164:D167)</f>
        <v>31425.038975456719</v>
      </c>
      <c r="E168" s="42">
        <f t="shared" si="74"/>
        <v>50970.317726276109</v>
      </c>
      <c r="F168" s="42">
        <f t="shared" si="74"/>
        <v>67414.007279473226</v>
      </c>
      <c r="G168" s="42">
        <f>SUM(G164:G167)</f>
        <v>78929.697287514718</v>
      </c>
      <c r="H168" s="42">
        <f t="shared" ref="H168:J168" si="75">SUM(H164:H167)</f>
        <v>76420.988013518858</v>
      </c>
      <c r="I168" s="42">
        <f t="shared" si="75"/>
        <v>82758.250908460366</v>
      </c>
      <c r="J168" s="42">
        <f t="shared" si="75"/>
        <v>86133.938153074443</v>
      </c>
      <c r="K168" s="116">
        <f t="shared" si="65"/>
        <v>1</v>
      </c>
      <c r="L168" s="116"/>
      <c r="M168" s="109">
        <f>+IF(D168=0,"",IF(D168&lt;0,IF(J168&lt;0,(J168-D168)/D168,(J168-D168)/ABS(D168)),(J168-D168)/D168))</f>
        <v>1.7409333754636214</v>
      </c>
      <c r="N168" s="109">
        <f>+IF(G168=0,"",IF(G168&lt;0,IF(J168&lt;0,(J168-G168)/G168,(J168-G168)/ABS(G168)),(J168-G168)/G168))</f>
        <v>9.1274147920738416E-2</v>
      </c>
      <c r="O168" s="56" t="str">
        <f>+C168</f>
        <v>Total</v>
      </c>
    </row>
    <row r="169" spans="3:15" s="48" customFormat="1" x14ac:dyDescent="0.2">
      <c r="C169" s="54" t="s">
        <v>7</v>
      </c>
      <c r="D169" s="48">
        <f>+D159-D168</f>
        <v>0</v>
      </c>
      <c r="E169" s="48">
        <f>+N159-E168</f>
        <v>0</v>
      </c>
      <c r="F169" s="48">
        <f>+X159-F168</f>
        <v>0</v>
      </c>
      <c r="G169" s="48">
        <f>+AA159-G168</f>
        <v>0</v>
      </c>
      <c r="H169" s="48">
        <f t="shared" ref="H169:J169" si="76">+AB159-H168</f>
        <v>0</v>
      </c>
      <c r="I169" s="48">
        <f t="shared" si="76"/>
        <v>0</v>
      </c>
      <c r="J169" s="48">
        <f t="shared" si="76"/>
        <v>0</v>
      </c>
      <c r="K169" s="111"/>
      <c r="L169" s="111"/>
      <c r="M169" s="111"/>
      <c r="N169" s="111"/>
      <c r="O169" s="111"/>
    </row>
    <row r="170" spans="3:15" s="48" customFormat="1" x14ac:dyDescent="0.2">
      <c r="J170" s="111"/>
      <c r="K170" s="111"/>
      <c r="L170" s="111"/>
      <c r="M170" s="111"/>
      <c r="N170" s="111"/>
    </row>
    <row r="171" spans="3:15" s="111" customFormat="1" x14ac:dyDescent="0.2">
      <c r="C171" s="111" t="str">
        <f>+C162</f>
        <v>1.A. Actividades de quema de combustible: emisiones de GEI (kt CO2 eq) por subcategoría, serie 1990-2016</v>
      </c>
    </row>
    <row r="172" spans="3:15" s="111" customFormat="1" x14ac:dyDescent="0.2"/>
    <row r="173" spans="3:15" s="111" customFormat="1" x14ac:dyDescent="0.2"/>
    <row r="174" spans="3:15" s="111" customFormat="1" x14ac:dyDescent="0.2"/>
    <row r="175" spans="3:15" s="111" customFormat="1" x14ac:dyDescent="0.2"/>
    <row r="176" spans="3:15" s="111" customFormat="1" x14ac:dyDescent="0.2"/>
    <row r="177" spans="1:30" s="111" customFormat="1" x14ac:dyDescent="0.2"/>
    <row r="178" spans="1:30" s="111" customFormat="1" x14ac:dyDescent="0.2"/>
    <row r="179" spans="1:30" s="111" customFormat="1" x14ac:dyDescent="0.2"/>
    <row r="180" spans="1:30" s="111" customFormat="1" x14ac:dyDescent="0.2"/>
    <row r="181" spans="1:30" s="111" customFormat="1" x14ac:dyDescent="0.2"/>
    <row r="182" spans="1:30" s="111" customFormat="1" x14ac:dyDescent="0.2"/>
    <row r="183" spans="1:30" s="111" customFormat="1" x14ac:dyDescent="0.2"/>
    <row r="184" spans="1:30" s="111" customFormat="1" x14ac:dyDescent="0.2"/>
    <row r="185" spans="1:30" s="111" customFormat="1" x14ac:dyDescent="0.2"/>
    <row r="186" spans="1:30" s="111" customFormat="1" x14ac:dyDescent="0.2"/>
    <row r="187" spans="1:30" s="111" customFormat="1" x14ac:dyDescent="0.2"/>
    <row r="188" spans="1:30" s="111" customFormat="1" x14ac:dyDescent="0.2">
      <c r="C188" s="111" t="s">
        <v>178</v>
      </c>
    </row>
    <row r="189" spans="1:30" s="111" customFormat="1" ht="12.75" thickBot="1" x14ac:dyDescent="0.25">
      <c r="A189" s="112"/>
      <c r="B189" s="112"/>
      <c r="C189" s="49" t="s">
        <v>9</v>
      </c>
      <c r="D189" s="3">
        <v>1990</v>
      </c>
      <c r="E189" s="3">
        <v>1991</v>
      </c>
      <c r="F189" s="3">
        <v>1992</v>
      </c>
      <c r="G189" s="3">
        <v>1993</v>
      </c>
      <c r="H189" s="3">
        <v>1994</v>
      </c>
      <c r="I189" s="3">
        <v>1995</v>
      </c>
      <c r="J189" s="3">
        <v>1996</v>
      </c>
      <c r="K189" s="3">
        <v>1997</v>
      </c>
      <c r="L189" s="3">
        <v>1998</v>
      </c>
      <c r="M189" s="3">
        <v>1999</v>
      </c>
      <c r="N189" s="3">
        <v>2000</v>
      </c>
      <c r="O189" s="3">
        <v>2001</v>
      </c>
      <c r="P189" s="3">
        <v>2002</v>
      </c>
      <c r="Q189" s="3">
        <v>2003</v>
      </c>
      <c r="R189" s="3">
        <v>2004</v>
      </c>
      <c r="S189" s="3">
        <v>2005</v>
      </c>
      <c r="T189" s="3">
        <v>2006</v>
      </c>
      <c r="U189" s="3">
        <v>2007</v>
      </c>
      <c r="V189" s="3">
        <v>2008</v>
      </c>
      <c r="W189" s="3">
        <v>2009</v>
      </c>
      <c r="X189" s="3">
        <v>2010</v>
      </c>
      <c r="Y189" s="3">
        <v>2011</v>
      </c>
      <c r="Z189" s="3">
        <v>2012</v>
      </c>
      <c r="AA189" s="3">
        <v>2013</v>
      </c>
      <c r="AB189" s="3">
        <v>2014</v>
      </c>
      <c r="AC189" s="3">
        <v>2015</v>
      </c>
      <c r="AD189" s="3">
        <v>2016</v>
      </c>
    </row>
    <row r="190" spans="1:30" s="111" customFormat="1" ht="12.75" thickTop="1" x14ac:dyDescent="0.2">
      <c r="A190" s="50" t="s">
        <v>201</v>
      </c>
      <c r="B190" s="50" t="s">
        <v>202</v>
      </c>
      <c r="C190" s="50" t="str">
        <f>+CONCATENATE(A190," ",B190)</f>
        <v>1.A.1.a. Producción de electricidad y calor como actividad principal</v>
      </c>
      <c r="D190" s="50">
        <v>3871.9069469800002</v>
      </c>
      <c r="E190" s="50">
        <v>2607.581943012</v>
      </c>
      <c r="F190" s="50">
        <v>665.19445748399994</v>
      </c>
      <c r="G190" s="50">
        <v>1936.1274971760001</v>
      </c>
      <c r="H190" s="50">
        <v>2489.6099492500002</v>
      </c>
      <c r="I190" s="50">
        <v>5932.1261083740001</v>
      </c>
      <c r="J190" s="50">
        <v>10056.546076813998</v>
      </c>
      <c r="K190" s="50">
        <v>11888.828573663999</v>
      </c>
      <c r="L190" s="50">
        <v>14053.232731028</v>
      </c>
      <c r="M190" s="50">
        <v>16505.555338676004</v>
      </c>
      <c r="N190" s="50">
        <v>13035.408197637998</v>
      </c>
      <c r="O190" s="50">
        <v>10867.551141710001</v>
      </c>
      <c r="P190" s="50">
        <v>11457.788420831999</v>
      </c>
      <c r="Q190" s="50">
        <v>13082.962680306</v>
      </c>
      <c r="R190" s="50">
        <v>16080.947117927999</v>
      </c>
      <c r="S190" s="50">
        <v>15429.927923241999</v>
      </c>
      <c r="T190" s="50">
        <v>16327.559189224001</v>
      </c>
      <c r="U190" s="50">
        <v>23969.400212896002</v>
      </c>
      <c r="V190" s="50">
        <v>24452.375195763998</v>
      </c>
      <c r="W190" s="50">
        <v>22799.854075105995</v>
      </c>
      <c r="X190" s="50">
        <v>24028.524069376002</v>
      </c>
      <c r="Y190" s="50">
        <v>29759.300223517999</v>
      </c>
      <c r="Z190" s="50">
        <v>32176.45488755</v>
      </c>
      <c r="AA190" s="50">
        <v>30080.922519900003</v>
      </c>
      <c r="AB190" s="50">
        <v>28275.374613976004</v>
      </c>
      <c r="AC190" s="50">
        <v>32752.136772883994</v>
      </c>
      <c r="AD190" s="50">
        <v>34579.613461505993</v>
      </c>
    </row>
    <row r="191" spans="1:30" s="111" customFormat="1" x14ac:dyDescent="0.2">
      <c r="A191" s="50" t="s">
        <v>203</v>
      </c>
      <c r="B191" s="50" t="s">
        <v>204</v>
      </c>
      <c r="C191" s="50" t="str">
        <f>+CONCATENATE(A191," ",B191)</f>
        <v>1.A.1.b. Refinación del petróleo</v>
      </c>
      <c r="D191" s="50">
        <v>1691.926960192</v>
      </c>
      <c r="E191" s="50">
        <v>1708.6587521240001</v>
      </c>
      <c r="F191" s="50">
        <v>1779.322085298</v>
      </c>
      <c r="G191" s="50">
        <v>1931.0706284959999</v>
      </c>
      <c r="H191" s="50">
        <v>1667.3092684660003</v>
      </c>
      <c r="I191" s="50">
        <v>1632.6741110200001</v>
      </c>
      <c r="J191" s="50">
        <v>1830.99939481</v>
      </c>
      <c r="K191" s="50">
        <v>1624.0227856060001</v>
      </c>
      <c r="L191" s="50">
        <v>1943.569103818</v>
      </c>
      <c r="M191" s="50">
        <v>1765.9016977259998</v>
      </c>
      <c r="N191" s="50">
        <v>1470.7973698120002</v>
      </c>
      <c r="O191" s="50">
        <v>1785.3600100279998</v>
      </c>
      <c r="P191" s="50">
        <v>2378.1910071619996</v>
      </c>
      <c r="Q191" s="50">
        <v>2100.5311774359998</v>
      </c>
      <c r="R191" s="50">
        <v>2474.9806204020001</v>
      </c>
      <c r="S191" s="50">
        <v>2506.6131982740003</v>
      </c>
      <c r="T191" s="50">
        <v>2437.3452109799996</v>
      </c>
      <c r="U191" s="50">
        <v>1675.1177129800001</v>
      </c>
      <c r="V191" s="50">
        <v>1698.78781867</v>
      </c>
      <c r="W191" s="50">
        <v>1776.4527640500003</v>
      </c>
      <c r="X191" s="50">
        <v>1129.6882064199999</v>
      </c>
      <c r="Y191" s="50">
        <v>1200.1346920620003</v>
      </c>
      <c r="Z191" s="50">
        <v>1065.841097966</v>
      </c>
      <c r="AA191" s="50">
        <v>2123.4732737680001</v>
      </c>
      <c r="AB191" s="50">
        <v>1030.372258586</v>
      </c>
      <c r="AC191" s="50">
        <v>931.62808657599987</v>
      </c>
      <c r="AD191" s="50">
        <v>366.13988820800006</v>
      </c>
    </row>
    <row r="192" spans="1:30" s="111" customFormat="1" x14ac:dyDescent="0.2">
      <c r="A192" s="50" t="s">
        <v>205</v>
      </c>
      <c r="B192" s="50" t="s">
        <v>206</v>
      </c>
      <c r="C192" s="50" t="str">
        <f>+CONCATENATE(A192," ",B192)</f>
        <v>1.A.1.c. Manufactura de combustibles sólidos y otras industrias de la energía</v>
      </c>
      <c r="D192" s="50">
        <v>279.57674563400002</v>
      </c>
      <c r="E192" s="50">
        <v>355.26435741000006</v>
      </c>
      <c r="F192" s="50">
        <v>405.20622478199999</v>
      </c>
      <c r="G192" s="50">
        <v>486.29280281600001</v>
      </c>
      <c r="H192" s="50">
        <v>434.95118905800001</v>
      </c>
      <c r="I192" s="50">
        <v>329.49692628999998</v>
      </c>
      <c r="J192" s="50">
        <v>392.88850027799998</v>
      </c>
      <c r="K192" s="50">
        <v>397.35797053000005</v>
      </c>
      <c r="L192" s="50">
        <v>427.60451116600001</v>
      </c>
      <c r="M192" s="50">
        <v>426.80844372800004</v>
      </c>
      <c r="N192" s="50">
        <v>402.11835350399997</v>
      </c>
      <c r="O192" s="50">
        <v>425.26555699999989</v>
      </c>
      <c r="P192" s="50">
        <v>392.58347196000005</v>
      </c>
      <c r="Q192" s="50">
        <v>427.07322984400002</v>
      </c>
      <c r="R192" s="50">
        <v>1080.6016024620001</v>
      </c>
      <c r="S192" s="50">
        <v>1018.663841248</v>
      </c>
      <c r="T192" s="50">
        <v>1024.6248704259999</v>
      </c>
      <c r="U192" s="50">
        <v>988.32174179200001</v>
      </c>
      <c r="V192" s="50">
        <v>1010.6134878239999</v>
      </c>
      <c r="W192" s="50">
        <v>934.17462188599995</v>
      </c>
      <c r="X192" s="50">
        <v>651.59219040200003</v>
      </c>
      <c r="Y192" s="50">
        <v>980.53295785399996</v>
      </c>
      <c r="Z192" s="50">
        <v>931.24644463200002</v>
      </c>
      <c r="AA192" s="50">
        <v>892.68749610200007</v>
      </c>
      <c r="AB192" s="50">
        <v>891.12476576200015</v>
      </c>
      <c r="AC192" s="50">
        <v>817.21019946600018</v>
      </c>
      <c r="AD192" s="50">
        <v>765.32630952199997</v>
      </c>
    </row>
    <row r="193" spans="1:30" s="114" customFormat="1" x14ac:dyDescent="0.2">
      <c r="A193" s="113"/>
      <c r="B193" s="113"/>
      <c r="C193" s="47" t="s">
        <v>8</v>
      </c>
      <c r="D193" s="42">
        <f t="shared" ref="D193" si="77">SUM(D190:D192)</f>
        <v>5843.4106528060001</v>
      </c>
      <c r="E193" s="42">
        <f t="shared" ref="E193:AD193" si="78">SUM(E190:E192)</f>
        <v>4671.5050525460001</v>
      </c>
      <c r="F193" s="42">
        <f t="shared" si="78"/>
        <v>2849.7227675640002</v>
      </c>
      <c r="G193" s="42">
        <f t="shared" si="78"/>
        <v>4353.4909284880005</v>
      </c>
      <c r="H193" s="42">
        <f t="shared" si="78"/>
        <v>4591.870406774</v>
      </c>
      <c r="I193" s="42">
        <f t="shared" si="78"/>
        <v>7894.2971456840005</v>
      </c>
      <c r="J193" s="42">
        <f t="shared" si="78"/>
        <v>12280.433971901999</v>
      </c>
      <c r="K193" s="42">
        <f t="shared" si="78"/>
        <v>13910.2093298</v>
      </c>
      <c r="L193" s="42">
        <f t="shared" si="78"/>
        <v>16424.406346011998</v>
      </c>
      <c r="M193" s="42">
        <f t="shared" si="78"/>
        <v>18698.265480130005</v>
      </c>
      <c r="N193" s="42">
        <f t="shared" si="78"/>
        <v>14908.323920953999</v>
      </c>
      <c r="O193" s="42">
        <f t="shared" si="78"/>
        <v>13078.176708738001</v>
      </c>
      <c r="P193" s="42">
        <f t="shared" si="78"/>
        <v>14228.562899954</v>
      </c>
      <c r="Q193" s="42">
        <f t="shared" si="78"/>
        <v>15610.567087586</v>
      </c>
      <c r="R193" s="42">
        <f t="shared" si="78"/>
        <v>19636.529340792</v>
      </c>
      <c r="S193" s="42">
        <f t="shared" si="78"/>
        <v>18955.204962763997</v>
      </c>
      <c r="T193" s="42">
        <f t="shared" si="78"/>
        <v>19789.529270629999</v>
      </c>
      <c r="U193" s="42">
        <f t="shared" si="78"/>
        <v>26632.839667668002</v>
      </c>
      <c r="V193" s="42">
        <f t="shared" si="78"/>
        <v>27161.776502257999</v>
      </c>
      <c r="W193" s="42">
        <f t="shared" si="78"/>
        <v>25510.481461041996</v>
      </c>
      <c r="X193" s="42">
        <f t="shared" si="78"/>
        <v>25809.804466198002</v>
      </c>
      <c r="Y193" s="42">
        <f t="shared" si="78"/>
        <v>31939.967873434001</v>
      </c>
      <c r="Z193" s="42">
        <f t="shared" si="78"/>
        <v>34173.542430148002</v>
      </c>
      <c r="AA193" s="42">
        <f t="shared" si="78"/>
        <v>33097.083289770002</v>
      </c>
      <c r="AB193" s="42">
        <f t="shared" si="78"/>
        <v>30196.871638324006</v>
      </c>
      <c r="AC193" s="42">
        <f t="shared" si="78"/>
        <v>34500.975058925993</v>
      </c>
      <c r="AD193" s="42">
        <f t="shared" si="78"/>
        <v>35711.079659235998</v>
      </c>
    </row>
    <row r="194" spans="1:30" s="48" customFormat="1" x14ac:dyDescent="0.2">
      <c r="A194" s="111"/>
      <c r="C194" s="54" t="s">
        <v>7</v>
      </c>
      <c r="D194" s="48">
        <f t="shared" ref="D194:AD194" si="79">+D193-D155</f>
        <v>0</v>
      </c>
      <c r="E194" s="48">
        <f t="shared" si="79"/>
        <v>0</v>
      </c>
      <c r="F194" s="48">
        <f t="shared" si="79"/>
        <v>0</v>
      </c>
      <c r="G194" s="48">
        <f t="shared" si="79"/>
        <v>0</v>
      </c>
      <c r="H194" s="48">
        <f t="shared" si="79"/>
        <v>0</v>
      </c>
      <c r="I194" s="48">
        <f t="shared" si="79"/>
        <v>0</v>
      </c>
      <c r="J194" s="48">
        <f t="shared" si="79"/>
        <v>0</v>
      </c>
      <c r="K194" s="48">
        <f t="shared" si="79"/>
        <v>0</v>
      </c>
      <c r="L194" s="48">
        <f t="shared" si="79"/>
        <v>0</v>
      </c>
      <c r="M194" s="48">
        <f t="shared" si="79"/>
        <v>0</v>
      </c>
      <c r="N194" s="48">
        <f t="shared" si="79"/>
        <v>0</v>
      </c>
      <c r="O194" s="48">
        <f t="shared" si="79"/>
        <v>0</v>
      </c>
      <c r="P194" s="48">
        <f t="shared" si="79"/>
        <v>0</v>
      </c>
      <c r="Q194" s="48">
        <f t="shared" si="79"/>
        <v>0</v>
      </c>
      <c r="R194" s="48">
        <f t="shared" si="79"/>
        <v>0</v>
      </c>
      <c r="S194" s="48">
        <f t="shared" si="79"/>
        <v>0</v>
      </c>
      <c r="T194" s="48">
        <f t="shared" si="79"/>
        <v>0</v>
      </c>
      <c r="U194" s="48">
        <f t="shared" si="79"/>
        <v>0</v>
      </c>
      <c r="V194" s="48">
        <f t="shared" si="79"/>
        <v>0</v>
      </c>
      <c r="W194" s="48">
        <f t="shared" si="79"/>
        <v>0</v>
      </c>
      <c r="X194" s="48">
        <f t="shared" si="79"/>
        <v>0</v>
      </c>
      <c r="Y194" s="48">
        <f t="shared" si="79"/>
        <v>0</v>
      </c>
      <c r="Z194" s="48">
        <f t="shared" si="79"/>
        <v>0</v>
      </c>
      <c r="AA194" s="48">
        <f t="shared" si="79"/>
        <v>0</v>
      </c>
      <c r="AB194" s="48">
        <f t="shared" si="79"/>
        <v>0</v>
      </c>
      <c r="AC194" s="48">
        <f t="shared" si="79"/>
        <v>0</v>
      </c>
      <c r="AD194" s="48">
        <f t="shared" si="79"/>
        <v>0</v>
      </c>
    </row>
    <row r="195" spans="1:30" s="111" customFormat="1" x14ac:dyDescent="0.2"/>
    <row r="196" spans="1:30" s="111" customFormat="1" x14ac:dyDescent="0.2">
      <c r="C196" s="111" t="str">
        <f>+C188</f>
        <v>1.A.1. Industrias de la energía: emisiones de GEI (kt CO2 eq) por componente, serie 1990-2016</v>
      </c>
    </row>
    <row r="197" spans="1:30" s="111" customFormat="1" ht="12.75" thickBot="1" x14ac:dyDescent="0.25">
      <c r="C197" s="49" t="str">
        <f>+C189</f>
        <v>Componente</v>
      </c>
      <c r="D197" s="3">
        <f>+D189</f>
        <v>1990</v>
      </c>
      <c r="E197" s="3">
        <f>+N189</f>
        <v>2000</v>
      </c>
      <c r="F197" s="3">
        <f t="shared" ref="F197:F200" si="80">+X189</f>
        <v>2010</v>
      </c>
      <c r="G197" s="3">
        <f>+AA189</f>
        <v>2013</v>
      </c>
      <c r="H197" s="3">
        <f t="shared" ref="H197:J197" si="81">+AB189</f>
        <v>2014</v>
      </c>
      <c r="I197" s="3">
        <f t="shared" si="81"/>
        <v>2015</v>
      </c>
      <c r="J197" s="3">
        <f t="shared" si="81"/>
        <v>2016</v>
      </c>
      <c r="L197" s="115" t="s">
        <v>1</v>
      </c>
      <c r="M197" s="85" t="s">
        <v>74</v>
      </c>
      <c r="N197" s="85" t="s">
        <v>87</v>
      </c>
      <c r="O197" s="115" t="s">
        <v>0</v>
      </c>
    </row>
    <row r="198" spans="1:30" s="111" customFormat="1" ht="12.75" thickTop="1" x14ac:dyDescent="0.2">
      <c r="C198" s="55" t="str">
        <f>+C190</f>
        <v>1.A.1.a. Producción de electricidad y calor como actividad principal</v>
      </c>
      <c r="D198" s="30">
        <f>+D190</f>
        <v>3871.9069469800002</v>
      </c>
      <c r="E198" s="30">
        <f>+N190</f>
        <v>13035.408197637998</v>
      </c>
      <c r="F198" s="30">
        <f t="shared" si="80"/>
        <v>24028.524069376002</v>
      </c>
      <c r="G198" s="30">
        <f>+AA190</f>
        <v>30080.922519900003</v>
      </c>
      <c r="H198" s="30">
        <f t="shared" ref="H198:J198" si="82">+AB190</f>
        <v>28275.374613976004</v>
      </c>
      <c r="I198" s="30">
        <f t="shared" si="82"/>
        <v>32752.136772883994</v>
      </c>
      <c r="J198" s="30">
        <f t="shared" si="82"/>
        <v>34579.613461505993</v>
      </c>
      <c r="K198" s="116">
        <f>+J198/CL!J307</f>
        <v>0.30963911554950008</v>
      </c>
      <c r="M198" s="109">
        <f>+IF(D198=0,"",IF(D198&lt;0,IF(J198&lt;0,(J198-D198)/D198,(J198-D198)/ABS(D198)),(J198-D198)/D198))</f>
        <v>7.9308999247715155</v>
      </c>
      <c r="N198" s="109">
        <f>+IF(G198=0,"",IF(G198&lt;0,IF(J198&lt;0,(J198-G198)/G198,(J198-G198)/ABS(G198)),(J198-G198)/G198))</f>
        <v>0.14955295797959273</v>
      </c>
      <c r="O198" s="56" t="str">
        <f>+C198</f>
        <v>1.A.1.a. Producción de electricidad y calor como actividad principal</v>
      </c>
    </row>
    <row r="199" spans="1:30" s="111" customFormat="1" x14ac:dyDescent="0.2">
      <c r="C199" s="55" t="str">
        <f>+C191</f>
        <v>1.A.1.b. Refinación del petróleo</v>
      </c>
      <c r="D199" s="30">
        <f>+D191</f>
        <v>1691.926960192</v>
      </c>
      <c r="E199" s="30">
        <f>+N191</f>
        <v>1470.7973698120002</v>
      </c>
      <c r="F199" s="30">
        <f t="shared" si="80"/>
        <v>1129.6882064199999</v>
      </c>
      <c r="G199" s="30">
        <f>+AA191</f>
        <v>2123.4732737680001</v>
      </c>
      <c r="H199" s="30">
        <f t="shared" ref="H199:J199" si="83">+AB191</f>
        <v>1030.372258586</v>
      </c>
      <c r="I199" s="30">
        <f t="shared" si="83"/>
        <v>931.62808657599987</v>
      </c>
      <c r="J199" s="30">
        <f t="shared" si="83"/>
        <v>366.13988820800006</v>
      </c>
      <c r="K199" s="116"/>
      <c r="M199" s="109">
        <f t="shared" ref="M199:M201" si="84">+IF(D199=0,"",IF(D199&lt;0,IF(J199&lt;0,(J199-D199)/D199,(J199-D199)/ABS(D199)),(J199-D199)/D199))</f>
        <v>-0.78359592534275213</v>
      </c>
      <c r="N199" s="109">
        <f t="shared" ref="N199:N201" si="85">+IF(G199=0,"",IF(G199&lt;0,IF(J199&lt;0,(J199-G199)/G199,(J199-G199)/ABS(G199)),(J199-G199)/G199))</f>
        <v>-0.82757499577176097</v>
      </c>
      <c r="O199" s="56" t="str">
        <f t="shared" ref="O199:O201" si="86">+C199</f>
        <v>1.A.1.b. Refinación del petróleo</v>
      </c>
    </row>
    <row r="200" spans="1:30" s="111" customFormat="1" x14ac:dyDescent="0.2">
      <c r="C200" s="55" t="str">
        <f>+C192</f>
        <v>1.A.1.c. Manufactura de combustibles sólidos y otras industrias de la energía</v>
      </c>
      <c r="D200" s="30">
        <f>+D192</f>
        <v>279.57674563400002</v>
      </c>
      <c r="E200" s="30">
        <f>+N192</f>
        <v>402.11835350399997</v>
      </c>
      <c r="F200" s="30">
        <f t="shared" si="80"/>
        <v>651.59219040200003</v>
      </c>
      <c r="G200" s="30">
        <f>+AA192</f>
        <v>892.68749610200007</v>
      </c>
      <c r="H200" s="30">
        <f t="shared" ref="H200:J200" si="87">+AB192</f>
        <v>891.12476576200015</v>
      </c>
      <c r="I200" s="30">
        <f t="shared" si="87"/>
        <v>817.21019946600018</v>
      </c>
      <c r="J200" s="30">
        <f t="shared" si="87"/>
        <v>765.32630952199997</v>
      </c>
      <c r="K200" s="116"/>
      <c r="M200" s="109">
        <f t="shared" si="84"/>
        <v>1.7374462342583572</v>
      </c>
      <c r="N200" s="109">
        <f t="shared" si="85"/>
        <v>-0.1426716372035389</v>
      </c>
      <c r="O200" s="56" t="str">
        <f t="shared" si="86"/>
        <v>1.A.1.c. Manufactura de combustibles sólidos y otras industrias de la energía</v>
      </c>
    </row>
    <row r="201" spans="1:30" s="111" customFormat="1" x14ac:dyDescent="0.2">
      <c r="C201" s="47" t="s">
        <v>8</v>
      </c>
      <c r="D201" s="42">
        <f t="shared" ref="D201:F201" si="88">SUM(D198:D200)</f>
        <v>5843.4106528060001</v>
      </c>
      <c r="E201" s="42">
        <f t="shared" si="88"/>
        <v>14908.323920953999</v>
      </c>
      <c r="F201" s="42">
        <f t="shared" si="88"/>
        <v>25809.804466198002</v>
      </c>
      <c r="G201" s="42">
        <f>SUM(G198:G200)</f>
        <v>33097.083289770002</v>
      </c>
      <c r="H201" s="42">
        <f t="shared" ref="H201:J201" si="89">SUM(H198:H200)</f>
        <v>30196.871638324006</v>
      </c>
      <c r="I201" s="42">
        <f t="shared" si="89"/>
        <v>34500.975058925993</v>
      </c>
      <c r="J201" s="42">
        <f t="shared" si="89"/>
        <v>35711.079659235998</v>
      </c>
      <c r="K201" s="16"/>
      <c r="M201" s="109">
        <f t="shared" si="84"/>
        <v>5.1113417798366738</v>
      </c>
      <c r="N201" s="109">
        <f t="shared" si="85"/>
        <v>7.8979659524075291E-2</v>
      </c>
      <c r="O201" s="56" t="str">
        <f t="shared" si="86"/>
        <v>Total</v>
      </c>
    </row>
    <row r="202" spans="1:30" s="48" customFormat="1" x14ac:dyDescent="0.2">
      <c r="A202" s="111"/>
      <c r="C202" s="54" t="s">
        <v>7</v>
      </c>
      <c r="D202" s="48">
        <f>+D193-D201</f>
        <v>0</v>
      </c>
      <c r="E202" s="48">
        <f>+N193-E201</f>
        <v>0</v>
      </c>
      <c r="F202" s="48">
        <f>+X193-F201</f>
        <v>0</v>
      </c>
      <c r="G202" s="48">
        <f>+AA193-G201</f>
        <v>0</v>
      </c>
      <c r="H202" s="48">
        <f t="shared" ref="H202:J202" si="90">+AB193-H201</f>
        <v>0</v>
      </c>
      <c r="I202" s="48">
        <f t="shared" si="90"/>
        <v>0</v>
      </c>
      <c r="J202" s="48">
        <f t="shared" si="90"/>
        <v>0</v>
      </c>
      <c r="K202" s="111"/>
      <c r="L202" s="111"/>
      <c r="M202" s="111"/>
      <c r="N202" s="111"/>
    </row>
    <row r="203" spans="1:30" s="48" customFormat="1" x14ac:dyDescent="0.2">
      <c r="A203" s="111"/>
    </row>
    <row r="204" spans="1:30" s="111" customFormat="1" x14ac:dyDescent="0.2">
      <c r="C204" s="111" t="s">
        <v>89</v>
      </c>
    </row>
    <row r="205" spans="1:30" s="111" customFormat="1" x14ac:dyDescent="0.2"/>
    <row r="206" spans="1:30" s="111" customFormat="1" x14ac:dyDescent="0.2"/>
    <row r="207" spans="1:30" s="111" customFormat="1" x14ac:dyDescent="0.2"/>
    <row r="208" spans="1:30" s="111" customFormat="1" x14ac:dyDescent="0.2"/>
    <row r="209" spans="1:31" s="111" customFormat="1" x14ac:dyDescent="0.2"/>
    <row r="210" spans="1:31" s="111" customFormat="1" x14ac:dyDescent="0.2"/>
    <row r="211" spans="1:31" s="111" customFormat="1" x14ac:dyDescent="0.2"/>
    <row r="212" spans="1:31" s="111" customFormat="1" x14ac:dyDescent="0.2"/>
    <row r="213" spans="1:31" s="111" customFormat="1" x14ac:dyDescent="0.2"/>
    <row r="214" spans="1:31" s="111" customFormat="1" x14ac:dyDescent="0.2"/>
    <row r="215" spans="1:31" s="111" customFormat="1" x14ac:dyDescent="0.2"/>
    <row r="216" spans="1:31" s="111" customFormat="1" x14ac:dyDescent="0.2"/>
    <row r="217" spans="1:31" s="111" customFormat="1" x14ac:dyDescent="0.2"/>
    <row r="218" spans="1:31" s="111" customFormat="1" x14ac:dyDescent="0.2"/>
    <row r="219" spans="1:31" s="111" customFormat="1" x14ac:dyDescent="0.2"/>
    <row r="220" spans="1:31" s="111" customFormat="1" x14ac:dyDescent="0.2">
      <c r="C220" s="111" t="s">
        <v>296</v>
      </c>
    </row>
    <row r="221" spans="1:31" s="111" customFormat="1" ht="12.75" thickBot="1" x14ac:dyDescent="0.25">
      <c r="A221" s="112"/>
      <c r="B221" s="112"/>
      <c r="C221" s="49" t="s">
        <v>28</v>
      </c>
      <c r="D221" s="3">
        <v>1990</v>
      </c>
      <c r="E221" s="3">
        <v>1991</v>
      </c>
      <c r="F221" s="3">
        <v>1992</v>
      </c>
      <c r="G221" s="3">
        <v>1993</v>
      </c>
      <c r="H221" s="3">
        <v>1994</v>
      </c>
      <c r="I221" s="3">
        <v>1995</v>
      </c>
      <c r="J221" s="3">
        <v>1996</v>
      </c>
      <c r="K221" s="3">
        <v>1997</v>
      </c>
      <c r="L221" s="3">
        <v>1998</v>
      </c>
      <c r="M221" s="3">
        <v>1999</v>
      </c>
      <c r="N221" s="3">
        <v>2000</v>
      </c>
      <c r="O221" s="3">
        <v>2001</v>
      </c>
      <c r="P221" s="3">
        <v>2002</v>
      </c>
      <c r="Q221" s="3">
        <v>2003</v>
      </c>
      <c r="R221" s="3">
        <v>2004</v>
      </c>
      <c r="S221" s="3">
        <v>2005</v>
      </c>
      <c r="T221" s="3">
        <v>2006</v>
      </c>
      <c r="U221" s="3">
        <v>2007</v>
      </c>
      <c r="V221" s="3">
        <v>2008</v>
      </c>
      <c r="W221" s="3">
        <v>2009</v>
      </c>
      <c r="X221" s="3">
        <v>2010</v>
      </c>
      <c r="Y221" s="3">
        <v>2011</v>
      </c>
      <c r="Z221" s="3">
        <v>2012</v>
      </c>
      <c r="AA221" s="3">
        <v>2013</v>
      </c>
      <c r="AB221" s="3">
        <v>2014</v>
      </c>
      <c r="AC221" s="3">
        <v>2015</v>
      </c>
      <c r="AD221" s="3">
        <v>2016</v>
      </c>
    </row>
    <row r="222" spans="1:31" s="111" customFormat="1" ht="12.75" thickTop="1" x14ac:dyDescent="0.2">
      <c r="A222" s="50"/>
      <c r="B222" s="50"/>
      <c r="C222" s="50" t="s">
        <v>27</v>
      </c>
      <c r="D222" s="50">
        <v>3871.9069469800002</v>
      </c>
      <c r="E222" s="50">
        <v>2607.581943012</v>
      </c>
      <c r="F222" s="50">
        <v>665.19445748399994</v>
      </c>
      <c r="G222" s="50">
        <v>1936.1274971760001</v>
      </c>
      <c r="H222" s="50">
        <v>2489.6099492500002</v>
      </c>
      <c r="I222" s="50">
        <v>5932.1261083740001</v>
      </c>
      <c r="J222" s="50">
        <v>10056.546076813998</v>
      </c>
      <c r="K222" s="50">
        <v>11888.828573663999</v>
      </c>
      <c r="L222" s="50">
        <v>14053.232731028</v>
      </c>
      <c r="M222" s="50">
        <v>16505.555338676004</v>
      </c>
      <c r="N222" s="50">
        <v>13035.408197637998</v>
      </c>
      <c r="O222" s="50">
        <v>10867.551141710001</v>
      </c>
      <c r="P222" s="50">
        <v>11457.788420831999</v>
      </c>
      <c r="Q222" s="50">
        <v>13082.962680306</v>
      </c>
      <c r="R222" s="50">
        <v>16080.947117927999</v>
      </c>
      <c r="S222" s="50">
        <v>15429.927923241999</v>
      </c>
      <c r="T222" s="50">
        <v>16327.559189224001</v>
      </c>
      <c r="U222" s="50">
        <v>23969.400212896002</v>
      </c>
      <c r="V222" s="50">
        <v>24452.375195763998</v>
      </c>
      <c r="W222" s="50">
        <v>22799.854075105995</v>
      </c>
      <c r="X222" s="50">
        <v>24028.524069376002</v>
      </c>
      <c r="Y222" s="50">
        <v>29759.300223517999</v>
      </c>
      <c r="Z222" s="50">
        <v>32176.45488755</v>
      </c>
      <c r="AA222" s="50">
        <v>30080.922519900003</v>
      </c>
      <c r="AB222" s="50">
        <v>28275.374613976004</v>
      </c>
      <c r="AC222" s="50">
        <v>32752.136772883994</v>
      </c>
      <c r="AD222" s="50">
        <v>34579.613461505993</v>
      </c>
    </row>
    <row r="223" spans="1:31" s="111" customFormat="1" x14ac:dyDescent="0.2">
      <c r="A223" s="50"/>
      <c r="B223" s="50"/>
      <c r="C223" s="51" t="s">
        <v>35</v>
      </c>
      <c r="D223" s="51">
        <v>8928</v>
      </c>
      <c r="E223" s="51">
        <v>13134</v>
      </c>
      <c r="F223" s="51">
        <v>16750</v>
      </c>
      <c r="G223" s="51">
        <v>17852</v>
      </c>
      <c r="H223" s="51">
        <v>16986</v>
      </c>
      <c r="I223" s="51">
        <v>18414</v>
      </c>
      <c r="J223" s="51">
        <v>16841</v>
      </c>
      <c r="K223" s="51">
        <v>18946</v>
      </c>
      <c r="L223" s="51">
        <v>15944</v>
      </c>
      <c r="M223" s="51">
        <v>13590</v>
      </c>
      <c r="N223" s="51">
        <v>18516</v>
      </c>
      <c r="O223" s="51">
        <v>21003</v>
      </c>
      <c r="P223" s="51">
        <v>22265</v>
      </c>
      <c r="Q223" s="51">
        <v>21674</v>
      </c>
      <c r="R223" s="51">
        <v>21979</v>
      </c>
      <c r="S223" s="51">
        <v>26483</v>
      </c>
      <c r="T223" s="51">
        <v>29129</v>
      </c>
      <c r="U223" s="51">
        <v>23130</v>
      </c>
      <c r="V223" s="51">
        <v>24193</v>
      </c>
      <c r="W223" s="51">
        <v>25296</v>
      </c>
      <c r="X223" s="51">
        <v>21717</v>
      </c>
      <c r="Y223" s="51">
        <v>21009</v>
      </c>
      <c r="Z223" s="51">
        <v>20158</v>
      </c>
      <c r="AA223" s="51">
        <v>19737</v>
      </c>
      <c r="AB223" s="51">
        <v>23099</v>
      </c>
      <c r="AC223" s="51">
        <v>23881</v>
      </c>
      <c r="AD223" s="51">
        <v>23129</v>
      </c>
      <c r="AE223" s="111" t="s">
        <v>147</v>
      </c>
    </row>
    <row r="224" spans="1:31" s="111" customFormat="1" x14ac:dyDescent="0.2">
      <c r="A224" s="50"/>
      <c r="B224" s="50"/>
      <c r="C224" s="50" t="s">
        <v>12</v>
      </c>
      <c r="D224" s="50">
        <v>6525</v>
      </c>
      <c r="E224" s="50">
        <v>4250</v>
      </c>
      <c r="F224" s="50">
        <v>2601</v>
      </c>
      <c r="G224" s="50">
        <v>2849</v>
      </c>
      <c r="H224" s="50">
        <v>4693</v>
      </c>
      <c r="I224" s="50">
        <v>6391</v>
      </c>
      <c r="J224" s="50">
        <v>9499</v>
      </c>
      <c r="K224" s="50">
        <v>9374</v>
      </c>
      <c r="L224" s="50">
        <v>11342</v>
      </c>
      <c r="M224" s="50">
        <v>12770</v>
      </c>
      <c r="N224" s="50">
        <v>8467</v>
      </c>
      <c r="O224" s="50">
        <v>4837</v>
      </c>
      <c r="P224" s="50">
        <v>5052</v>
      </c>
      <c r="Q224" s="50">
        <v>4878</v>
      </c>
      <c r="R224" s="50">
        <v>7718</v>
      </c>
      <c r="S224" s="50">
        <v>7212</v>
      </c>
      <c r="T224" s="50">
        <v>10599</v>
      </c>
      <c r="U224" s="50">
        <v>13259</v>
      </c>
      <c r="V224" s="50">
        <v>14112</v>
      </c>
      <c r="W224" s="50">
        <v>14897</v>
      </c>
      <c r="X224" s="50">
        <v>16866</v>
      </c>
      <c r="Y224" s="50">
        <v>19619</v>
      </c>
      <c r="Z224" s="50">
        <v>25337</v>
      </c>
      <c r="AA224" s="50">
        <v>30235</v>
      </c>
      <c r="AB224" s="50">
        <v>26006</v>
      </c>
      <c r="AC224" s="50">
        <v>28002</v>
      </c>
      <c r="AD224" s="50"/>
    </row>
    <row r="225" spans="1:31" s="111" customFormat="1" x14ac:dyDescent="0.2">
      <c r="A225" s="50"/>
      <c r="B225" s="50"/>
      <c r="C225" s="51" t="s">
        <v>11</v>
      </c>
      <c r="D225" s="51">
        <v>188</v>
      </c>
      <c r="E225" s="51">
        <v>196</v>
      </c>
      <c r="F225" s="51">
        <v>193</v>
      </c>
      <c r="G225" s="51">
        <v>288</v>
      </c>
      <c r="H225" s="51">
        <v>300</v>
      </c>
      <c r="I225" s="51">
        <v>302</v>
      </c>
      <c r="J225" s="51">
        <v>307</v>
      </c>
      <c r="K225" s="51">
        <v>1004</v>
      </c>
      <c r="L225" s="51">
        <v>5109</v>
      </c>
      <c r="M225" s="51">
        <v>7623</v>
      </c>
      <c r="N225" s="51">
        <v>10449</v>
      </c>
      <c r="O225" s="51">
        <v>13341</v>
      </c>
      <c r="P225" s="51">
        <v>12923</v>
      </c>
      <c r="Q225" s="51">
        <v>16576</v>
      </c>
      <c r="R225" s="51">
        <v>16638</v>
      </c>
      <c r="S225" s="51">
        <v>13600</v>
      </c>
      <c r="T225" s="51">
        <v>11438</v>
      </c>
      <c r="U225" s="51">
        <v>4630</v>
      </c>
      <c r="V225" s="51">
        <v>2188</v>
      </c>
      <c r="W225" s="51">
        <v>3930</v>
      </c>
      <c r="X225" s="51">
        <v>10690</v>
      </c>
      <c r="Y225" s="51">
        <v>13719</v>
      </c>
      <c r="Z225" s="51">
        <v>12849</v>
      </c>
      <c r="AA225" s="51">
        <v>11155</v>
      </c>
      <c r="AB225" s="51">
        <v>10212</v>
      </c>
      <c r="AC225" s="51">
        <v>11357</v>
      </c>
      <c r="AD225" s="51"/>
    </row>
    <row r="226" spans="1:31" s="111" customFormat="1" x14ac:dyDescent="0.2">
      <c r="A226" s="50"/>
      <c r="B226" s="50"/>
      <c r="C226" s="50" t="s">
        <v>13</v>
      </c>
      <c r="D226" s="50">
        <v>1768</v>
      </c>
      <c r="E226" s="50">
        <v>1348</v>
      </c>
      <c r="F226" s="50">
        <v>1076</v>
      </c>
      <c r="G226" s="50">
        <v>1264</v>
      </c>
      <c r="H226" s="50">
        <v>1512</v>
      </c>
      <c r="I226" s="50">
        <v>1041</v>
      </c>
      <c r="J226" s="50">
        <v>2348</v>
      </c>
      <c r="K226" s="50">
        <v>2230</v>
      </c>
      <c r="L226" s="50">
        <v>1953</v>
      </c>
      <c r="M226" s="50">
        <v>3397</v>
      </c>
      <c r="N226" s="50">
        <v>1705</v>
      </c>
      <c r="O226" s="50">
        <v>1275</v>
      </c>
      <c r="P226" s="50">
        <v>1480</v>
      </c>
      <c r="Q226" s="50">
        <v>1887</v>
      </c>
      <c r="R226" s="50">
        <v>2835</v>
      </c>
      <c r="S226" s="50">
        <v>3392</v>
      </c>
      <c r="T226" s="50">
        <v>2716</v>
      </c>
      <c r="U226" s="50">
        <v>14785</v>
      </c>
      <c r="V226" s="50">
        <v>16090</v>
      </c>
      <c r="W226" s="50">
        <v>12149</v>
      </c>
      <c r="X226" s="50">
        <v>8470</v>
      </c>
      <c r="Y226" s="50">
        <v>6355</v>
      </c>
      <c r="Z226" s="50">
        <v>6144</v>
      </c>
      <c r="AA226" s="50">
        <v>5451</v>
      </c>
      <c r="AB226" s="50">
        <v>4708</v>
      </c>
      <c r="AC226" s="50">
        <v>3156</v>
      </c>
      <c r="AD226" s="50"/>
    </row>
    <row r="227" spans="1:31" s="111" customFormat="1" x14ac:dyDescent="0.2">
      <c r="A227" s="50"/>
      <c r="B227" s="50"/>
      <c r="C227" s="51" t="s">
        <v>26</v>
      </c>
      <c r="D227" s="51">
        <v>963</v>
      </c>
      <c r="E227" s="51">
        <v>1033</v>
      </c>
      <c r="F227" s="51">
        <v>1743</v>
      </c>
      <c r="G227" s="51">
        <v>1750</v>
      </c>
      <c r="H227" s="51">
        <v>1786</v>
      </c>
      <c r="I227" s="51">
        <v>1879</v>
      </c>
      <c r="J227" s="51">
        <v>1738</v>
      </c>
      <c r="K227" s="51">
        <v>1743</v>
      </c>
      <c r="L227" s="51">
        <v>1161</v>
      </c>
      <c r="M227" s="51">
        <v>1010</v>
      </c>
      <c r="N227" s="51">
        <v>941</v>
      </c>
      <c r="O227" s="51">
        <v>2068</v>
      </c>
      <c r="P227" s="51">
        <v>1944</v>
      </c>
      <c r="Q227" s="51">
        <v>1807</v>
      </c>
      <c r="R227" s="51">
        <v>2031</v>
      </c>
      <c r="S227" s="51">
        <v>1790</v>
      </c>
      <c r="T227" s="51">
        <v>1431</v>
      </c>
      <c r="U227" s="51">
        <v>2696</v>
      </c>
      <c r="V227" s="51">
        <v>3083</v>
      </c>
      <c r="W227" s="51">
        <v>4274</v>
      </c>
      <c r="X227" s="51">
        <v>2247</v>
      </c>
      <c r="Y227" s="51">
        <v>4673</v>
      </c>
      <c r="Z227" s="51">
        <v>4854</v>
      </c>
      <c r="AA227" s="51">
        <v>5761</v>
      </c>
      <c r="AB227" s="51">
        <v>5327</v>
      </c>
      <c r="AC227" s="51">
        <v>5615</v>
      </c>
      <c r="AD227" s="51"/>
    </row>
    <row r="228" spans="1:31" s="111" customFormat="1" x14ac:dyDescent="0.2">
      <c r="A228" s="50"/>
      <c r="B228" s="50"/>
      <c r="C228" s="50" t="s">
        <v>25</v>
      </c>
      <c r="D228" s="50">
        <v>0</v>
      </c>
      <c r="E228" s="50">
        <v>0</v>
      </c>
      <c r="F228" s="50">
        <v>0</v>
      </c>
      <c r="G228" s="50">
        <v>0</v>
      </c>
      <c r="H228" s="50">
        <v>0</v>
      </c>
      <c r="I228" s="50">
        <v>0</v>
      </c>
      <c r="J228" s="50">
        <v>0</v>
      </c>
      <c r="K228" s="50">
        <v>0</v>
      </c>
      <c r="L228" s="50">
        <v>0</v>
      </c>
      <c r="M228" s="50">
        <v>0</v>
      </c>
      <c r="N228" s="50">
        <v>0</v>
      </c>
      <c r="O228" s="50">
        <v>7</v>
      </c>
      <c r="P228" s="50">
        <v>7</v>
      </c>
      <c r="Q228" s="50">
        <v>7</v>
      </c>
      <c r="R228" s="50">
        <v>7</v>
      </c>
      <c r="S228" s="50">
        <v>7</v>
      </c>
      <c r="T228" s="50">
        <v>7</v>
      </c>
      <c r="U228" s="50">
        <v>9</v>
      </c>
      <c r="V228" s="50">
        <v>38</v>
      </c>
      <c r="W228" s="50">
        <v>79</v>
      </c>
      <c r="X228" s="50">
        <v>332</v>
      </c>
      <c r="Y228" s="50">
        <v>338</v>
      </c>
      <c r="Z228" s="50">
        <v>409</v>
      </c>
      <c r="AA228" s="50">
        <v>554</v>
      </c>
      <c r="AB228" s="50">
        <v>1443</v>
      </c>
      <c r="AC228" s="50">
        <v>2115</v>
      </c>
      <c r="AD228" s="50">
        <v>2451</v>
      </c>
      <c r="AE228" s="111" t="s">
        <v>147</v>
      </c>
    </row>
    <row r="229" spans="1:31" s="111" customFormat="1" x14ac:dyDescent="0.2">
      <c r="A229" s="50"/>
      <c r="B229" s="50"/>
      <c r="C229" s="51" t="s">
        <v>24</v>
      </c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>
        <v>8</v>
      </c>
      <c r="AB229" s="51">
        <v>480</v>
      </c>
      <c r="AC229" s="51">
        <v>1261</v>
      </c>
      <c r="AD229" s="51">
        <v>2638</v>
      </c>
      <c r="AE229" s="111" t="s">
        <v>147</v>
      </c>
    </row>
    <row r="230" spans="1:31" s="111" customFormat="1" x14ac:dyDescent="0.2">
      <c r="A230" s="50"/>
      <c r="B230" s="50"/>
      <c r="C230" s="50" t="s">
        <v>23</v>
      </c>
      <c r="D230" s="50">
        <v>0</v>
      </c>
      <c r="E230" s="50">
        <v>0</v>
      </c>
      <c r="F230" s="50">
        <v>0</v>
      </c>
      <c r="G230" s="50">
        <v>0</v>
      </c>
      <c r="H230" s="50">
        <v>0</v>
      </c>
      <c r="I230" s="50">
        <v>0</v>
      </c>
      <c r="J230" s="50">
        <v>0</v>
      </c>
      <c r="K230" s="50">
        <v>0</v>
      </c>
      <c r="L230" s="50">
        <v>0</v>
      </c>
      <c r="M230" s="50">
        <v>0</v>
      </c>
      <c r="N230" s="50">
        <v>0</v>
      </c>
      <c r="O230" s="50">
        <v>0</v>
      </c>
      <c r="P230" s="50">
        <v>0</v>
      </c>
      <c r="Q230" s="50">
        <v>0</v>
      </c>
      <c r="R230" s="50">
        <v>0</v>
      </c>
      <c r="S230" s="50">
        <v>0</v>
      </c>
      <c r="T230" s="50">
        <v>0</v>
      </c>
      <c r="U230" s="50">
        <v>0</v>
      </c>
      <c r="V230" s="50">
        <v>0</v>
      </c>
      <c r="W230" s="50">
        <v>97</v>
      </c>
      <c r="X230" s="50">
        <v>112</v>
      </c>
      <c r="Y230" s="50">
        <v>0</v>
      </c>
      <c r="Z230" s="50">
        <v>0</v>
      </c>
      <c r="AA230" s="50">
        <v>164</v>
      </c>
      <c r="AB230" s="50">
        <v>291</v>
      </c>
      <c r="AC230" s="50">
        <v>0</v>
      </c>
      <c r="AD230" s="50"/>
    </row>
    <row r="231" spans="1:31" s="114" customFormat="1" x14ac:dyDescent="0.2">
      <c r="A231" s="113"/>
      <c r="B231" s="113"/>
      <c r="C231" s="47" t="s">
        <v>22</v>
      </c>
      <c r="D231" s="42">
        <f t="shared" ref="D231:AA231" si="91">SUM(D223:D230)</f>
        <v>18372</v>
      </c>
      <c r="E231" s="42">
        <f t="shared" si="91"/>
        <v>19961</v>
      </c>
      <c r="F231" s="42">
        <f t="shared" si="91"/>
        <v>22363</v>
      </c>
      <c r="G231" s="42">
        <f t="shared" si="91"/>
        <v>24003</v>
      </c>
      <c r="H231" s="42">
        <f t="shared" si="91"/>
        <v>25277</v>
      </c>
      <c r="I231" s="42">
        <f t="shared" si="91"/>
        <v>28027</v>
      </c>
      <c r="J231" s="42">
        <f t="shared" si="91"/>
        <v>30733</v>
      </c>
      <c r="K231" s="42">
        <f t="shared" si="91"/>
        <v>33297</v>
      </c>
      <c r="L231" s="42">
        <f t="shared" si="91"/>
        <v>35509</v>
      </c>
      <c r="M231" s="42">
        <f t="shared" si="91"/>
        <v>38390</v>
      </c>
      <c r="N231" s="42">
        <f t="shared" si="91"/>
        <v>40078</v>
      </c>
      <c r="O231" s="42">
        <f t="shared" si="91"/>
        <v>42531</v>
      </c>
      <c r="P231" s="42">
        <f t="shared" si="91"/>
        <v>43671</v>
      </c>
      <c r="Q231" s="42">
        <f t="shared" si="91"/>
        <v>46829</v>
      </c>
      <c r="R231" s="42">
        <f t="shared" si="91"/>
        <v>51208</v>
      </c>
      <c r="S231" s="42">
        <f t="shared" si="91"/>
        <v>52484</v>
      </c>
      <c r="T231" s="42">
        <f t="shared" si="91"/>
        <v>55320</v>
      </c>
      <c r="U231" s="42">
        <f t="shared" si="91"/>
        <v>58509</v>
      </c>
      <c r="V231" s="42">
        <f t="shared" si="91"/>
        <v>59704</v>
      </c>
      <c r="W231" s="42">
        <f t="shared" si="91"/>
        <v>60722</v>
      </c>
      <c r="X231" s="42">
        <f t="shared" si="91"/>
        <v>60434</v>
      </c>
      <c r="Y231" s="42">
        <f t="shared" si="91"/>
        <v>65713</v>
      </c>
      <c r="Z231" s="42">
        <f t="shared" si="91"/>
        <v>69751</v>
      </c>
      <c r="AA231" s="42">
        <f t="shared" si="91"/>
        <v>73065</v>
      </c>
      <c r="AB231" s="42">
        <f t="shared" ref="AB231:AD231" si="92">SUM(AB223:AB230)</f>
        <v>71566</v>
      </c>
      <c r="AC231" s="42">
        <f t="shared" si="92"/>
        <v>75387</v>
      </c>
      <c r="AD231" s="42">
        <f t="shared" si="92"/>
        <v>28218</v>
      </c>
      <c r="AE231" s="114">
        <v>76465</v>
      </c>
    </row>
    <row r="232" spans="1:31" s="111" customFormat="1" x14ac:dyDescent="0.2">
      <c r="C232" s="117" t="s">
        <v>21</v>
      </c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</row>
    <row r="233" spans="1:31" s="111" customFormat="1" x14ac:dyDescent="0.2">
      <c r="C233" s="111" t="s">
        <v>20</v>
      </c>
    </row>
    <row r="234" spans="1:31" s="111" customFormat="1" x14ac:dyDescent="0.2">
      <c r="C234" s="111" t="s">
        <v>19</v>
      </c>
    </row>
    <row r="235" spans="1:31" s="111" customFormat="1" x14ac:dyDescent="0.2"/>
    <row r="236" spans="1:31" s="111" customFormat="1" x14ac:dyDescent="0.2">
      <c r="C236" s="111" t="str">
        <f>+C220</f>
        <v>1.A.1.a. Producción de electricidad y calor como actividad principal: generación eléctrica por tipo de fuente y emisiones de GEI (kt CO2 eq), serie 1990-2015</v>
      </c>
    </row>
    <row r="237" spans="1:31" s="111" customFormat="1" x14ac:dyDescent="0.2"/>
    <row r="238" spans="1:31" s="111" customFormat="1" x14ac:dyDescent="0.2"/>
    <row r="239" spans="1:31" s="111" customFormat="1" x14ac:dyDescent="0.2"/>
    <row r="240" spans="1:31" s="111" customFormat="1" x14ac:dyDescent="0.2"/>
    <row r="241" spans="1:30" s="111" customFormat="1" x14ac:dyDescent="0.2"/>
    <row r="242" spans="1:30" s="111" customFormat="1" x14ac:dyDescent="0.2"/>
    <row r="243" spans="1:30" s="111" customFormat="1" x14ac:dyDescent="0.2"/>
    <row r="244" spans="1:30" s="111" customFormat="1" x14ac:dyDescent="0.2"/>
    <row r="245" spans="1:30" s="111" customFormat="1" x14ac:dyDescent="0.2"/>
    <row r="246" spans="1:30" s="111" customFormat="1" x14ac:dyDescent="0.2"/>
    <row r="247" spans="1:30" s="111" customFormat="1" x14ac:dyDescent="0.2"/>
    <row r="248" spans="1:30" s="111" customFormat="1" x14ac:dyDescent="0.2"/>
    <row r="249" spans="1:30" s="111" customFormat="1" x14ac:dyDescent="0.2"/>
    <row r="250" spans="1:30" s="111" customFormat="1" x14ac:dyDescent="0.2"/>
    <row r="251" spans="1:30" s="111" customFormat="1" x14ac:dyDescent="0.2"/>
    <row r="252" spans="1:30" s="111" customFormat="1" x14ac:dyDescent="0.2"/>
    <row r="253" spans="1:30" s="111" customFormat="1" x14ac:dyDescent="0.2">
      <c r="C253" s="111" t="s">
        <v>148</v>
      </c>
    </row>
    <row r="254" spans="1:30" s="111" customFormat="1" ht="12.75" thickBot="1" x14ac:dyDescent="0.25">
      <c r="A254" s="112"/>
      <c r="B254" s="112"/>
      <c r="C254" s="49" t="s">
        <v>9</v>
      </c>
      <c r="D254" s="3">
        <v>1990</v>
      </c>
      <c r="E254" s="3">
        <v>1991</v>
      </c>
      <c r="F254" s="3">
        <v>1992</v>
      </c>
      <c r="G254" s="3">
        <v>1993</v>
      </c>
      <c r="H254" s="3">
        <v>1994</v>
      </c>
      <c r="I254" s="3">
        <v>1995</v>
      </c>
      <c r="J254" s="3">
        <v>1996</v>
      </c>
      <c r="K254" s="3">
        <v>1997</v>
      </c>
      <c r="L254" s="3">
        <v>1998</v>
      </c>
      <c r="M254" s="3">
        <v>1999</v>
      </c>
      <c r="N254" s="3">
        <v>2000</v>
      </c>
      <c r="O254" s="3">
        <v>2001</v>
      </c>
      <c r="P254" s="3">
        <v>2002</v>
      </c>
      <c r="Q254" s="3">
        <v>2003</v>
      </c>
      <c r="R254" s="3">
        <v>2004</v>
      </c>
      <c r="S254" s="3">
        <v>2005</v>
      </c>
      <c r="T254" s="3">
        <v>2006</v>
      </c>
      <c r="U254" s="3">
        <v>2007</v>
      </c>
      <c r="V254" s="3">
        <v>2008</v>
      </c>
      <c r="W254" s="3">
        <v>2009</v>
      </c>
      <c r="X254" s="3">
        <v>2010</v>
      </c>
      <c r="Y254" s="3">
        <v>2011</v>
      </c>
      <c r="Z254" s="3">
        <v>2012</v>
      </c>
      <c r="AA254" s="3">
        <v>2013</v>
      </c>
      <c r="AB254" s="3">
        <v>2014</v>
      </c>
      <c r="AC254" s="3">
        <v>2015</v>
      </c>
      <c r="AD254" s="3">
        <v>2016</v>
      </c>
    </row>
    <row r="255" spans="1:30" s="111" customFormat="1" ht="12.75" thickTop="1" x14ac:dyDescent="0.2">
      <c r="A255" s="50" t="s">
        <v>207</v>
      </c>
      <c r="B255" s="50" t="s">
        <v>208</v>
      </c>
      <c r="C255" s="50" t="str">
        <f t="shared" ref="C255:C261" si="93">+CONCATENATE(A255," ",B255)</f>
        <v>1.A.2.a. Hierro y acero</v>
      </c>
      <c r="D255" s="50">
        <v>1495.0191395679999</v>
      </c>
      <c r="E255" s="50">
        <v>1532.8181906559998</v>
      </c>
      <c r="F255" s="50">
        <v>1917.0882353580002</v>
      </c>
      <c r="G255" s="50">
        <v>1950.6716279540003</v>
      </c>
      <c r="H255" s="50">
        <v>1697.8427787620001</v>
      </c>
      <c r="I255" s="50">
        <v>1710.1044840819998</v>
      </c>
      <c r="J255" s="50">
        <v>1830.4656257480001</v>
      </c>
      <c r="K255" s="50">
        <v>1918.886322714</v>
      </c>
      <c r="L255" s="50">
        <v>1946.3958719900002</v>
      </c>
      <c r="M255" s="50">
        <v>1990.3945427679998</v>
      </c>
      <c r="N255" s="50">
        <v>1948.6238562380004</v>
      </c>
      <c r="O255" s="50">
        <v>1883.9316142980001</v>
      </c>
      <c r="P255" s="50">
        <v>1916.006407954</v>
      </c>
      <c r="Q255" s="50">
        <v>1924.1848187928333</v>
      </c>
      <c r="R255" s="50">
        <v>1290.709861114</v>
      </c>
      <c r="S255" s="50">
        <v>1452.1505051860001</v>
      </c>
      <c r="T255" s="50">
        <v>1485.6771092280003</v>
      </c>
      <c r="U255" s="50">
        <v>1523.8755105400001</v>
      </c>
      <c r="V255" s="50">
        <v>1435.1876291640001</v>
      </c>
      <c r="W255" s="50">
        <v>1303.2791728559998</v>
      </c>
      <c r="X255" s="50">
        <v>215.28998320399998</v>
      </c>
      <c r="Y255" s="50">
        <v>592.69119044000013</v>
      </c>
      <c r="Z255" s="50">
        <v>849.79855920399996</v>
      </c>
      <c r="AA255" s="50">
        <v>258.65242271599993</v>
      </c>
      <c r="AB255" s="50">
        <v>271.22560390799998</v>
      </c>
      <c r="AC255" s="50">
        <v>325.43928242600003</v>
      </c>
      <c r="AD255" s="50">
        <v>272.09958944400006</v>
      </c>
    </row>
    <row r="256" spans="1:30" s="111" customFormat="1" x14ac:dyDescent="0.2">
      <c r="A256" s="50" t="s">
        <v>209</v>
      </c>
      <c r="B256" s="50" t="s">
        <v>210</v>
      </c>
      <c r="C256" s="51" t="str">
        <f t="shared" si="93"/>
        <v>1.A.2.c. Sustancias químicas</v>
      </c>
      <c r="D256" s="51">
        <v>141.13143633600001</v>
      </c>
      <c r="E256" s="51">
        <v>107.446179754</v>
      </c>
      <c r="F256" s="51">
        <v>168.24001652600001</v>
      </c>
      <c r="G256" s="51">
        <v>170.61951852200002</v>
      </c>
      <c r="H256" s="51">
        <v>169.14553231600001</v>
      </c>
      <c r="I256" s="51">
        <v>148.468490508</v>
      </c>
      <c r="J256" s="51">
        <v>139.13879742199998</v>
      </c>
      <c r="K256" s="51">
        <v>280.51855376999998</v>
      </c>
      <c r="L256" s="51">
        <v>297.72215094000006</v>
      </c>
      <c r="M256" s="51">
        <v>446.89956260599996</v>
      </c>
      <c r="N256" s="51">
        <v>472.11161041199995</v>
      </c>
      <c r="O256" s="51">
        <v>476.25361085200001</v>
      </c>
      <c r="P256" s="51">
        <v>414.99112833200002</v>
      </c>
      <c r="Q256" s="51">
        <v>421.37876497910491</v>
      </c>
      <c r="R256" s="51">
        <v>354.72515048799994</v>
      </c>
      <c r="S256" s="51">
        <v>1258.54291051</v>
      </c>
      <c r="T256" s="51">
        <v>586.72388428199997</v>
      </c>
      <c r="U256" s="51">
        <v>272.25174101200002</v>
      </c>
      <c r="V256" s="51">
        <v>204.73449872200001</v>
      </c>
      <c r="W256" s="51">
        <v>183.00741297399998</v>
      </c>
      <c r="X256" s="51">
        <v>585.70805805800012</v>
      </c>
      <c r="Y256" s="51">
        <v>489.91824128600001</v>
      </c>
      <c r="Z256" s="51">
        <v>855.59509534799997</v>
      </c>
      <c r="AA256" s="51">
        <v>817.81964996399995</v>
      </c>
      <c r="AB256" s="51">
        <v>533.78705909000007</v>
      </c>
      <c r="AC256" s="51">
        <v>170.29631138600001</v>
      </c>
      <c r="AD256" s="51">
        <v>337.11576223399999</v>
      </c>
    </row>
    <row r="257" spans="1:30" s="111" customFormat="1" x14ac:dyDescent="0.2">
      <c r="A257" s="50" t="s">
        <v>211</v>
      </c>
      <c r="B257" s="50" t="s">
        <v>212</v>
      </c>
      <c r="C257" s="50" t="str">
        <f t="shared" si="93"/>
        <v>1.A.2.d. Pulpa, papel e imprenta</v>
      </c>
      <c r="D257" s="50">
        <v>557.48315548199992</v>
      </c>
      <c r="E257" s="50">
        <v>751.25802930400016</v>
      </c>
      <c r="F257" s="50">
        <v>822.61347406800007</v>
      </c>
      <c r="G257" s="50">
        <v>755.8661547979998</v>
      </c>
      <c r="H257" s="50">
        <v>893.05333055199992</v>
      </c>
      <c r="I257" s="50">
        <v>917.14153990199998</v>
      </c>
      <c r="J257" s="50">
        <v>777.27822330600009</v>
      </c>
      <c r="K257" s="50">
        <v>753.53066234399989</v>
      </c>
      <c r="L257" s="50">
        <v>831.39066464600012</v>
      </c>
      <c r="M257" s="50">
        <v>808.39036021200002</v>
      </c>
      <c r="N257" s="50">
        <v>909.78178839399993</v>
      </c>
      <c r="O257" s="50">
        <v>658.42963993399997</v>
      </c>
      <c r="P257" s="50">
        <v>819.05937797599995</v>
      </c>
      <c r="Q257" s="50">
        <v>752.47540431315906</v>
      </c>
      <c r="R257" s="50">
        <v>760.67864704600004</v>
      </c>
      <c r="S257" s="50">
        <v>828.62277372000005</v>
      </c>
      <c r="T257" s="50">
        <v>1011.498788492</v>
      </c>
      <c r="U257" s="50">
        <v>1234.0825285919998</v>
      </c>
      <c r="V257" s="50">
        <v>1062.4208578780001</v>
      </c>
      <c r="W257" s="50">
        <v>1205.8073922139999</v>
      </c>
      <c r="X257" s="50">
        <v>808.70552661999989</v>
      </c>
      <c r="Y257" s="50">
        <v>776.62569400799998</v>
      </c>
      <c r="Z257" s="50">
        <v>1776.2801100420004</v>
      </c>
      <c r="AA257" s="50">
        <v>1442.4892855759999</v>
      </c>
      <c r="AB257" s="50">
        <v>1774.4764984719995</v>
      </c>
      <c r="AC257" s="50">
        <v>1375.76549421</v>
      </c>
      <c r="AD257" s="50">
        <v>1543.089167178</v>
      </c>
    </row>
    <row r="258" spans="1:30" s="111" customFormat="1" x14ac:dyDescent="0.2">
      <c r="A258" s="50" t="s">
        <v>213</v>
      </c>
      <c r="B258" s="50" t="s">
        <v>214</v>
      </c>
      <c r="C258" s="51" t="str">
        <f t="shared" si="93"/>
        <v>1.A.2.e. Procesamiento de alimentos, bebidas y tabaco</v>
      </c>
      <c r="D258" s="51">
        <v>3600.2921097120002</v>
      </c>
      <c r="E258" s="51">
        <v>2682.7901371960002</v>
      </c>
      <c r="F258" s="51">
        <v>3050.6358834019998</v>
      </c>
      <c r="G258" s="51">
        <v>1981.6708232100002</v>
      </c>
      <c r="H258" s="51">
        <v>3140.4083674419999</v>
      </c>
      <c r="I258" s="51">
        <v>573.87320528400005</v>
      </c>
      <c r="J258" s="51">
        <v>505.54963806999996</v>
      </c>
      <c r="K258" s="51">
        <v>452.63064939599997</v>
      </c>
      <c r="L258" s="51">
        <v>519.70418142400001</v>
      </c>
      <c r="M258" s="51">
        <v>515.57171037199998</v>
      </c>
      <c r="N258" s="51">
        <v>471.32107345599997</v>
      </c>
      <c r="O258" s="51">
        <v>462.34858075800003</v>
      </c>
      <c r="P258" s="51">
        <v>499.95565104000002</v>
      </c>
      <c r="Q258" s="51">
        <v>322.19091086591885</v>
      </c>
      <c r="R258" s="51">
        <v>393.19243929800001</v>
      </c>
      <c r="S258" s="51">
        <v>415.44570439399996</v>
      </c>
      <c r="T258" s="51">
        <v>361.87209587999996</v>
      </c>
      <c r="U258" s="51">
        <v>324.54895319999997</v>
      </c>
      <c r="V258" s="51">
        <v>241.669740698</v>
      </c>
      <c r="W258" s="51">
        <v>168.18167221799999</v>
      </c>
      <c r="X258" s="51">
        <v>263.93784150799996</v>
      </c>
      <c r="Y258" s="51">
        <v>393.35801510799996</v>
      </c>
      <c r="Z258" s="51">
        <v>318.731815998</v>
      </c>
      <c r="AA258" s="51">
        <v>285.98045043399998</v>
      </c>
      <c r="AB258" s="51">
        <v>292.31523943600001</v>
      </c>
      <c r="AC258" s="51">
        <v>293.9729175380001</v>
      </c>
      <c r="AD258" s="51">
        <v>328.29848038200004</v>
      </c>
    </row>
    <row r="259" spans="1:30" s="111" customFormat="1" x14ac:dyDescent="0.2">
      <c r="A259" s="50" t="s">
        <v>215</v>
      </c>
      <c r="B259" s="50" t="s">
        <v>216</v>
      </c>
      <c r="C259" s="50" t="str">
        <f t="shared" si="93"/>
        <v>1.A.2.f. Minerales no metálicos</v>
      </c>
      <c r="D259" s="50">
        <v>572.66469526200001</v>
      </c>
      <c r="E259" s="50">
        <v>516.95005744599996</v>
      </c>
      <c r="F259" s="50">
        <v>707.96501428999989</v>
      </c>
      <c r="G259" s="50">
        <v>701.59848789</v>
      </c>
      <c r="H259" s="50">
        <v>795.92190622199985</v>
      </c>
      <c r="I259" s="50">
        <v>987.96086210800024</v>
      </c>
      <c r="J259" s="50">
        <v>857.20576024399998</v>
      </c>
      <c r="K259" s="50">
        <v>872.03148583599989</v>
      </c>
      <c r="L259" s="50">
        <v>708.50441762599996</v>
      </c>
      <c r="M259" s="50">
        <v>746.69326186199999</v>
      </c>
      <c r="N259" s="50">
        <v>745.943722976</v>
      </c>
      <c r="O259" s="50">
        <v>704.92246033599997</v>
      </c>
      <c r="P259" s="50">
        <v>619.94329415800007</v>
      </c>
      <c r="Q259" s="50">
        <v>869.58187854856385</v>
      </c>
      <c r="R259" s="50">
        <v>961.22557454399987</v>
      </c>
      <c r="S259" s="50">
        <v>867.51039890200013</v>
      </c>
      <c r="T259" s="50">
        <v>869.55977012400001</v>
      </c>
      <c r="U259" s="50">
        <v>960.19841014200006</v>
      </c>
      <c r="V259" s="50">
        <v>1105.4611141780001</v>
      </c>
      <c r="W259" s="50">
        <v>1114.2987683899999</v>
      </c>
      <c r="X259" s="50">
        <v>985.87522590799983</v>
      </c>
      <c r="Y259" s="50">
        <v>876.66729151400011</v>
      </c>
      <c r="Z259" s="50">
        <v>957.50573629799999</v>
      </c>
      <c r="AA259" s="50">
        <v>1054.512297408</v>
      </c>
      <c r="AB259" s="50">
        <v>892.54738311600011</v>
      </c>
      <c r="AC259" s="50">
        <v>911.52813089200015</v>
      </c>
      <c r="AD259" s="50">
        <v>985.61255270600009</v>
      </c>
    </row>
    <row r="260" spans="1:30" s="111" customFormat="1" x14ac:dyDescent="0.2">
      <c r="A260" s="50" t="s">
        <v>217</v>
      </c>
      <c r="B260" s="50" t="s">
        <v>218</v>
      </c>
      <c r="C260" s="51" t="str">
        <f t="shared" si="93"/>
        <v>1.A.2.i. Minería (con excepción de combustibles) y cantería</v>
      </c>
      <c r="D260" s="51">
        <v>3799.9497132040001</v>
      </c>
      <c r="E260" s="51">
        <v>3506.5331050600003</v>
      </c>
      <c r="F260" s="51">
        <v>3521.8512148579998</v>
      </c>
      <c r="G260" s="51">
        <v>3764.0856804479999</v>
      </c>
      <c r="H260" s="51">
        <v>3901.8447806320009</v>
      </c>
      <c r="I260" s="51">
        <v>4051.0987248979995</v>
      </c>
      <c r="J260" s="51">
        <v>4074.1343464660004</v>
      </c>
      <c r="K260" s="51">
        <v>4518.3220311000005</v>
      </c>
      <c r="L260" s="51">
        <v>4317.3760983879993</v>
      </c>
      <c r="M260" s="51">
        <v>4460.1149016139989</v>
      </c>
      <c r="N260" s="51">
        <v>4540.1561894979995</v>
      </c>
      <c r="O260" s="51">
        <v>4421.5407307199994</v>
      </c>
      <c r="P260" s="51">
        <v>4605.4793481059996</v>
      </c>
      <c r="Q260" s="51">
        <v>4057.1926510846115</v>
      </c>
      <c r="R260" s="51">
        <v>4215.8880068920007</v>
      </c>
      <c r="S260" s="51">
        <v>4459.7182587120005</v>
      </c>
      <c r="T260" s="51">
        <v>4837.673896532001</v>
      </c>
      <c r="U260" s="51">
        <v>5134.0844277620008</v>
      </c>
      <c r="V260" s="51">
        <v>5183.3380065140018</v>
      </c>
      <c r="W260" s="51">
        <v>5648.1427590499979</v>
      </c>
      <c r="X260" s="51">
        <v>8059.2849495640012</v>
      </c>
      <c r="Y260" s="51">
        <v>6438.1310531180015</v>
      </c>
      <c r="Z260" s="51">
        <v>5854.6807616220003</v>
      </c>
      <c r="AA260" s="51">
        <v>5923.8707188240005</v>
      </c>
      <c r="AB260" s="51">
        <v>7149.0332702500009</v>
      </c>
      <c r="AC260" s="51">
        <v>7823.6344431200014</v>
      </c>
      <c r="AD260" s="51">
        <v>7967.0109432640011</v>
      </c>
    </row>
    <row r="261" spans="1:30" s="111" customFormat="1" x14ac:dyDescent="0.2">
      <c r="A261" s="50" t="s">
        <v>219</v>
      </c>
      <c r="B261" s="50" t="s">
        <v>220</v>
      </c>
      <c r="C261" s="50" t="str">
        <f t="shared" si="93"/>
        <v>1.A.2.m. Industria no especificada</v>
      </c>
      <c r="D261" s="50">
        <v>2094.9713695299997</v>
      </c>
      <c r="E261" s="50">
        <v>2053.5296522119997</v>
      </c>
      <c r="F261" s="50">
        <v>2533.6073235399995</v>
      </c>
      <c r="G261" s="50">
        <v>2934.6445740459994</v>
      </c>
      <c r="H261" s="50">
        <v>2723.7213686380005</v>
      </c>
      <c r="I261" s="50">
        <v>3425.35393694</v>
      </c>
      <c r="J261" s="50">
        <v>3774.3256492200003</v>
      </c>
      <c r="K261" s="50">
        <v>6672.1495517960002</v>
      </c>
      <c r="L261" s="50">
        <v>4954.1232286999993</v>
      </c>
      <c r="M261" s="50">
        <v>4430.3897371179992</v>
      </c>
      <c r="N261" s="50">
        <v>3924.7314124639997</v>
      </c>
      <c r="O261" s="50">
        <v>5050.36617475</v>
      </c>
      <c r="P261" s="50">
        <v>3921.3143783660003</v>
      </c>
      <c r="Q261" s="50">
        <v>4461.3370113676319</v>
      </c>
      <c r="R261" s="50">
        <v>4195.6555817600001</v>
      </c>
      <c r="S261" s="50">
        <v>3687.2492182600004</v>
      </c>
      <c r="T261" s="50">
        <v>4390.7639517360003</v>
      </c>
      <c r="U261" s="50">
        <v>5094.6996271019998</v>
      </c>
      <c r="V261" s="50">
        <v>4990.4997833380012</v>
      </c>
      <c r="W261" s="50">
        <v>3700.9596526719997</v>
      </c>
      <c r="X261" s="50">
        <v>3029.8681998779998</v>
      </c>
      <c r="Y261" s="50">
        <v>4145.4776409599999</v>
      </c>
      <c r="Z261" s="50">
        <v>4911.2955314799992</v>
      </c>
      <c r="AA261" s="50">
        <v>4785.7338880320003</v>
      </c>
      <c r="AB261" s="50">
        <v>5639.2307810399998</v>
      </c>
      <c r="AC261" s="50">
        <v>5345.3413240079999</v>
      </c>
      <c r="AD261" s="50">
        <v>4695.9647010799999</v>
      </c>
    </row>
    <row r="262" spans="1:30" s="114" customFormat="1" x14ac:dyDescent="0.2">
      <c r="A262" s="113"/>
      <c r="B262" s="113"/>
      <c r="C262" s="47" t="s">
        <v>8</v>
      </c>
      <c r="D262" s="42">
        <f t="shared" ref="D262" si="94">SUM(D255:D261)</f>
        <v>12261.511619094001</v>
      </c>
      <c r="E262" s="42">
        <f t="shared" ref="E262:AD262" si="95">SUM(E255:E261)</f>
        <v>11151.325351627998</v>
      </c>
      <c r="F262" s="42">
        <f t="shared" si="95"/>
        <v>12722.001162041999</v>
      </c>
      <c r="G262" s="42">
        <f t="shared" si="95"/>
        <v>12259.156866868001</v>
      </c>
      <c r="H262" s="42">
        <f t="shared" si="95"/>
        <v>13321.938064563999</v>
      </c>
      <c r="I262" s="42">
        <f t="shared" si="95"/>
        <v>11814.001243721999</v>
      </c>
      <c r="J262" s="42">
        <f t="shared" si="95"/>
        <v>11958.098040476001</v>
      </c>
      <c r="K262" s="42">
        <f t="shared" si="95"/>
        <v>15468.069256956001</v>
      </c>
      <c r="L262" s="42">
        <f t="shared" si="95"/>
        <v>13575.216613713998</v>
      </c>
      <c r="M262" s="42">
        <f t="shared" si="95"/>
        <v>13398.454076551998</v>
      </c>
      <c r="N262" s="42">
        <f t="shared" si="95"/>
        <v>13012.669653437999</v>
      </c>
      <c r="O262" s="42">
        <f t="shared" si="95"/>
        <v>13657.792811648</v>
      </c>
      <c r="P262" s="42">
        <f t="shared" si="95"/>
        <v>12796.749585931999</v>
      </c>
      <c r="Q262" s="42">
        <f t="shared" si="95"/>
        <v>12808.341439951822</v>
      </c>
      <c r="R262" s="42">
        <f t="shared" si="95"/>
        <v>12172.075261142001</v>
      </c>
      <c r="S262" s="42">
        <f t="shared" si="95"/>
        <v>12969.239769684002</v>
      </c>
      <c r="T262" s="42">
        <f t="shared" si="95"/>
        <v>13543.769496274002</v>
      </c>
      <c r="U262" s="42">
        <f t="shared" si="95"/>
        <v>14543.741198350001</v>
      </c>
      <c r="V262" s="42">
        <f t="shared" si="95"/>
        <v>14223.311630492004</v>
      </c>
      <c r="W262" s="42">
        <f t="shared" si="95"/>
        <v>13323.676830373997</v>
      </c>
      <c r="X262" s="42">
        <f t="shared" si="95"/>
        <v>13948.669784740001</v>
      </c>
      <c r="Y262" s="42">
        <f t="shared" si="95"/>
        <v>13712.869126434001</v>
      </c>
      <c r="Z262" s="42">
        <f t="shared" si="95"/>
        <v>15523.887609991998</v>
      </c>
      <c r="AA262" s="42">
        <f t="shared" si="95"/>
        <v>14569.058712954</v>
      </c>
      <c r="AB262" s="42">
        <f t="shared" si="95"/>
        <v>16552.615835312001</v>
      </c>
      <c r="AC262" s="42">
        <f t="shared" si="95"/>
        <v>16245.977903580002</v>
      </c>
      <c r="AD262" s="42">
        <f t="shared" si="95"/>
        <v>16129.191196288</v>
      </c>
    </row>
    <row r="263" spans="1:30" s="111" customFormat="1" x14ac:dyDescent="0.2">
      <c r="B263" s="48"/>
      <c r="C263" s="54" t="s">
        <v>7</v>
      </c>
      <c r="D263" s="48">
        <f t="shared" ref="D263:AD263" si="96">+D262-D156</f>
        <v>0</v>
      </c>
      <c r="E263" s="48">
        <f t="shared" si="96"/>
        <v>0</v>
      </c>
      <c r="F263" s="48">
        <f t="shared" si="96"/>
        <v>0</v>
      </c>
      <c r="G263" s="48">
        <f t="shared" si="96"/>
        <v>0</v>
      </c>
      <c r="H263" s="48">
        <f t="shared" si="96"/>
        <v>0</v>
      </c>
      <c r="I263" s="48">
        <f t="shared" si="96"/>
        <v>0</v>
      </c>
      <c r="J263" s="48">
        <f t="shared" si="96"/>
        <v>0</v>
      </c>
      <c r="K263" s="48">
        <f t="shared" si="96"/>
        <v>0</v>
      </c>
      <c r="L263" s="48">
        <f t="shared" si="96"/>
        <v>0</v>
      </c>
      <c r="M263" s="48">
        <f t="shared" si="96"/>
        <v>0</v>
      </c>
      <c r="N263" s="48">
        <f t="shared" si="96"/>
        <v>0</v>
      </c>
      <c r="O263" s="48">
        <f t="shared" si="96"/>
        <v>0</v>
      </c>
      <c r="P263" s="48">
        <f t="shared" si="96"/>
        <v>0</v>
      </c>
      <c r="Q263" s="48">
        <f t="shared" si="96"/>
        <v>0</v>
      </c>
      <c r="R263" s="48">
        <f t="shared" si="96"/>
        <v>0</v>
      </c>
      <c r="S263" s="48">
        <f t="shared" si="96"/>
        <v>0</v>
      </c>
      <c r="T263" s="48">
        <f t="shared" si="96"/>
        <v>0</v>
      </c>
      <c r="U263" s="48">
        <f t="shared" si="96"/>
        <v>0</v>
      </c>
      <c r="V263" s="48">
        <f t="shared" si="96"/>
        <v>0</v>
      </c>
      <c r="W263" s="48">
        <f t="shared" si="96"/>
        <v>0</v>
      </c>
      <c r="X263" s="48">
        <f t="shared" si="96"/>
        <v>0</v>
      </c>
      <c r="Y263" s="48">
        <f t="shared" si="96"/>
        <v>0</v>
      </c>
      <c r="Z263" s="48">
        <f t="shared" si="96"/>
        <v>0</v>
      </c>
      <c r="AA263" s="48">
        <f t="shared" si="96"/>
        <v>0</v>
      </c>
      <c r="AB263" s="48">
        <f t="shared" si="96"/>
        <v>0</v>
      </c>
      <c r="AC263" s="48">
        <f t="shared" si="96"/>
        <v>0</v>
      </c>
      <c r="AD263" s="48">
        <f t="shared" si="96"/>
        <v>0</v>
      </c>
    </row>
    <row r="264" spans="1:30" s="111" customFormat="1" x14ac:dyDescent="0.2">
      <c r="A264" s="50"/>
    </row>
    <row r="265" spans="1:30" s="111" customFormat="1" x14ac:dyDescent="0.2">
      <c r="A265" s="50"/>
      <c r="C265" s="111" t="str">
        <f t="shared" ref="C265:C273" si="97">+C253</f>
        <v>1.A.2. Industrias manufactureras y de la construcción: emisiones de GEI (kt CO2 eq) por componente, serie 1990-2016</v>
      </c>
    </row>
    <row r="266" spans="1:30" s="111" customFormat="1" ht="12.75" thickBot="1" x14ac:dyDescent="0.25">
      <c r="A266" s="50"/>
      <c r="C266" s="49" t="str">
        <f t="shared" si="97"/>
        <v>Componente</v>
      </c>
      <c r="D266" s="3">
        <f t="shared" ref="D266:D273" si="98">+D254</f>
        <v>1990</v>
      </c>
      <c r="E266" s="3">
        <f t="shared" ref="E266:E273" si="99">+N254</f>
        <v>2000</v>
      </c>
      <c r="F266" s="3">
        <f t="shared" ref="F266:F273" si="100">+X254</f>
        <v>2010</v>
      </c>
      <c r="G266" s="3">
        <f t="shared" ref="G266:G273" si="101">+AA254</f>
        <v>2013</v>
      </c>
      <c r="H266" s="3">
        <f t="shared" ref="H266:J266" si="102">+AB254</f>
        <v>2014</v>
      </c>
      <c r="I266" s="3">
        <f t="shared" si="102"/>
        <v>2015</v>
      </c>
      <c r="J266" s="3">
        <f t="shared" si="102"/>
        <v>2016</v>
      </c>
      <c r="M266" s="85" t="s">
        <v>74</v>
      </c>
      <c r="N266" s="85" t="s">
        <v>87</v>
      </c>
      <c r="O266" s="115" t="s">
        <v>0</v>
      </c>
      <c r="R266" s="111" t="s">
        <v>170</v>
      </c>
    </row>
    <row r="267" spans="1:30" s="111" customFormat="1" ht="12.75" thickTop="1" x14ac:dyDescent="0.2">
      <c r="C267" s="50" t="str">
        <f t="shared" si="97"/>
        <v>1.A.2.a. Hierro y acero</v>
      </c>
      <c r="D267" s="50">
        <f t="shared" si="98"/>
        <v>1495.0191395679999</v>
      </c>
      <c r="E267" s="50">
        <f t="shared" si="99"/>
        <v>1948.6238562380004</v>
      </c>
      <c r="F267" s="50">
        <f t="shared" si="100"/>
        <v>215.28998320399998</v>
      </c>
      <c r="G267" s="50">
        <f t="shared" si="101"/>
        <v>258.65242271599993</v>
      </c>
      <c r="H267" s="50">
        <f t="shared" ref="H267:J267" si="103">+AB255</f>
        <v>271.22560390799998</v>
      </c>
      <c r="I267" s="50">
        <f t="shared" si="103"/>
        <v>325.43928242600003</v>
      </c>
      <c r="J267" s="50">
        <f t="shared" si="103"/>
        <v>272.09958944400006</v>
      </c>
      <c r="K267" s="116">
        <f>+J267/$J$274</f>
        <v>1.6870008305600689E-2</v>
      </c>
      <c r="L267" s="116"/>
      <c r="M267" s="109">
        <f>+IF(D267=0,"",IF(D267&lt;0,IF(J267&lt;0,(J267-D267)/D267,(J267-D267)/ABS(D267)),(J267-D267)/D267))</f>
        <v>-0.8179959157428407</v>
      </c>
      <c r="N267" s="109">
        <f>+IF(G267=0,"",IF(G267&lt;0,IF(J267&lt;0,(J267-G267)/G267,(J267-G267)/ABS(G267)),(J267-G267)/G267))</f>
        <v>5.19893321964554E-2</v>
      </c>
      <c r="O267" s="56" t="str">
        <f t="shared" ref="O267:O274" si="104">+C267</f>
        <v>1.A.2.a. Hierro y acero</v>
      </c>
      <c r="R267" s="116">
        <f>+IF(H267=0,"",IF(H267&lt;0,IF(J267&lt;0,(J267-H267)/H267,(J267-H267)/ABS(H267)),(J267-H267)/H267))</f>
        <v>3.2223563093126497E-3</v>
      </c>
      <c r="AB267" s="48"/>
    </row>
    <row r="268" spans="1:30" s="111" customFormat="1" x14ac:dyDescent="0.2">
      <c r="A268" s="50"/>
      <c r="C268" s="51" t="str">
        <f t="shared" si="97"/>
        <v>1.A.2.c. Sustancias químicas</v>
      </c>
      <c r="D268" s="51">
        <f t="shared" si="98"/>
        <v>141.13143633600001</v>
      </c>
      <c r="E268" s="51">
        <f t="shared" si="99"/>
        <v>472.11161041199995</v>
      </c>
      <c r="F268" s="51">
        <f t="shared" si="100"/>
        <v>585.70805805800012</v>
      </c>
      <c r="G268" s="51">
        <f t="shared" si="101"/>
        <v>817.81964996399995</v>
      </c>
      <c r="H268" s="51">
        <f t="shared" ref="H268:J268" si="105">+AB256</f>
        <v>533.78705909000007</v>
      </c>
      <c r="I268" s="51">
        <f t="shared" si="105"/>
        <v>170.29631138600001</v>
      </c>
      <c r="J268" s="51">
        <f t="shared" si="105"/>
        <v>337.11576223399999</v>
      </c>
      <c r="K268" s="116">
        <f t="shared" ref="K268:K274" si="106">+J268/$J$274</f>
        <v>2.0900971296786686E-2</v>
      </c>
      <c r="L268" s="116"/>
      <c r="M268" s="109">
        <f t="shared" ref="M268:M274" si="107">+IF(D268=0,"",IF(D268&lt;0,IF(J268&lt;0,(J268-D268)/D268,(J268-D268)/ABS(D268)),(J268-D268)/D268))</f>
        <v>1.3886652824209089</v>
      </c>
      <c r="N268" s="109">
        <f t="shared" ref="N268:N274" si="108">+IF(G268=0,"",IF(G268&lt;0,IF(J268&lt;0,(J268-G268)/G268,(J268-G268)/ABS(G268)),(J268-G268)/G268))</f>
        <v>-0.58778715790353087</v>
      </c>
      <c r="O268" s="56" t="str">
        <f t="shared" si="104"/>
        <v>1.A.2.c. Sustancias químicas</v>
      </c>
      <c r="R268" s="116">
        <f t="shared" ref="R268:R274" si="109">+IF(H268=0,"",IF(H268&lt;0,IF(J268&lt;0,(J268-H268)/H268,(J268-H268)/ABS(H268)),(J268-H268)/H268))</f>
        <v>-0.3684452320580518</v>
      </c>
    </row>
    <row r="269" spans="1:30" s="111" customFormat="1" x14ac:dyDescent="0.2">
      <c r="C269" s="50" t="str">
        <f t="shared" si="97"/>
        <v>1.A.2.d. Pulpa, papel e imprenta</v>
      </c>
      <c r="D269" s="50">
        <f t="shared" si="98"/>
        <v>557.48315548199992</v>
      </c>
      <c r="E269" s="50">
        <f t="shared" si="99"/>
        <v>909.78178839399993</v>
      </c>
      <c r="F269" s="50">
        <f t="shared" si="100"/>
        <v>808.70552661999989</v>
      </c>
      <c r="G269" s="50">
        <f t="shared" si="101"/>
        <v>1442.4892855759999</v>
      </c>
      <c r="H269" s="50">
        <f t="shared" ref="H269:J269" si="110">+AB257</f>
        <v>1774.4764984719995</v>
      </c>
      <c r="I269" s="50">
        <f t="shared" si="110"/>
        <v>1375.76549421</v>
      </c>
      <c r="J269" s="50">
        <f t="shared" si="110"/>
        <v>1543.089167178</v>
      </c>
      <c r="K269" s="116">
        <f t="shared" si="106"/>
        <v>9.5670585610835163E-2</v>
      </c>
      <c r="L269" s="116"/>
      <c r="M269" s="109">
        <f t="shared" si="107"/>
        <v>1.7679565777083348</v>
      </c>
      <c r="N269" s="109">
        <f t="shared" si="108"/>
        <v>6.9740470593394804E-2</v>
      </c>
      <c r="O269" s="56" t="str">
        <f t="shared" si="104"/>
        <v>1.A.2.d. Pulpa, papel e imprenta</v>
      </c>
      <c r="R269" s="116">
        <f t="shared" si="109"/>
        <v>-0.13039751808110561</v>
      </c>
    </row>
    <row r="270" spans="1:30" s="111" customFormat="1" x14ac:dyDescent="0.2">
      <c r="C270" s="51" t="str">
        <f t="shared" si="97"/>
        <v>1.A.2.e. Procesamiento de alimentos, bebidas y tabaco</v>
      </c>
      <c r="D270" s="51">
        <f t="shared" si="98"/>
        <v>3600.2921097120002</v>
      </c>
      <c r="E270" s="51">
        <f t="shared" si="99"/>
        <v>471.32107345599997</v>
      </c>
      <c r="F270" s="51">
        <f t="shared" si="100"/>
        <v>263.93784150799996</v>
      </c>
      <c r="G270" s="51">
        <f t="shared" si="101"/>
        <v>285.98045043399998</v>
      </c>
      <c r="H270" s="51">
        <f t="shared" ref="H270:J270" si="111">+AB258</f>
        <v>292.31523943600001</v>
      </c>
      <c r="I270" s="51">
        <f t="shared" si="111"/>
        <v>293.9729175380001</v>
      </c>
      <c r="J270" s="51">
        <f t="shared" si="111"/>
        <v>328.29848038200004</v>
      </c>
      <c r="K270" s="116">
        <f t="shared" si="106"/>
        <v>2.0354305208903172E-2</v>
      </c>
      <c r="L270" s="116"/>
      <c r="M270" s="109">
        <f t="shared" si="107"/>
        <v>-0.90881337669896411</v>
      </c>
      <c r="N270" s="109">
        <f t="shared" si="108"/>
        <v>0.14797525454547261</v>
      </c>
      <c r="O270" s="56" t="str">
        <f t="shared" si="104"/>
        <v>1.A.2.e. Procesamiento de alimentos, bebidas y tabaco</v>
      </c>
      <c r="R270" s="116">
        <f t="shared" si="109"/>
        <v>0.12309738286456411</v>
      </c>
    </row>
    <row r="271" spans="1:30" s="111" customFormat="1" x14ac:dyDescent="0.2">
      <c r="C271" s="50" t="str">
        <f t="shared" si="97"/>
        <v>1.A.2.f. Minerales no metálicos</v>
      </c>
      <c r="D271" s="50">
        <f t="shared" si="98"/>
        <v>572.66469526200001</v>
      </c>
      <c r="E271" s="50">
        <f t="shared" si="99"/>
        <v>745.943722976</v>
      </c>
      <c r="F271" s="50">
        <f t="shared" si="100"/>
        <v>985.87522590799983</v>
      </c>
      <c r="G271" s="50">
        <f t="shared" si="101"/>
        <v>1054.512297408</v>
      </c>
      <c r="H271" s="50">
        <f t="shared" ref="H271:J271" si="112">+AB259</f>
        <v>892.54738311600011</v>
      </c>
      <c r="I271" s="50">
        <f t="shared" si="112"/>
        <v>911.52813089200015</v>
      </c>
      <c r="J271" s="50">
        <f t="shared" si="112"/>
        <v>985.61255270600009</v>
      </c>
      <c r="K271" s="116">
        <f t="shared" si="106"/>
        <v>6.1107376105308406E-2</v>
      </c>
      <c r="L271" s="116"/>
      <c r="M271" s="109">
        <f t="shared" si="107"/>
        <v>0.72109885743012703</v>
      </c>
      <c r="N271" s="109">
        <f t="shared" si="108"/>
        <v>-6.5338019169009276E-2</v>
      </c>
      <c r="O271" s="56" t="str">
        <f t="shared" si="104"/>
        <v>1.A.2.f. Minerales no metálicos</v>
      </c>
      <c r="R271" s="116">
        <f t="shared" si="109"/>
        <v>0.10426916413680723</v>
      </c>
    </row>
    <row r="272" spans="1:30" s="111" customFormat="1" x14ac:dyDescent="0.2">
      <c r="C272" s="51" t="str">
        <f t="shared" si="97"/>
        <v>1.A.2.i. Minería (con excepción de combustibles) y cantería</v>
      </c>
      <c r="D272" s="51">
        <f t="shared" si="98"/>
        <v>3799.9497132040001</v>
      </c>
      <c r="E272" s="51">
        <f t="shared" si="99"/>
        <v>4540.1561894979995</v>
      </c>
      <c r="F272" s="51">
        <f t="shared" si="100"/>
        <v>8059.2849495640012</v>
      </c>
      <c r="G272" s="51">
        <f t="shared" si="101"/>
        <v>5923.8707188240005</v>
      </c>
      <c r="H272" s="51">
        <f t="shared" ref="H272:J272" si="113">+AB260</f>
        <v>7149.0332702500009</v>
      </c>
      <c r="I272" s="51">
        <f t="shared" si="113"/>
        <v>7823.6344431200014</v>
      </c>
      <c r="J272" s="51">
        <f t="shared" si="113"/>
        <v>7967.0109432640011</v>
      </c>
      <c r="K272" s="116">
        <f t="shared" si="106"/>
        <v>0.49394981101702995</v>
      </c>
      <c r="L272" s="116"/>
      <c r="M272" s="109">
        <f t="shared" si="107"/>
        <v>1.0966095723794365</v>
      </c>
      <c r="N272" s="109">
        <f t="shared" si="108"/>
        <v>0.34489952961795933</v>
      </c>
      <c r="O272" s="56" t="str">
        <f t="shared" si="104"/>
        <v>1.A.2.i. Minería (con excepción de combustibles) y cantería</v>
      </c>
      <c r="R272" s="116">
        <f t="shared" si="109"/>
        <v>0.11441794185207305</v>
      </c>
    </row>
    <row r="273" spans="2:28" s="111" customFormat="1" x14ac:dyDescent="0.2">
      <c r="C273" s="50" t="str">
        <f t="shared" si="97"/>
        <v>1.A.2.m. Industria no especificada</v>
      </c>
      <c r="D273" s="50">
        <f t="shared" si="98"/>
        <v>2094.9713695299997</v>
      </c>
      <c r="E273" s="50">
        <f t="shared" si="99"/>
        <v>3924.7314124639997</v>
      </c>
      <c r="F273" s="50">
        <f t="shared" si="100"/>
        <v>3029.8681998779998</v>
      </c>
      <c r="G273" s="50">
        <f t="shared" si="101"/>
        <v>4785.7338880320003</v>
      </c>
      <c r="H273" s="50">
        <f t="shared" ref="H273:J273" si="114">+AB261</f>
        <v>5639.2307810399998</v>
      </c>
      <c r="I273" s="50">
        <f t="shared" si="114"/>
        <v>5345.3413240079999</v>
      </c>
      <c r="J273" s="50">
        <f t="shared" si="114"/>
        <v>4695.9647010799999</v>
      </c>
      <c r="K273" s="116">
        <f t="shared" si="106"/>
        <v>0.29114694245553596</v>
      </c>
      <c r="L273" s="116"/>
      <c r="M273" s="109">
        <f t="shared" si="107"/>
        <v>1.2415412302906674</v>
      </c>
      <c r="N273" s="109">
        <f t="shared" si="108"/>
        <v>-1.8757663725618361E-2</v>
      </c>
      <c r="O273" s="56" t="str">
        <f t="shared" si="104"/>
        <v>1.A.2.m. Industria no especificada</v>
      </c>
      <c r="R273" s="116">
        <f t="shared" si="109"/>
        <v>-0.16726857200656017</v>
      </c>
    </row>
    <row r="274" spans="2:28" s="111" customFormat="1" x14ac:dyDescent="0.2">
      <c r="C274" s="47" t="s">
        <v>8</v>
      </c>
      <c r="D274" s="42">
        <f t="shared" ref="D274:F274" si="115">SUM(D267:D273)</f>
        <v>12261.511619094001</v>
      </c>
      <c r="E274" s="42">
        <f t="shared" si="115"/>
        <v>13012.669653437999</v>
      </c>
      <c r="F274" s="42">
        <f t="shared" si="115"/>
        <v>13948.669784740001</v>
      </c>
      <c r="G274" s="42">
        <f>SUM(G267:G273)</f>
        <v>14569.058712954</v>
      </c>
      <c r="H274" s="42">
        <f t="shared" ref="H274:J274" si="116">SUM(H267:H273)</f>
        <v>16552.615835312001</v>
      </c>
      <c r="I274" s="42">
        <f t="shared" si="116"/>
        <v>16245.977903580002</v>
      </c>
      <c r="J274" s="42">
        <f t="shared" si="116"/>
        <v>16129.191196288</v>
      </c>
      <c r="K274" s="116">
        <f t="shared" si="106"/>
        <v>1</v>
      </c>
      <c r="L274" s="116"/>
      <c r="M274" s="109">
        <f t="shared" si="107"/>
        <v>0.31543252555999141</v>
      </c>
      <c r="N274" s="109">
        <f t="shared" si="108"/>
        <v>0.10708533159707957</v>
      </c>
      <c r="O274" s="56" t="str">
        <f t="shared" si="104"/>
        <v>Total</v>
      </c>
      <c r="R274" s="116">
        <f t="shared" si="109"/>
        <v>-2.5580527164818317E-2</v>
      </c>
    </row>
    <row r="275" spans="2:28" s="111" customFormat="1" x14ac:dyDescent="0.2">
      <c r="B275" s="48"/>
      <c r="C275" s="54" t="s">
        <v>7</v>
      </c>
      <c r="D275" s="48">
        <f>+D262-D274</f>
        <v>0</v>
      </c>
      <c r="E275" s="48">
        <f>+N262-E274</f>
        <v>0</v>
      </c>
      <c r="F275" s="48">
        <f>+X262-F274</f>
        <v>0</v>
      </c>
      <c r="G275" s="48">
        <f>+AA262-G274</f>
        <v>0</v>
      </c>
      <c r="H275" s="48">
        <f t="shared" ref="H275:J275" si="117">+AB262-H274</f>
        <v>0</v>
      </c>
      <c r="I275" s="48">
        <f t="shared" si="117"/>
        <v>0</v>
      </c>
      <c r="J275" s="48">
        <f t="shared" si="117"/>
        <v>0</v>
      </c>
      <c r="K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 spans="2:28" s="111" customFormat="1" x14ac:dyDescent="0.2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B276" s="111" t="s">
        <v>10</v>
      </c>
    </row>
    <row r="277" spans="2:28" s="111" customFormat="1" x14ac:dyDescent="0.2">
      <c r="C277" s="111" t="str">
        <f>+C265</f>
        <v>1.A.2. Industrias manufactureras y de la construcción: emisiones de GEI (kt CO2 eq) por componente, serie 1990-2016</v>
      </c>
    </row>
    <row r="278" spans="2:28" s="111" customFormat="1" x14ac:dyDescent="0.2"/>
    <row r="279" spans="2:28" s="111" customFormat="1" x14ac:dyDescent="0.2"/>
    <row r="280" spans="2:28" s="111" customFormat="1" x14ac:dyDescent="0.2"/>
    <row r="281" spans="2:28" s="111" customFormat="1" x14ac:dyDescent="0.2"/>
    <row r="282" spans="2:28" s="111" customFormat="1" x14ac:dyDescent="0.2"/>
    <row r="283" spans="2:28" s="111" customFormat="1" x14ac:dyDescent="0.2"/>
    <row r="284" spans="2:28" s="111" customFormat="1" x14ac:dyDescent="0.2"/>
    <row r="285" spans="2:28" s="111" customFormat="1" x14ac:dyDescent="0.2"/>
    <row r="286" spans="2:28" s="111" customFormat="1" x14ac:dyDescent="0.2"/>
    <row r="287" spans="2:28" s="111" customFormat="1" x14ac:dyDescent="0.2"/>
    <row r="288" spans="2:28" s="111" customFormat="1" x14ac:dyDescent="0.2"/>
    <row r="289" spans="1:30" s="111" customFormat="1" x14ac:dyDescent="0.2"/>
    <row r="290" spans="1:30" s="111" customFormat="1" x14ac:dyDescent="0.2"/>
    <row r="291" spans="1:30" s="111" customFormat="1" x14ac:dyDescent="0.2"/>
    <row r="292" spans="1:30" s="111" customFormat="1" x14ac:dyDescent="0.2"/>
    <row r="293" spans="1:30" s="111" customFormat="1" x14ac:dyDescent="0.2">
      <c r="C293" s="111" t="s">
        <v>149</v>
      </c>
    </row>
    <row r="294" spans="1:30" s="111" customFormat="1" ht="12.75" thickBot="1" x14ac:dyDescent="0.25">
      <c r="A294" s="112"/>
      <c r="B294" s="112"/>
      <c r="C294" s="49" t="s">
        <v>9</v>
      </c>
      <c r="D294" s="3">
        <v>1990</v>
      </c>
      <c r="E294" s="3">
        <v>1991</v>
      </c>
      <c r="F294" s="3">
        <v>1992</v>
      </c>
      <c r="G294" s="3">
        <v>1993</v>
      </c>
      <c r="H294" s="3">
        <v>1994</v>
      </c>
      <c r="I294" s="3">
        <v>1995</v>
      </c>
      <c r="J294" s="3">
        <v>1996</v>
      </c>
      <c r="K294" s="3">
        <v>1997</v>
      </c>
      <c r="L294" s="3">
        <v>1998</v>
      </c>
      <c r="M294" s="3">
        <v>1999</v>
      </c>
      <c r="N294" s="3">
        <v>2000</v>
      </c>
      <c r="O294" s="3">
        <v>2001</v>
      </c>
      <c r="P294" s="3">
        <v>2002</v>
      </c>
      <c r="Q294" s="3">
        <v>2003</v>
      </c>
      <c r="R294" s="3">
        <v>2004</v>
      </c>
      <c r="S294" s="3">
        <v>2005</v>
      </c>
      <c r="T294" s="3">
        <v>2006</v>
      </c>
      <c r="U294" s="3">
        <v>2007</v>
      </c>
      <c r="V294" s="3">
        <v>2008</v>
      </c>
      <c r="W294" s="3">
        <v>2009</v>
      </c>
      <c r="X294" s="3">
        <v>2010</v>
      </c>
      <c r="Y294" s="3">
        <v>2011</v>
      </c>
      <c r="Z294" s="3">
        <v>2012</v>
      </c>
      <c r="AA294" s="3">
        <v>2013</v>
      </c>
      <c r="AB294" s="3">
        <v>2014</v>
      </c>
      <c r="AC294" s="3">
        <v>2015</v>
      </c>
      <c r="AD294" s="3">
        <v>2016</v>
      </c>
    </row>
    <row r="295" spans="1:30" s="111" customFormat="1" ht="12.75" thickTop="1" x14ac:dyDescent="0.2">
      <c r="A295" s="50" t="s">
        <v>221</v>
      </c>
      <c r="B295" s="50" t="s">
        <v>222</v>
      </c>
      <c r="C295" s="50" t="str">
        <f>+CONCATENATE(A295," ",B295)</f>
        <v>1.A.3.a. Aviación civil</v>
      </c>
      <c r="D295" s="50">
        <v>567.807638505</v>
      </c>
      <c r="E295" s="50">
        <v>331.61999752499992</v>
      </c>
      <c r="F295" s="50">
        <v>465.23488477000001</v>
      </c>
      <c r="G295" s="50">
        <v>581.88119979500004</v>
      </c>
      <c r="H295" s="50">
        <v>467.94039569</v>
      </c>
      <c r="I295" s="50">
        <v>657.61819951500001</v>
      </c>
      <c r="J295" s="50">
        <v>757.19078115500008</v>
      </c>
      <c r="K295" s="50">
        <v>1021.8095068600001</v>
      </c>
      <c r="L295" s="50">
        <v>990.72869734999995</v>
      </c>
      <c r="M295" s="50">
        <v>817.75170872000001</v>
      </c>
      <c r="N295" s="50">
        <v>682.74645235000003</v>
      </c>
      <c r="O295" s="50">
        <v>906.45586274999994</v>
      </c>
      <c r="P295" s="50">
        <v>764.57229381000002</v>
      </c>
      <c r="Q295" s="50">
        <v>598.32158606000007</v>
      </c>
      <c r="R295" s="50">
        <v>702.61896275000004</v>
      </c>
      <c r="S295" s="50">
        <v>948.97307437000006</v>
      </c>
      <c r="T295" s="50">
        <v>886.81977508</v>
      </c>
      <c r="U295" s="50">
        <v>980.79977011000017</v>
      </c>
      <c r="V295" s="50">
        <v>1307.967504665</v>
      </c>
      <c r="W295" s="50">
        <v>899.64362127499999</v>
      </c>
      <c r="X295" s="50">
        <v>789.59468764500002</v>
      </c>
      <c r="Y295" s="50">
        <v>805.72167179500002</v>
      </c>
      <c r="Z295" s="50">
        <v>1457.3233910399999</v>
      </c>
      <c r="AA295" s="50">
        <v>1323.4119977749997</v>
      </c>
      <c r="AB295" s="50">
        <v>1276.335903262308</v>
      </c>
      <c r="AC295" s="50">
        <v>1864.9218500043933</v>
      </c>
      <c r="AD295" s="50">
        <v>1674.4759567817334</v>
      </c>
    </row>
    <row r="296" spans="1:30" s="111" customFormat="1" x14ac:dyDescent="0.2">
      <c r="A296" s="50" t="s">
        <v>223</v>
      </c>
      <c r="B296" s="50" t="s">
        <v>224</v>
      </c>
      <c r="C296" s="51" t="str">
        <f>+CONCATENATE(A296," ",B296)</f>
        <v>1.A.3.b. Transporte terrestre</v>
      </c>
      <c r="D296" s="51">
        <v>7493.6879698635976</v>
      </c>
      <c r="E296" s="51">
        <v>7828.5064098300745</v>
      </c>
      <c r="F296" s="51">
        <v>8508.804588588062</v>
      </c>
      <c r="G296" s="51">
        <v>9420.8912589811989</v>
      </c>
      <c r="H296" s="51">
        <v>10622.29917990506</v>
      </c>
      <c r="I296" s="51">
        <v>11626.059067463928</v>
      </c>
      <c r="J296" s="51">
        <v>12573.003316168795</v>
      </c>
      <c r="K296" s="51">
        <v>13171.550542505027</v>
      </c>
      <c r="L296" s="51">
        <v>13861.233571846475</v>
      </c>
      <c r="M296" s="51">
        <v>14505.651159838517</v>
      </c>
      <c r="N296" s="51">
        <v>14939.840765634399</v>
      </c>
      <c r="O296" s="51">
        <v>14023.191899794716</v>
      </c>
      <c r="P296" s="51">
        <v>14568.728479444719</v>
      </c>
      <c r="Q296" s="51">
        <v>14568.035719030284</v>
      </c>
      <c r="R296" s="51">
        <v>14537.474801500839</v>
      </c>
      <c r="S296" s="51">
        <v>15694.57714536485</v>
      </c>
      <c r="T296" s="51">
        <v>15638.008885858819</v>
      </c>
      <c r="U296" s="51">
        <v>16726.118158265814</v>
      </c>
      <c r="V296" s="51">
        <v>17352.780399184008</v>
      </c>
      <c r="W296" s="51">
        <v>17995.54570218033</v>
      </c>
      <c r="X296" s="51">
        <v>18710.654111026986</v>
      </c>
      <c r="Y296" s="51">
        <v>19662.436317104319</v>
      </c>
      <c r="Z296" s="51">
        <v>20106.951687089066</v>
      </c>
      <c r="AA296" s="51">
        <v>21756.879662401185</v>
      </c>
      <c r="AB296" s="51">
        <v>20530.550603193631</v>
      </c>
      <c r="AC296" s="51">
        <v>22256.568081993886</v>
      </c>
      <c r="AD296" s="51">
        <v>23611.426347916142</v>
      </c>
    </row>
    <row r="297" spans="1:30" s="111" customFormat="1" x14ac:dyDescent="0.2">
      <c r="A297" s="50" t="s">
        <v>225</v>
      </c>
      <c r="B297" s="50" t="s">
        <v>226</v>
      </c>
      <c r="C297" s="50" t="str">
        <f>+CONCATENATE(A297," ",B297)</f>
        <v>1.A.3.c. Ferrocarriles</v>
      </c>
      <c r="D297" s="50">
        <v>64.218743836499996</v>
      </c>
      <c r="E297" s="50">
        <v>62.518108365999993</v>
      </c>
      <c r="F297" s="50">
        <v>67.453574338999999</v>
      </c>
      <c r="G297" s="50">
        <v>57.253390723999999</v>
      </c>
      <c r="H297" s="50">
        <v>48.697810922999999</v>
      </c>
      <c r="I297" s="50">
        <v>41.459237797999997</v>
      </c>
      <c r="J297" s="50">
        <v>51.330169744000003</v>
      </c>
      <c r="K297" s="50">
        <v>46.065452102000002</v>
      </c>
      <c r="L297" s="50">
        <v>52.317924751</v>
      </c>
      <c r="M297" s="50">
        <v>65.15046718699999</v>
      </c>
      <c r="N297" s="50">
        <v>63.834287776499998</v>
      </c>
      <c r="O297" s="50">
        <v>61.201928955499994</v>
      </c>
      <c r="P297" s="50">
        <v>66.137394928500001</v>
      </c>
      <c r="Q297" s="50">
        <v>66.466646597500002</v>
      </c>
      <c r="R297" s="50">
        <v>62.775746240499998</v>
      </c>
      <c r="S297" s="50">
        <v>59.82083630950001</v>
      </c>
      <c r="T297" s="50">
        <v>64.904556423999992</v>
      </c>
      <c r="U297" s="50">
        <v>68.595740879999994</v>
      </c>
      <c r="V297" s="50">
        <v>159.76047318500002</v>
      </c>
      <c r="W297" s="50">
        <v>153.6505031115</v>
      </c>
      <c r="X297" s="50">
        <v>152.57873319399999</v>
      </c>
      <c r="Y297" s="50">
        <v>158.17328726100001</v>
      </c>
      <c r="Z297" s="50">
        <v>159.77967770049997</v>
      </c>
      <c r="AA297" s="50">
        <v>155.1704320135</v>
      </c>
      <c r="AB297" s="50">
        <v>199.41416067475151</v>
      </c>
      <c r="AC297" s="50">
        <v>112.86150341216663</v>
      </c>
      <c r="AD297" s="50">
        <v>153.41472454989477</v>
      </c>
    </row>
    <row r="298" spans="1:30" s="111" customFormat="1" x14ac:dyDescent="0.2">
      <c r="A298" s="50" t="s">
        <v>227</v>
      </c>
      <c r="B298" s="50" t="s">
        <v>228</v>
      </c>
      <c r="C298" s="51" t="str">
        <f>+CONCATENATE(A298," ",B298)</f>
        <v>1.A.3.d. Navegación marítima y fluvial</v>
      </c>
      <c r="D298" s="51">
        <v>880.48937505000004</v>
      </c>
      <c r="E298" s="51">
        <v>1169.10889995</v>
      </c>
      <c r="F298" s="51">
        <v>1143.6654913799998</v>
      </c>
      <c r="G298" s="51">
        <v>1235.9400381599999</v>
      </c>
      <c r="H298" s="51">
        <v>1046.48588124</v>
      </c>
      <c r="I298" s="51">
        <v>1158.05731524</v>
      </c>
      <c r="J298" s="51">
        <v>1285.9466399700002</v>
      </c>
      <c r="K298" s="51">
        <v>1322.7575754000002</v>
      </c>
      <c r="L298" s="51">
        <v>1494.3938375399998</v>
      </c>
      <c r="M298" s="51">
        <v>1151.2817572500001</v>
      </c>
      <c r="N298" s="51">
        <v>1079.0485776</v>
      </c>
      <c r="O298" s="51">
        <v>848.20174698000005</v>
      </c>
      <c r="P298" s="51">
        <v>927.06148847999998</v>
      </c>
      <c r="Q298" s="51">
        <v>875.97562143000005</v>
      </c>
      <c r="R298" s="51">
        <v>1419.1992831699999</v>
      </c>
      <c r="S298" s="51">
        <v>1763.2792889100001</v>
      </c>
      <c r="T298" s="51">
        <v>1545.3359793319999</v>
      </c>
      <c r="U298" s="51">
        <v>1942.7047002899997</v>
      </c>
      <c r="V298" s="51">
        <v>1882.1472910800001</v>
      </c>
      <c r="W298" s="51">
        <v>1571.3575881300003</v>
      </c>
      <c r="X298" s="51">
        <v>434.88413374999988</v>
      </c>
      <c r="Y298" s="51">
        <v>621.87456721000001</v>
      </c>
      <c r="Z298" s="51">
        <v>467.69709923000005</v>
      </c>
      <c r="AA298" s="51">
        <v>889.23059346000002</v>
      </c>
      <c r="AB298" s="51">
        <v>797.15932848298144</v>
      </c>
      <c r="AC298" s="51">
        <v>505.33025881905291</v>
      </c>
      <c r="AD298" s="51">
        <v>745.06959077955469</v>
      </c>
    </row>
    <row r="299" spans="1:30" s="111" customFormat="1" x14ac:dyDescent="0.2">
      <c r="A299" s="50" t="s">
        <v>229</v>
      </c>
      <c r="B299" s="50" t="s">
        <v>230</v>
      </c>
      <c r="C299" s="50" t="str">
        <f>+CONCATENATE(A299," ",B299)</f>
        <v>1.A.3.e. Otro tipo de transporte</v>
      </c>
      <c r="D299" s="50">
        <v>223.73117581819815</v>
      </c>
      <c r="E299" s="50">
        <v>243.47589098082028</v>
      </c>
      <c r="F299" s="50">
        <v>268.37176168718406</v>
      </c>
      <c r="G299" s="50">
        <v>301.30983291203034</v>
      </c>
      <c r="H299" s="50">
        <v>352.34586174773432</v>
      </c>
      <c r="I299" s="50">
        <v>391.16547236284219</v>
      </c>
      <c r="J299" s="50">
        <v>429.51645895631054</v>
      </c>
      <c r="K299" s="50">
        <v>456.01031520591488</v>
      </c>
      <c r="L299" s="50">
        <v>488.02724909870898</v>
      </c>
      <c r="M299" s="50">
        <v>535.72193341406671</v>
      </c>
      <c r="N299" s="50">
        <v>570.11443886609982</v>
      </c>
      <c r="O299" s="50">
        <v>552.04957291182598</v>
      </c>
      <c r="P299" s="50">
        <v>603.09811250484279</v>
      </c>
      <c r="Q299" s="50">
        <v>598.63768599436332</v>
      </c>
      <c r="R299" s="50">
        <v>609.0092760658174</v>
      </c>
      <c r="S299" s="50">
        <v>621.29535635281263</v>
      </c>
      <c r="T299" s="50">
        <v>562.13036467548022</v>
      </c>
      <c r="U299" s="50">
        <v>549.56741736154208</v>
      </c>
      <c r="V299" s="50">
        <v>517.43227454496764</v>
      </c>
      <c r="W299" s="50">
        <v>601.9997688980277</v>
      </c>
      <c r="X299" s="50">
        <v>859.86674738622798</v>
      </c>
      <c r="Y299" s="50">
        <v>603.85357120595518</v>
      </c>
      <c r="Z299" s="50">
        <v>676.14174039901684</v>
      </c>
      <c r="AA299" s="50">
        <v>735.6642978387523</v>
      </c>
      <c r="AB299" s="50">
        <v>749.03613333520411</v>
      </c>
      <c r="AC299" s="50">
        <v>736.27725874421651</v>
      </c>
      <c r="AD299" s="50">
        <v>751.98120564623002</v>
      </c>
    </row>
    <row r="300" spans="1:30" s="114" customFormat="1" x14ac:dyDescent="0.2">
      <c r="A300" s="113"/>
      <c r="B300" s="113"/>
      <c r="C300" s="47" t="s">
        <v>8</v>
      </c>
      <c r="D300" s="42">
        <f t="shared" ref="D300:AA300" si="118">SUM(D295:D299)</f>
        <v>9229.9349030732956</v>
      </c>
      <c r="E300" s="42">
        <f t="shared" si="118"/>
        <v>9635.229306651896</v>
      </c>
      <c r="F300" s="42">
        <f t="shared" si="118"/>
        <v>10453.530300764245</v>
      </c>
      <c r="G300" s="42">
        <f t="shared" si="118"/>
        <v>11597.275720572228</v>
      </c>
      <c r="H300" s="42">
        <f t="shared" si="118"/>
        <v>12537.769129505794</v>
      </c>
      <c r="I300" s="42">
        <f t="shared" si="118"/>
        <v>13874.35929237977</v>
      </c>
      <c r="J300" s="42">
        <f t="shared" si="118"/>
        <v>15096.987365994106</v>
      </c>
      <c r="K300" s="42">
        <f t="shared" si="118"/>
        <v>16018.193392072943</v>
      </c>
      <c r="L300" s="42">
        <f t="shared" si="118"/>
        <v>16886.701280586181</v>
      </c>
      <c r="M300" s="42">
        <f t="shared" si="118"/>
        <v>17075.557026409584</v>
      </c>
      <c r="N300" s="42">
        <f t="shared" si="118"/>
        <v>17335.584522227</v>
      </c>
      <c r="O300" s="42">
        <f t="shared" si="118"/>
        <v>16391.101011392038</v>
      </c>
      <c r="P300" s="42">
        <f t="shared" si="118"/>
        <v>16929.597769168064</v>
      </c>
      <c r="Q300" s="42">
        <f t="shared" si="118"/>
        <v>16707.437259112146</v>
      </c>
      <c r="R300" s="42">
        <f t="shared" si="118"/>
        <v>17331.078069727158</v>
      </c>
      <c r="S300" s="42">
        <f t="shared" si="118"/>
        <v>19087.945701307166</v>
      </c>
      <c r="T300" s="42">
        <f t="shared" si="118"/>
        <v>18697.1995613703</v>
      </c>
      <c r="U300" s="42">
        <f t="shared" si="118"/>
        <v>20267.785786907352</v>
      </c>
      <c r="V300" s="42">
        <f t="shared" si="118"/>
        <v>21220.087942658978</v>
      </c>
      <c r="W300" s="42">
        <f t="shared" si="118"/>
        <v>21222.197183594864</v>
      </c>
      <c r="X300" s="42">
        <f t="shared" si="118"/>
        <v>20947.578413002218</v>
      </c>
      <c r="Y300" s="42">
        <f t="shared" si="118"/>
        <v>21852.059414576277</v>
      </c>
      <c r="Z300" s="42">
        <f t="shared" si="118"/>
        <v>22867.893595458583</v>
      </c>
      <c r="AA300" s="42">
        <f t="shared" si="118"/>
        <v>24860.356983488437</v>
      </c>
      <c r="AB300" s="42">
        <f t="shared" ref="AB300:AD300" si="119">SUM(AB295:AB299)</f>
        <v>23552.496128948878</v>
      </c>
      <c r="AC300" s="42">
        <f t="shared" si="119"/>
        <v>25475.958952973713</v>
      </c>
      <c r="AD300" s="42">
        <f t="shared" si="119"/>
        <v>26936.367825673555</v>
      </c>
    </row>
    <row r="301" spans="1:30" s="111" customFormat="1" x14ac:dyDescent="0.2">
      <c r="B301" s="48"/>
      <c r="C301" s="54" t="s">
        <v>7</v>
      </c>
      <c r="D301" s="48">
        <f t="shared" ref="D301:AD301" si="120">+D300-D85</f>
        <v>0</v>
      </c>
      <c r="E301" s="48">
        <f t="shared" si="120"/>
        <v>0</v>
      </c>
      <c r="F301" s="48">
        <f t="shared" si="120"/>
        <v>0</v>
      </c>
      <c r="G301" s="48">
        <f t="shared" si="120"/>
        <v>0</v>
      </c>
      <c r="H301" s="48">
        <f t="shared" si="120"/>
        <v>0</v>
      </c>
      <c r="I301" s="48">
        <f t="shared" si="120"/>
        <v>0</v>
      </c>
      <c r="J301" s="48">
        <f t="shared" si="120"/>
        <v>0</v>
      </c>
      <c r="K301" s="48">
        <f t="shared" si="120"/>
        <v>0</v>
      </c>
      <c r="L301" s="48">
        <f t="shared" si="120"/>
        <v>0</v>
      </c>
      <c r="M301" s="48">
        <f t="shared" si="120"/>
        <v>0</v>
      </c>
      <c r="N301" s="48">
        <f t="shared" si="120"/>
        <v>0</v>
      </c>
      <c r="O301" s="48">
        <f t="shared" si="120"/>
        <v>0</v>
      </c>
      <c r="P301" s="48">
        <f t="shared" si="120"/>
        <v>0</v>
      </c>
      <c r="Q301" s="48">
        <f t="shared" si="120"/>
        <v>0</v>
      </c>
      <c r="R301" s="48">
        <f t="shared" si="120"/>
        <v>0</v>
      </c>
      <c r="S301" s="48">
        <f t="shared" si="120"/>
        <v>0</v>
      </c>
      <c r="T301" s="48">
        <f t="shared" si="120"/>
        <v>0</v>
      </c>
      <c r="U301" s="48">
        <f t="shared" si="120"/>
        <v>0</v>
      </c>
      <c r="V301" s="48">
        <f t="shared" si="120"/>
        <v>0</v>
      </c>
      <c r="W301" s="48">
        <f t="shared" si="120"/>
        <v>0</v>
      </c>
      <c r="X301" s="48">
        <f t="shared" si="120"/>
        <v>0</v>
      </c>
      <c r="Y301" s="48">
        <f t="shared" si="120"/>
        <v>0</v>
      </c>
      <c r="Z301" s="48">
        <f t="shared" si="120"/>
        <v>0</v>
      </c>
      <c r="AA301" s="48">
        <f t="shared" si="120"/>
        <v>0</v>
      </c>
      <c r="AB301" s="48">
        <f t="shared" si="120"/>
        <v>0</v>
      </c>
      <c r="AC301" s="48">
        <f t="shared" si="120"/>
        <v>0</v>
      </c>
      <c r="AD301" s="48">
        <f t="shared" si="120"/>
        <v>0</v>
      </c>
    </row>
    <row r="302" spans="1:30" s="111" customFormat="1" x14ac:dyDescent="0.2"/>
    <row r="303" spans="1:30" s="111" customFormat="1" x14ac:dyDescent="0.2">
      <c r="C303" s="111" t="str">
        <f t="shared" ref="C303:C309" si="121">+C293</f>
        <v>1.A.3. Transporte: emisiones de GEI (kt CO2 eq) por componente, serie 1990-2016</v>
      </c>
    </row>
    <row r="304" spans="1:30" s="111" customFormat="1" ht="12.75" thickBot="1" x14ac:dyDescent="0.25">
      <c r="A304" s="50"/>
      <c r="C304" s="49" t="str">
        <f t="shared" si="121"/>
        <v>Componente</v>
      </c>
      <c r="D304" s="3">
        <f t="shared" ref="D304:D309" si="122">+D294</f>
        <v>1990</v>
      </c>
      <c r="E304" s="3">
        <f t="shared" ref="E304:E309" si="123">+N294</f>
        <v>2000</v>
      </c>
      <c r="F304" s="3">
        <f t="shared" ref="F304:F309" si="124">+X294</f>
        <v>2010</v>
      </c>
      <c r="G304" s="3">
        <f t="shared" ref="G304:G309" si="125">+AA294</f>
        <v>2013</v>
      </c>
      <c r="H304" s="3">
        <f t="shared" ref="H304:J304" si="126">+AB294</f>
        <v>2014</v>
      </c>
      <c r="I304" s="3">
        <f t="shared" si="126"/>
        <v>2015</v>
      </c>
      <c r="J304" s="3">
        <f t="shared" si="126"/>
        <v>2016</v>
      </c>
      <c r="M304" s="85" t="s">
        <v>74</v>
      </c>
      <c r="N304" s="85" t="s">
        <v>87</v>
      </c>
      <c r="O304" s="115" t="s">
        <v>0</v>
      </c>
    </row>
    <row r="305" spans="1:28" s="111" customFormat="1" ht="12.75" thickTop="1" x14ac:dyDescent="0.2">
      <c r="C305" s="50" t="str">
        <f t="shared" si="121"/>
        <v>1.A.3.a. Aviación civil</v>
      </c>
      <c r="D305" s="50">
        <f t="shared" si="122"/>
        <v>567.807638505</v>
      </c>
      <c r="E305" s="50">
        <f t="shared" si="123"/>
        <v>682.74645235000003</v>
      </c>
      <c r="F305" s="50">
        <f t="shared" si="124"/>
        <v>789.59468764500002</v>
      </c>
      <c r="G305" s="50">
        <f t="shared" si="125"/>
        <v>1323.4119977749997</v>
      </c>
      <c r="H305" s="50">
        <f t="shared" ref="H305:J305" si="127">+AB295</f>
        <v>1276.335903262308</v>
      </c>
      <c r="I305" s="50">
        <f t="shared" si="127"/>
        <v>1864.9218500043933</v>
      </c>
      <c r="J305" s="50">
        <f t="shared" si="127"/>
        <v>1674.4759567817334</v>
      </c>
      <c r="K305" s="116">
        <f>+J305/$J$310</f>
        <v>6.216413317558573E-2</v>
      </c>
      <c r="L305" s="116"/>
      <c r="M305" s="109">
        <f>+IF(D305=0,"",IF(D305&lt;0,IF(J305&lt;0,(J305-D305)/D305,(J305-D305)/ABS(D305)),(J305-D305)/D305))</f>
        <v>1.9490197792874324</v>
      </c>
      <c r="N305" s="109">
        <f>+IF(G305=0,"",IF(G305&lt;0,IF(J305&lt;0,(J305-G305)/G305,(J305-G305)/ABS(G305)),(J305-G305)/G305))</f>
        <v>0.26527185759005034</v>
      </c>
      <c r="O305" s="56" t="str">
        <f t="shared" ref="O305:O310" si="128">+C305</f>
        <v>1.A.3.a. Aviación civil</v>
      </c>
      <c r="AB305" s="48"/>
    </row>
    <row r="306" spans="1:28" s="111" customFormat="1" x14ac:dyDescent="0.2">
      <c r="A306" s="50"/>
      <c r="C306" s="51" t="str">
        <f t="shared" si="121"/>
        <v>1.A.3.b. Transporte terrestre</v>
      </c>
      <c r="D306" s="51">
        <f t="shared" si="122"/>
        <v>7493.6879698635976</v>
      </c>
      <c r="E306" s="51">
        <f t="shared" si="123"/>
        <v>14939.840765634399</v>
      </c>
      <c r="F306" s="51">
        <f t="shared" si="124"/>
        <v>18710.654111026986</v>
      </c>
      <c r="G306" s="51">
        <f t="shared" si="125"/>
        <v>21756.879662401185</v>
      </c>
      <c r="H306" s="51">
        <f t="shared" ref="H306:J306" si="129">+AB296</f>
        <v>20530.550603193631</v>
      </c>
      <c r="I306" s="51">
        <f t="shared" si="129"/>
        <v>22256.568081993886</v>
      </c>
      <c r="J306" s="51">
        <f t="shared" si="129"/>
        <v>23611.426347916142</v>
      </c>
      <c r="K306" s="116">
        <f t="shared" ref="K306:K309" si="130">+J306/$J$310</f>
        <v>0.87656310979729235</v>
      </c>
      <c r="L306" s="116"/>
      <c r="M306" s="16">
        <f>+IF(D306=0,"",IF(D306&lt;0,IF(G306&lt;0,(G306-D306)/D306,(G306-D306)/ABS(D306)),(G306-D306)/D306))</f>
        <v>1.9033607684090976</v>
      </c>
      <c r="N306" s="16">
        <f>+IF(F306=0,"",IF(F306&lt;0,IF(G306&lt;0,(G306-F306)/F306,(G306-F306)/ABS(F306)),(G306-F306)/F306))</f>
        <v>0.1628070046775611</v>
      </c>
      <c r="O306" s="56" t="str">
        <f t="shared" si="128"/>
        <v>1.A.3.b. Transporte terrestre</v>
      </c>
    </row>
    <row r="307" spans="1:28" s="111" customFormat="1" x14ac:dyDescent="0.2">
      <c r="C307" s="50" t="str">
        <f t="shared" si="121"/>
        <v>1.A.3.c. Ferrocarriles</v>
      </c>
      <c r="D307" s="50">
        <f t="shared" si="122"/>
        <v>64.218743836499996</v>
      </c>
      <c r="E307" s="50">
        <f t="shared" si="123"/>
        <v>63.834287776499998</v>
      </c>
      <c r="F307" s="50">
        <f t="shared" si="124"/>
        <v>152.57873319399999</v>
      </c>
      <c r="G307" s="50">
        <f t="shared" si="125"/>
        <v>155.1704320135</v>
      </c>
      <c r="H307" s="50">
        <f t="shared" ref="H307:J307" si="131">+AB297</f>
        <v>199.41416067475151</v>
      </c>
      <c r="I307" s="50">
        <f t="shared" si="131"/>
        <v>112.86150341216663</v>
      </c>
      <c r="J307" s="50">
        <f t="shared" si="131"/>
        <v>153.41472454989477</v>
      </c>
      <c r="K307" s="116">
        <f t="shared" si="130"/>
        <v>5.6954495699925931E-3</v>
      </c>
      <c r="L307" s="116"/>
      <c r="M307" s="16">
        <f>+IF(D307=0,"",IF(D307&lt;0,IF(G307&lt;0,(G307-D307)/D307,(G307-D307)/ABS(D307)),(G307-D307)/D307))</f>
        <v>1.4162794652066335</v>
      </c>
      <c r="N307" s="16">
        <f>+IF(F307=0,"",IF(F307&lt;0,IF(G307&lt;0,(G307-F307)/F307,(G307-F307)/ABS(F307)),(G307-F307)/F307))</f>
        <v>1.6985976782260544E-2</v>
      </c>
      <c r="O307" s="56" t="str">
        <f t="shared" si="128"/>
        <v>1.A.3.c. Ferrocarriles</v>
      </c>
    </row>
    <row r="308" spans="1:28" s="111" customFormat="1" x14ac:dyDescent="0.2">
      <c r="C308" s="51" t="str">
        <f t="shared" si="121"/>
        <v>1.A.3.d. Navegación marítima y fluvial</v>
      </c>
      <c r="D308" s="51">
        <f t="shared" si="122"/>
        <v>880.48937505000004</v>
      </c>
      <c r="E308" s="51">
        <f t="shared" si="123"/>
        <v>1079.0485776</v>
      </c>
      <c r="F308" s="51">
        <f t="shared" si="124"/>
        <v>434.88413374999988</v>
      </c>
      <c r="G308" s="51">
        <f t="shared" si="125"/>
        <v>889.23059346000002</v>
      </c>
      <c r="H308" s="51">
        <f t="shared" ref="H308:J308" si="132">+AB298</f>
        <v>797.15932848298144</v>
      </c>
      <c r="I308" s="51">
        <f t="shared" si="132"/>
        <v>505.33025881905291</v>
      </c>
      <c r="J308" s="51">
        <f t="shared" si="132"/>
        <v>745.06959077955469</v>
      </c>
      <c r="K308" s="116">
        <f t="shared" si="130"/>
        <v>2.766035850124585E-2</v>
      </c>
      <c r="L308" s="116"/>
      <c r="M308" s="16">
        <f>+IF(D308=0,"",IF(D308&lt;0,IF(G308&lt;0,(G308-D308)/D308,(G308-D308)/ABS(D308)),(G308-D308)/D308))</f>
        <v>9.9276818752112739E-3</v>
      </c>
      <c r="N308" s="16">
        <f>+IF(F308=0,"",IF(F308&lt;0,IF(G308&lt;0,(G308-F308)/F308,(G308-F308)/ABS(F308)),(G308-F308)/F308))</f>
        <v>1.0447528995647115</v>
      </c>
      <c r="O308" s="56" t="str">
        <f t="shared" si="128"/>
        <v>1.A.3.d. Navegación marítima y fluvial</v>
      </c>
    </row>
    <row r="309" spans="1:28" s="111" customFormat="1" x14ac:dyDescent="0.2">
      <c r="C309" s="50" t="str">
        <f t="shared" si="121"/>
        <v>1.A.3.e. Otro tipo de transporte</v>
      </c>
      <c r="D309" s="50">
        <f t="shared" si="122"/>
        <v>223.73117581819815</v>
      </c>
      <c r="E309" s="50">
        <f t="shared" si="123"/>
        <v>570.11443886609982</v>
      </c>
      <c r="F309" s="50">
        <f t="shared" si="124"/>
        <v>859.86674738622798</v>
      </c>
      <c r="G309" s="50">
        <f t="shared" si="125"/>
        <v>735.6642978387523</v>
      </c>
      <c r="H309" s="50">
        <f t="shared" ref="H309:J309" si="133">+AB299</f>
        <v>749.03613333520411</v>
      </c>
      <c r="I309" s="50">
        <f t="shared" si="133"/>
        <v>736.27725874421651</v>
      </c>
      <c r="J309" s="50">
        <f t="shared" si="133"/>
        <v>751.98120564623002</v>
      </c>
      <c r="K309" s="116">
        <f t="shared" si="130"/>
        <v>2.7916948955883456E-2</v>
      </c>
      <c r="L309" s="116"/>
      <c r="M309" s="16">
        <f>+IF(D309=0,"",IF(D309&lt;0,IF(G309&lt;0,(G309-D309)/D309,(G309-D309)/ABS(D309)),(G309-D309)/D309))</f>
        <v>2.2881617644406704</v>
      </c>
      <c r="N309" s="16">
        <f>+IF(F309=0,"",IF(F309&lt;0,IF(G309&lt;0,(G309-F309)/F309,(G309-F309)/ABS(F309)),(G309-F309)/F309))</f>
        <v>-0.14444383379752609</v>
      </c>
      <c r="O309" s="56" t="str">
        <f t="shared" si="128"/>
        <v>1.A.3.e. Otro tipo de transporte</v>
      </c>
    </row>
    <row r="310" spans="1:28" s="111" customFormat="1" x14ac:dyDescent="0.2">
      <c r="C310" s="47" t="s">
        <v>8</v>
      </c>
      <c r="D310" s="42">
        <f t="shared" ref="D310:F310" si="134">SUM(D305:D309)</f>
        <v>9229.9349030732956</v>
      </c>
      <c r="E310" s="42">
        <f t="shared" si="134"/>
        <v>17335.584522227</v>
      </c>
      <c r="F310" s="42">
        <f t="shared" si="134"/>
        <v>20947.578413002218</v>
      </c>
      <c r="G310" s="42">
        <f>SUM(G305:G309)</f>
        <v>24860.356983488437</v>
      </c>
      <c r="H310" s="42">
        <f t="shared" ref="H310:J310" si="135">SUM(H305:H309)</f>
        <v>23552.496128948878</v>
      </c>
      <c r="I310" s="42">
        <f t="shared" si="135"/>
        <v>25475.958952973713</v>
      </c>
      <c r="J310" s="42">
        <f t="shared" si="135"/>
        <v>26936.367825673555</v>
      </c>
      <c r="K310" s="116">
        <f>+J310/$J$310</f>
        <v>1</v>
      </c>
      <c r="L310" s="116"/>
      <c r="M310" s="16">
        <f>+IF(D310=0,"",IF(D310&lt;0,IF(J310&lt;0,(J310-D310)/D310,(J310-D310)/ABS(D310)),(J310-D310)/D310))</f>
        <v>1.9183702928072157</v>
      </c>
      <c r="N310" s="109">
        <f t="shared" ref="N310" si="136">+IF(G310=0,"",IF(G310&lt;0,IF(J310&lt;0,(J310-G310)/G310,(J310-G310)/ABS(G310)),(J310-G310)/G310))</f>
        <v>8.3506879791144892E-2</v>
      </c>
      <c r="O310" s="56" t="str">
        <f t="shared" si="128"/>
        <v>Total</v>
      </c>
    </row>
    <row r="311" spans="1:28" s="111" customFormat="1" x14ac:dyDescent="0.2">
      <c r="B311" s="48"/>
      <c r="C311" s="54" t="s">
        <v>7</v>
      </c>
      <c r="D311" s="48">
        <f>+D300-D310</f>
        <v>0</v>
      </c>
      <c r="E311" s="48">
        <f>+N300-E310</f>
        <v>0</v>
      </c>
      <c r="F311" s="48">
        <f>+X300-F310</f>
        <v>0</v>
      </c>
      <c r="G311" s="48">
        <f>+AA300-G310</f>
        <v>0</v>
      </c>
      <c r="H311" s="48">
        <f t="shared" ref="H311:J311" si="137">+AB300-H310</f>
        <v>0</v>
      </c>
      <c r="I311" s="48">
        <f t="shared" si="137"/>
        <v>0</v>
      </c>
      <c r="J311" s="48">
        <f t="shared" si="137"/>
        <v>0</v>
      </c>
      <c r="K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 spans="1:28" s="111" customFormat="1" x14ac:dyDescent="0.2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B312" s="111" t="s">
        <v>10</v>
      </c>
    </row>
    <row r="313" spans="1:28" s="111" customFormat="1" x14ac:dyDescent="0.2">
      <c r="C313" s="111" t="str">
        <f>+C303</f>
        <v>1.A.3. Transporte: emisiones de GEI (kt CO2 eq) por componente, serie 1990-2016</v>
      </c>
    </row>
    <row r="314" spans="1:28" s="111" customFormat="1" x14ac:dyDescent="0.2"/>
    <row r="315" spans="1:28" s="111" customFormat="1" x14ac:dyDescent="0.2"/>
    <row r="316" spans="1:28" s="111" customFormat="1" x14ac:dyDescent="0.2"/>
    <row r="317" spans="1:28" s="111" customFormat="1" x14ac:dyDescent="0.2"/>
    <row r="318" spans="1:28" s="111" customFormat="1" x14ac:dyDescent="0.2"/>
    <row r="319" spans="1:28" s="111" customFormat="1" x14ac:dyDescent="0.2"/>
    <row r="320" spans="1:28" s="111" customFormat="1" x14ac:dyDescent="0.2"/>
    <row r="321" spans="2:30" s="111" customFormat="1" x14ac:dyDescent="0.2"/>
    <row r="322" spans="2:30" s="111" customFormat="1" x14ac:dyDescent="0.2"/>
    <row r="323" spans="2:30" s="111" customFormat="1" x14ac:dyDescent="0.2"/>
    <row r="324" spans="2:30" s="111" customFormat="1" x14ac:dyDescent="0.2"/>
    <row r="325" spans="2:30" s="111" customFormat="1" x14ac:dyDescent="0.2"/>
    <row r="326" spans="2:30" s="111" customFormat="1" x14ac:dyDescent="0.2"/>
    <row r="327" spans="2:30" s="111" customFormat="1" x14ac:dyDescent="0.2"/>
    <row r="328" spans="2:30" s="111" customFormat="1" x14ac:dyDescent="0.2"/>
    <row r="329" spans="2:30" s="111" customFormat="1" x14ac:dyDescent="0.2"/>
    <row r="330" spans="2:30" s="111" customFormat="1" x14ac:dyDescent="0.2">
      <c r="C330" s="111" t="s">
        <v>154</v>
      </c>
    </row>
    <row r="331" spans="2:30" s="111" customFormat="1" ht="12.75" thickBot="1" x14ac:dyDescent="0.25">
      <c r="C331" s="49" t="s">
        <v>9</v>
      </c>
      <c r="D331" s="3">
        <v>1990</v>
      </c>
      <c r="E331" s="3">
        <v>1991</v>
      </c>
      <c r="F331" s="3">
        <v>1992</v>
      </c>
      <c r="G331" s="3">
        <v>1993</v>
      </c>
      <c r="H331" s="3">
        <v>1994</v>
      </c>
      <c r="I331" s="3">
        <v>1995</v>
      </c>
      <c r="J331" s="3">
        <v>1996</v>
      </c>
      <c r="K331" s="3">
        <v>1997</v>
      </c>
      <c r="L331" s="3">
        <v>1998</v>
      </c>
      <c r="M331" s="3">
        <v>1999</v>
      </c>
      <c r="N331" s="3">
        <v>2000</v>
      </c>
      <c r="O331" s="3">
        <v>2001</v>
      </c>
      <c r="P331" s="3">
        <v>2002</v>
      </c>
      <c r="Q331" s="3">
        <v>2003</v>
      </c>
      <c r="R331" s="3">
        <v>2004</v>
      </c>
      <c r="S331" s="3">
        <v>2005</v>
      </c>
      <c r="T331" s="3">
        <v>2006</v>
      </c>
      <c r="U331" s="3">
        <v>2007</v>
      </c>
      <c r="V331" s="3">
        <v>2008</v>
      </c>
      <c r="W331" s="3">
        <v>2009</v>
      </c>
      <c r="X331" s="3">
        <v>2010</v>
      </c>
      <c r="Y331" s="3">
        <v>2011</v>
      </c>
      <c r="Z331" s="3">
        <v>2012</v>
      </c>
      <c r="AA331" s="3">
        <v>2013</v>
      </c>
      <c r="AB331" s="3">
        <v>2014</v>
      </c>
      <c r="AC331" s="3">
        <v>2015</v>
      </c>
      <c r="AD331" s="3">
        <v>2016</v>
      </c>
    </row>
    <row r="332" spans="2:30" s="111" customFormat="1" ht="12.75" thickTop="1" x14ac:dyDescent="0.2">
      <c r="C332" s="50" t="s">
        <v>66</v>
      </c>
      <c r="D332" s="50">
        <v>498.96591558344608</v>
      </c>
      <c r="E332" s="50">
        <v>530.26157440000009</v>
      </c>
      <c r="F332" s="50">
        <v>605.54007725953193</v>
      </c>
      <c r="G332" s="50">
        <v>368.55550846085958</v>
      </c>
      <c r="H332" s="50">
        <v>663.62249541199992</v>
      </c>
      <c r="I332" s="50">
        <v>677.33373096800005</v>
      </c>
      <c r="J332" s="50">
        <v>645.64258246199995</v>
      </c>
      <c r="K332" s="50">
        <v>927.03013104800004</v>
      </c>
      <c r="L332" s="50">
        <v>532.25866191600005</v>
      </c>
      <c r="M332" s="50">
        <v>582.98803375799991</v>
      </c>
      <c r="N332" s="50">
        <v>612.631442548</v>
      </c>
      <c r="O332" s="50">
        <v>540.72061707599994</v>
      </c>
      <c r="P332" s="50">
        <v>622.66064466399996</v>
      </c>
      <c r="Q332" s="50">
        <v>793.18523686201195</v>
      </c>
      <c r="R332" s="50">
        <v>954.56720481200011</v>
      </c>
      <c r="S332" s="50">
        <v>841.91184572600014</v>
      </c>
      <c r="T332" s="50">
        <v>874.94320903200003</v>
      </c>
      <c r="U332" s="50">
        <v>1014.215734312</v>
      </c>
      <c r="V332" s="50">
        <v>1329.5253972859998</v>
      </c>
      <c r="W332" s="50">
        <v>1272.7830963039999</v>
      </c>
      <c r="X332" s="50">
        <v>1699.8532885080001</v>
      </c>
      <c r="Y332" s="50">
        <v>2287.5055756520001</v>
      </c>
      <c r="Z332" s="50">
        <v>1777.3051491839999</v>
      </c>
      <c r="AA332" s="50">
        <v>1419.9876518199997</v>
      </c>
      <c r="AB332" s="50">
        <v>1506.1650617960001</v>
      </c>
      <c r="AC332" s="50">
        <v>1619.493728118</v>
      </c>
      <c r="AD332" s="50">
        <v>2188.7353155959995</v>
      </c>
    </row>
    <row r="333" spans="2:30" s="111" customFormat="1" x14ac:dyDescent="0.2">
      <c r="C333" s="51" t="s">
        <v>18</v>
      </c>
      <c r="D333" s="51">
        <v>3080.2810678647324</v>
      </c>
      <c r="E333" s="51">
        <v>3228.5385796559999</v>
      </c>
      <c r="F333" s="51">
        <v>3695.5517933134811</v>
      </c>
      <c r="G333" s="51">
        <v>4131.3529431865736</v>
      </c>
      <c r="H333" s="51">
        <v>4092.9493409940001</v>
      </c>
      <c r="I333" s="51">
        <v>4176.9450396699995</v>
      </c>
      <c r="J333" s="51">
        <v>3981.7929662580004</v>
      </c>
      <c r="K333" s="51">
        <v>4239.2969546639997</v>
      </c>
      <c r="L333" s="51">
        <v>4018.6862361479994</v>
      </c>
      <c r="M333" s="51">
        <v>4317.762692712</v>
      </c>
      <c r="N333" s="51">
        <v>4451.8803626560002</v>
      </c>
      <c r="O333" s="51">
        <v>4592.4079394639994</v>
      </c>
      <c r="P333" s="51">
        <v>4374.6899410280012</v>
      </c>
      <c r="Q333" s="51">
        <v>3974.2253253796316</v>
      </c>
      <c r="R333" s="51">
        <v>4197.8818929859999</v>
      </c>
      <c r="S333" s="51">
        <v>4107.2066854459999</v>
      </c>
      <c r="T333" s="51">
        <v>4149.6177225819993</v>
      </c>
      <c r="U333" s="51">
        <v>4406.7011624679999</v>
      </c>
      <c r="V333" s="51">
        <v>4194.8162694680004</v>
      </c>
      <c r="W333" s="51">
        <v>4396.77461365</v>
      </c>
      <c r="X333" s="51">
        <v>4067.1856863039998</v>
      </c>
      <c r="Y333" s="51">
        <v>4122.1295062999998</v>
      </c>
      <c r="Z333" s="51">
        <v>4097.8338628480005</v>
      </c>
      <c r="AA333" s="51">
        <v>4255.4967007919995</v>
      </c>
      <c r="AB333" s="51">
        <v>3969.5180374400002</v>
      </c>
      <c r="AC333" s="51">
        <v>4185.3334209200002</v>
      </c>
      <c r="AD333" s="51">
        <v>4286.769117412</v>
      </c>
    </row>
    <row r="334" spans="2:30" s="111" customFormat="1" x14ac:dyDescent="0.2">
      <c r="C334" s="50" t="s">
        <v>67</v>
      </c>
      <c r="D334" s="50">
        <v>510.93481703524031</v>
      </c>
      <c r="E334" s="50">
        <v>753.69185057830566</v>
      </c>
      <c r="F334" s="50">
        <v>698.74674550701366</v>
      </c>
      <c r="G334" s="50">
        <v>648.02470019772068</v>
      </c>
      <c r="H334" s="50">
        <v>663.67440235284005</v>
      </c>
      <c r="I334" s="50">
        <v>504.90659535439875</v>
      </c>
      <c r="J334" s="50">
        <v>887.83971699011784</v>
      </c>
      <c r="K334" s="50">
        <v>983.84004088578104</v>
      </c>
      <c r="L334" s="50">
        <v>617.98574256497568</v>
      </c>
      <c r="M334" s="50">
        <v>573.79412342293131</v>
      </c>
      <c r="N334" s="50">
        <v>649.22782445311225</v>
      </c>
      <c r="O334" s="50">
        <v>548.40181250177</v>
      </c>
      <c r="P334" s="50">
        <v>647.4364706946161</v>
      </c>
      <c r="Q334" s="50">
        <v>473.52631295032063</v>
      </c>
      <c r="R334" s="50">
        <v>725.85711476435858</v>
      </c>
      <c r="S334" s="50">
        <v>514.60639493670374</v>
      </c>
      <c r="T334" s="50">
        <v>358.03405263800448</v>
      </c>
      <c r="U334" s="50">
        <v>345.61294834418345</v>
      </c>
      <c r="V334" s="50">
        <v>501.20611450129798</v>
      </c>
      <c r="W334" s="50">
        <v>559.15638038216548</v>
      </c>
      <c r="X334" s="50">
        <v>940.91564072100437</v>
      </c>
      <c r="Y334" s="50">
        <v>1248.3718605442805</v>
      </c>
      <c r="Z334" s="50">
        <v>811.06612453767366</v>
      </c>
      <c r="AA334" s="50">
        <v>727.71394869028359</v>
      </c>
      <c r="AB334" s="50">
        <v>643.32131169796503</v>
      </c>
      <c r="AC334" s="50">
        <v>730.51184394265169</v>
      </c>
      <c r="AD334" s="50">
        <v>881.79503886889199</v>
      </c>
    </row>
    <row r="335" spans="2:30" s="111" customFormat="1" x14ac:dyDescent="0.2">
      <c r="C335" s="47" t="s">
        <v>8</v>
      </c>
      <c r="D335" s="42">
        <f t="shared" ref="D335:AA335" si="138">SUM(D332:D334)</f>
        <v>4090.181800483419</v>
      </c>
      <c r="E335" s="42">
        <f t="shared" si="138"/>
        <v>4512.4920046343059</v>
      </c>
      <c r="F335" s="42">
        <f t="shared" si="138"/>
        <v>4999.8386160800264</v>
      </c>
      <c r="G335" s="42">
        <f t="shared" si="138"/>
        <v>5147.9331518451536</v>
      </c>
      <c r="H335" s="42">
        <f t="shared" si="138"/>
        <v>5420.2462387588403</v>
      </c>
      <c r="I335" s="42">
        <f t="shared" si="138"/>
        <v>5359.1853659923981</v>
      </c>
      <c r="J335" s="42">
        <f t="shared" si="138"/>
        <v>5515.2752657101182</v>
      </c>
      <c r="K335" s="42">
        <f t="shared" si="138"/>
        <v>6150.1671265977802</v>
      </c>
      <c r="L335" s="42">
        <f t="shared" si="138"/>
        <v>5168.9306406289743</v>
      </c>
      <c r="M335" s="42">
        <f t="shared" si="138"/>
        <v>5474.5448498929309</v>
      </c>
      <c r="N335" s="42">
        <f t="shared" si="138"/>
        <v>5713.7396296571123</v>
      </c>
      <c r="O335" s="42">
        <f t="shared" si="138"/>
        <v>5681.5303690417695</v>
      </c>
      <c r="P335" s="42">
        <f t="shared" si="138"/>
        <v>5644.7870563866172</v>
      </c>
      <c r="Q335" s="42">
        <f t="shared" si="138"/>
        <v>5240.9368751919646</v>
      </c>
      <c r="R335" s="42">
        <f t="shared" si="138"/>
        <v>5878.3062125623592</v>
      </c>
      <c r="S335" s="42">
        <f t="shared" si="138"/>
        <v>5463.7249261087036</v>
      </c>
      <c r="T335" s="42">
        <f t="shared" si="138"/>
        <v>5382.5949842520031</v>
      </c>
      <c r="U335" s="42">
        <f t="shared" si="138"/>
        <v>5766.5298451241833</v>
      </c>
      <c r="V335" s="42">
        <f t="shared" si="138"/>
        <v>6025.5477812552981</v>
      </c>
      <c r="W335" s="42">
        <f t="shared" si="138"/>
        <v>6228.7140903361651</v>
      </c>
      <c r="X335" s="42">
        <f t="shared" si="138"/>
        <v>6707.9546155330045</v>
      </c>
      <c r="Y335" s="42">
        <f t="shared" si="138"/>
        <v>7658.0069424962803</v>
      </c>
      <c r="Z335" s="42">
        <f t="shared" si="138"/>
        <v>6686.2051365696734</v>
      </c>
      <c r="AA335" s="42">
        <f t="shared" si="138"/>
        <v>6403.1983013022827</v>
      </c>
      <c r="AB335" s="42">
        <f t="shared" ref="AB335:AD335" si="139">SUM(AB332:AB334)</f>
        <v>6119.0044109339651</v>
      </c>
      <c r="AC335" s="42">
        <f t="shared" si="139"/>
        <v>6535.3389929806517</v>
      </c>
      <c r="AD335" s="42">
        <f t="shared" si="139"/>
        <v>7357.2994718768923</v>
      </c>
    </row>
    <row r="336" spans="2:30" s="111" customFormat="1" x14ac:dyDescent="0.2">
      <c r="B336" s="48"/>
      <c r="C336" s="54" t="s">
        <v>7</v>
      </c>
      <c r="D336" s="48">
        <f t="shared" ref="D336:AD336" si="140">+D335-D86</f>
        <v>0</v>
      </c>
      <c r="E336" s="48">
        <f t="shared" si="140"/>
        <v>0</v>
      </c>
      <c r="F336" s="48">
        <f t="shared" si="140"/>
        <v>0</v>
      </c>
      <c r="G336" s="48">
        <f t="shared" si="140"/>
        <v>0</v>
      </c>
      <c r="H336" s="48">
        <f t="shared" si="140"/>
        <v>0</v>
      </c>
      <c r="I336" s="48">
        <f t="shared" si="140"/>
        <v>0</v>
      </c>
      <c r="J336" s="48">
        <f t="shared" si="140"/>
        <v>0</v>
      </c>
      <c r="K336" s="48">
        <f t="shared" si="140"/>
        <v>0</v>
      </c>
      <c r="L336" s="48">
        <f t="shared" si="140"/>
        <v>0</v>
      </c>
      <c r="M336" s="48">
        <f t="shared" si="140"/>
        <v>0</v>
      </c>
      <c r="N336" s="48">
        <f t="shared" si="140"/>
        <v>0</v>
      </c>
      <c r="O336" s="48">
        <f t="shared" si="140"/>
        <v>0</v>
      </c>
      <c r="P336" s="48">
        <f t="shared" si="140"/>
        <v>0</v>
      </c>
      <c r="Q336" s="48">
        <f t="shared" si="140"/>
        <v>0</v>
      </c>
      <c r="R336" s="48">
        <f t="shared" si="140"/>
        <v>0</v>
      </c>
      <c r="S336" s="48">
        <f t="shared" si="140"/>
        <v>0</v>
      </c>
      <c r="T336" s="48">
        <f t="shared" si="140"/>
        <v>0</v>
      </c>
      <c r="U336" s="48">
        <f t="shared" si="140"/>
        <v>0</v>
      </c>
      <c r="V336" s="48">
        <f t="shared" si="140"/>
        <v>0</v>
      </c>
      <c r="W336" s="48">
        <f t="shared" si="140"/>
        <v>0</v>
      </c>
      <c r="X336" s="48">
        <f t="shared" si="140"/>
        <v>0</v>
      </c>
      <c r="Y336" s="48">
        <f t="shared" si="140"/>
        <v>0</v>
      </c>
      <c r="Z336" s="48">
        <f t="shared" si="140"/>
        <v>0</v>
      </c>
      <c r="AA336" s="48">
        <f t="shared" si="140"/>
        <v>0</v>
      </c>
      <c r="AB336" s="48">
        <f t="shared" si="140"/>
        <v>0</v>
      </c>
      <c r="AC336" s="48">
        <f t="shared" si="140"/>
        <v>0</v>
      </c>
      <c r="AD336" s="48">
        <f t="shared" si="140"/>
        <v>0</v>
      </c>
    </row>
    <row r="337" spans="2:28" s="111" customFormat="1" x14ac:dyDescent="0.2"/>
    <row r="338" spans="2:28" s="111" customFormat="1" x14ac:dyDescent="0.2">
      <c r="C338" s="111" t="str">
        <f>+C330</f>
        <v>1.A.4. Otros sectores: emisiones de GEI (kt CO2 eq) por componente, serie 1990-2016</v>
      </c>
    </row>
    <row r="339" spans="2:28" s="111" customFormat="1" ht="12.75" thickBot="1" x14ac:dyDescent="0.25">
      <c r="C339" s="49" t="str">
        <f>+C331</f>
        <v>Componente</v>
      </c>
      <c r="D339" s="3">
        <f>+D331</f>
        <v>1990</v>
      </c>
      <c r="E339" s="3">
        <f>+N331</f>
        <v>2000</v>
      </c>
      <c r="F339" s="3">
        <f t="shared" ref="F339:F342" si="141">+X331</f>
        <v>2010</v>
      </c>
      <c r="G339" s="3">
        <f>+AA331</f>
        <v>2013</v>
      </c>
      <c r="H339" s="3">
        <f t="shared" ref="H339:J339" si="142">+AB331</f>
        <v>2014</v>
      </c>
      <c r="I339" s="3">
        <f t="shared" si="142"/>
        <v>2015</v>
      </c>
      <c r="J339" s="3">
        <f t="shared" si="142"/>
        <v>2016</v>
      </c>
      <c r="M339" s="85" t="s">
        <v>74</v>
      </c>
      <c r="N339" s="85" t="s">
        <v>87</v>
      </c>
      <c r="O339" s="115" t="s">
        <v>0</v>
      </c>
    </row>
    <row r="340" spans="2:28" s="111" customFormat="1" ht="12.75" thickTop="1" x14ac:dyDescent="0.2">
      <c r="C340" s="50" t="str">
        <f>+C332</f>
        <v>1.A.4.a.Comercial/Institucional</v>
      </c>
      <c r="D340" s="50">
        <f>+D332</f>
        <v>498.96591558344608</v>
      </c>
      <c r="E340" s="50">
        <f>+N332</f>
        <v>612.631442548</v>
      </c>
      <c r="F340" s="50">
        <f t="shared" si="141"/>
        <v>1699.8532885080001</v>
      </c>
      <c r="G340" s="50">
        <f>+AA332</f>
        <v>1419.9876518199997</v>
      </c>
      <c r="H340" s="50">
        <f t="shared" ref="H340:J340" si="143">+AB332</f>
        <v>1506.1650617960001</v>
      </c>
      <c r="I340" s="50">
        <f t="shared" si="143"/>
        <v>1619.493728118</v>
      </c>
      <c r="J340" s="50">
        <f t="shared" si="143"/>
        <v>2188.7353155959995</v>
      </c>
      <c r="K340" s="116">
        <f>+J340/$J$343</f>
        <v>0.29749167122561609</v>
      </c>
      <c r="L340" s="116"/>
      <c r="M340" s="109">
        <f>+IF(D340=0,"",IF(D340&lt;0,IF(J340&lt;0,(J340-D340)/D340,(J340-D340)/ABS(D340)),(J340-D340)/D340))</f>
        <v>3.3865427421764638</v>
      </c>
      <c r="N340" s="109">
        <f>+IF(G340=0,"",IF(G340&lt;0,IF(J340&lt;0,(J340-G340)/G340,(J340-G340)/ABS(G340)),(J340-G340)/G340))</f>
        <v>0.54137630196339748</v>
      </c>
      <c r="O340" s="56" t="str">
        <f>+C340</f>
        <v>1.A.4.a.Comercial/Institucional</v>
      </c>
      <c r="AB340" s="48"/>
    </row>
    <row r="341" spans="2:28" s="111" customFormat="1" x14ac:dyDescent="0.2">
      <c r="C341" s="51" t="str">
        <f>+C333</f>
        <v>1.A.4.b.Residencial</v>
      </c>
      <c r="D341" s="51">
        <f>+D333</f>
        <v>3080.2810678647324</v>
      </c>
      <c r="E341" s="51">
        <f>+N333</f>
        <v>4451.8803626560002</v>
      </c>
      <c r="F341" s="51">
        <f t="shared" si="141"/>
        <v>4067.1856863039998</v>
      </c>
      <c r="G341" s="51">
        <f>+AA333</f>
        <v>4255.4967007919995</v>
      </c>
      <c r="H341" s="51">
        <f t="shared" ref="H341:J341" si="144">+AB333</f>
        <v>3969.5180374400002</v>
      </c>
      <c r="I341" s="51">
        <f t="shared" si="144"/>
        <v>4185.3334209200002</v>
      </c>
      <c r="J341" s="51">
        <f t="shared" si="144"/>
        <v>4286.769117412</v>
      </c>
      <c r="K341" s="116">
        <f t="shared" ref="K341:K342" si="145">+J341/$J$343</f>
        <v>0.58265524378857703</v>
      </c>
      <c r="L341" s="116"/>
      <c r="M341" s="109">
        <f t="shared" ref="M341:M343" si="146">+IF(D341=0,"",IF(D341&lt;0,IF(J341&lt;0,(J341-D341)/D341,(J341-D341)/ABS(D341)),(J341-D341)/D341))</f>
        <v>0.39168115602632703</v>
      </c>
      <c r="N341" s="109">
        <f t="shared" ref="N341:N343" si="147">+IF(G341=0,"",IF(G341&lt;0,IF(J341&lt;0,(J341-G341)/G341,(J341-G341)/ABS(G341)),(J341-G341)/G341))</f>
        <v>7.3487112830284505E-3</v>
      </c>
      <c r="O341" s="56" t="str">
        <f>+C341</f>
        <v>1.A.4.b.Residencial</v>
      </c>
    </row>
    <row r="342" spans="2:28" s="111" customFormat="1" x14ac:dyDescent="0.2">
      <c r="C342" s="50" t="str">
        <f>+C334</f>
        <v>1.A.4.c.Agricultura/Silvicultura/Pesca/Piscifactorías</v>
      </c>
      <c r="D342" s="50">
        <f>+D334</f>
        <v>510.93481703524031</v>
      </c>
      <c r="E342" s="50">
        <f>+N334</f>
        <v>649.22782445311225</v>
      </c>
      <c r="F342" s="50">
        <f t="shared" si="141"/>
        <v>940.91564072100437</v>
      </c>
      <c r="G342" s="50">
        <f>+AA334</f>
        <v>727.71394869028359</v>
      </c>
      <c r="H342" s="50">
        <f t="shared" ref="H342:J342" si="148">+AB334</f>
        <v>643.32131169796503</v>
      </c>
      <c r="I342" s="50">
        <f t="shared" si="148"/>
        <v>730.51184394265169</v>
      </c>
      <c r="J342" s="50">
        <f t="shared" si="148"/>
        <v>881.79503886889199</v>
      </c>
      <c r="K342" s="116">
        <f t="shared" si="145"/>
        <v>0.11985308498580671</v>
      </c>
      <c r="L342" s="116"/>
      <c r="M342" s="109">
        <f t="shared" si="146"/>
        <v>0.72584644746978089</v>
      </c>
      <c r="N342" s="109">
        <f t="shared" si="147"/>
        <v>0.21173304490853673</v>
      </c>
      <c r="O342" s="56" t="str">
        <f>+C342</f>
        <v>1.A.4.c.Agricultura/Silvicultura/Pesca/Piscifactorías</v>
      </c>
    </row>
    <row r="343" spans="2:28" s="111" customFormat="1" x14ac:dyDescent="0.2">
      <c r="C343" s="47" t="s">
        <v>8</v>
      </c>
      <c r="D343" s="42">
        <f t="shared" ref="D343:F343" si="149">SUM(D340:D342)</f>
        <v>4090.181800483419</v>
      </c>
      <c r="E343" s="42">
        <f t="shared" si="149"/>
        <v>5713.7396296571123</v>
      </c>
      <c r="F343" s="42">
        <f t="shared" si="149"/>
        <v>6707.9546155330045</v>
      </c>
      <c r="G343" s="42">
        <f>SUM(G340:G342)</f>
        <v>6403.1983013022827</v>
      </c>
      <c r="H343" s="42">
        <f t="shared" ref="H343:J343" si="150">SUM(H340:H342)</f>
        <v>6119.0044109339651</v>
      </c>
      <c r="I343" s="42">
        <f t="shared" si="150"/>
        <v>6535.3389929806517</v>
      </c>
      <c r="J343" s="42">
        <f t="shared" si="150"/>
        <v>7357.2994718768923</v>
      </c>
      <c r="K343" s="48"/>
      <c r="M343" s="109">
        <f t="shared" si="146"/>
        <v>0.79877077126677654</v>
      </c>
      <c r="N343" s="109">
        <f t="shared" si="147"/>
        <v>0.14900384552834547</v>
      </c>
      <c r="O343" s="56" t="str">
        <f>+C343</f>
        <v>Total</v>
      </c>
    </row>
    <row r="344" spans="2:28" s="111" customFormat="1" x14ac:dyDescent="0.2">
      <c r="B344" s="48"/>
      <c r="C344" s="54" t="s">
        <v>7</v>
      </c>
      <c r="D344" s="48">
        <f>+D335-D343</f>
        <v>0</v>
      </c>
      <c r="E344" s="48">
        <f>+N335-E343</f>
        <v>0</v>
      </c>
      <c r="F344" s="48">
        <f>+X335-F343</f>
        <v>0</v>
      </c>
      <c r="G344" s="48">
        <f>+AA335-G343</f>
        <v>0</v>
      </c>
      <c r="H344" s="48">
        <f t="shared" ref="H344:J344" si="151">+AB335-H343</f>
        <v>0</v>
      </c>
      <c r="I344" s="48">
        <f t="shared" si="151"/>
        <v>0</v>
      </c>
      <c r="J344" s="48">
        <f t="shared" si="151"/>
        <v>0</v>
      </c>
      <c r="K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 spans="2:28" s="111" customFormat="1" x14ac:dyDescent="0.2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B345" s="111" t="s">
        <v>10</v>
      </c>
    </row>
    <row r="346" spans="2:28" s="111" customFormat="1" x14ac:dyDescent="0.2">
      <c r="C346" s="111" t="str">
        <f>+C338</f>
        <v>1.A.4. Otros sectores: emisiones de GEI (kt CO2 eq) por componente, serie 1990-2016</v>
      </c>
    </row>
    <row r="347" spans="2:28" s="111" customFormat="1" x14ac:dyDescent="0.2"/>
    <row r="348" spans="2:28" s="111" customFormat="1" x14ac:dyDescent="0.2"/>
    <row r="349" spans="2:28" s="111" customFormat="1" x14ac:dyDescent="0.2"/>
    <row r="350" spans="2:28" s="111" customFormat="1" x14ac:dyDescent="0.2"/>
    <row r="351" spans="2:28" s="111" customFormat="1" x14ac:dyDescent="0.2"/>
    <row r="352" spans="2:28" s="111" customFormat="1" x14ac:dyDescent="0.2"/>
    <row r="353" spans="3:30" s="111" customFormat="1" x14ac:dyDescent="0.2"/>
    <row r="354" spans="3:30" s="111" customFormat="1" x14ac:dyDescent="0.2"/>
    <row r="355" spans="3:30" s="111" customFormat="1" x14ac:dyDescent="0.2"/>
    <row r="356" spans="3:30" s="111" customFormat="1" x14ac:dyDescent="0.2"/>
    <row r="357" spans="3:30" s="111" customFormat="1" x14ac:dyDescent="0.2"/>
    <row r="358" spans="3:30" s="111" customFormat="1" x14ac:dyDescent="0.2"/>
    <row r="359" spans="3:30" s="111" customFormat="1" x14ac:dyDescent="0.2"/>
    <row r="360" spans="3:30" s="111" customFormat="1" x14ac:dyDescent="0.2"/>
    <row r="361" spans="3:30" s="111" customFormat="1" x14ac:dyDescent="0.2">
      <c r="C361" s="111" t="s">
        <v>295</v>
      </c>
    </row>
    <row r="362" spans="3:30" s="111" customFormat="1" ht="12.75" thickBot="1" x14ac:dyDescent="0.25">
      <c r="C362" s="49" t="s">
        <v>17</v>
      </c>
      <c r="D362" s="3">
        <v>1990</v>
      </c>
      <c r="E362" s="3">
        <v>1991</v>
      </c>
      <c r="F362" s="3">
        <v>1992</v>
      </c>
      <c r="G362" s="3">
        <v>1993</v>
      </c>
      <c r="H362" s="3">
        <v>1994</v>
      </c>
      <c r="I362" s="3">
        <v>1995</v>
      </c>
      <c r="J362" s="3">
        <v>1996</v>
      </c>
      <c r="K362" s="3">
        <v>1997</v>
      </c>
      <c r="L362" s="3">
        <v>1998</v>
      </c>
      <c r="M362" s="3">
        <v>1999</v>
      </c>
      <c r="N362" s="3">
        <v>2000</v>
      </c>
      <c r="O362" s="3">
        <v>2001</v>
      </c>
      <c r="P362" s="3">
        <v>2002</v>
      </c>
      <c r="Q362" s="3">
        <v>2003</v>
      </c>
      <c r="R362" s="3">
        <v>2004</v>
      </c>
      <c r="S362" s="3">
        <v>2005</v>
      </c>
      <c r="T362" s="3">
        <v>2006</v>
      </c>
      <c r="U362" s="3">
        <v>2007</v>
      </c>
      <c r="V362" s="3">
        <v>2008</v>
      </c>
      <c r="W362" s="3">
        <v>2009</v>
      </c>
      <c r="X362" s="3">
        <v>2010</v>
      </c>
      <c r="Y362" s="3">
        <v>2011</v>
      </c>
      <c r="Z362" s="3">
        <v>2012</v>
      </c>
      <c r="AA362" s="3">
        <v>2013</v>
      </c>
      <c r="AB362" s="3">
        <v>2014</v>
      </c>
      <c r="AC362" s="3">
        <v>2015</v>
      </c>
      <c r="AD362" s="3">
        <v>2016</v>
      </c>
    </row>
    <row r="363" spans="3:30" s="111" customFormat="1" ht="12.75" thickTop="1" x14ac:dyDescent="0.2">
      <c r="C363" s="50" t="s">
        <v>16</v>
      </c>
      <c r="D363" s="50">
        <v>573.16399550000006</v>
      </c>
      <c r="E363" s="50">
        <v>534.91066375000003</v>
      </c>
      <c r="F363" s="50">
        <v>410.34077975000002</v>
      </c>
      <c r="G363" s="50">
        <v>351.57497925000001</v>
      </c>
      <c r="H363" s="50">
        <v>238.67101800000003</v>
      </c>
      <c r="I363" s="50">
        <v>194.092501</v>
      </c>
      <c r="J363" s="50">
        <v>152.69769000000002</v>
      </c>
      <c r="K363" s="50">
        <v>111.45156875000002</v>
      </c>
      <c r="L363" s="50">
        <v>100.34940912500001</v>
      </c>
      <c r="M363" s="50">
        <v>64.774042250000008</v>
      </c>
      <c r="N363" s="50">
        <v>88.337406250000015</v>
      </c>
      <c r="O363" s="50">
        <v>59.088991750000005</v>
      </c>
      <c r="P363" s="50">
        <v>51.62294725000001</v>
      </c>
      <c r="Q363" s="50">
        <v>51.460422000000001</v>
      </c>
      <c r="R363" s="50">
        <v>50.274304250000007</v>
      </c>
      <c r="S363" s="50">
        <v>60.346057475000002</v>
      </c>
      <c r="T363" s="50">
        <v>46.404012400000006</v>
      </c>
      <c r="U363" s="50">
        <v>65.484682774999996</v>
      </c>
      <c r="V363" s="50">
        <v>79.923120800000007</v>
      </c>
      <c r="W363" s="50">
        <v>51.897399350000008</v>
      </c>
      <c r="X363" s="50">
        <v>47.569606374999999</v>
      </c>
      <c r="Y363" s="50">
        <v>56.510959049999997</v>
      </c>
      <c r="Z363" s="50">
        <v>60.881764350000005</v>
      </c>
      <c r="AA363" s="50">
        <v>109.6117789</v>
      </c>
      <c r="AB363" s="50">
        <v>153.39286357500001</v>
      </c>
      <c r="AC363" s="50">
        <v>119.34325085000002</v>
      </c>
      <c r="AD363" s="50">
        <v>91.933257725000004</v>
      </c>
    </row>
    <row r="364" spans="3:30" s="111" customFormat="1" x14ac:dyDescent="0.2">
      <c r="C364" s="51" t="s">
        <v>15</v>
      </c>
      <c r="D364" s="51">
        <v>1681.5469671394239</v>
      </c>
      <c r="E364" s="51">
        <v>1356.0825512400002</v>
      </c>
      <c r="F364" s="51">
        <v>1316.60312103</v>
      </c>
      <c r="G364" s="51">
        <v>1265.7464864099998</v>
      </c>
      <c r="H364" s="51">
        <v>1349.7791943699999</v>
      </c>
      <c r="I364" s="51">
        <v>1161.9514134499998</v>
      </c>
      <c r="J364" s="51">
        <v>1117.54431688</v>
      </c>
      <c r="K364" s="51">
        <v>1126.9389926527999</v>
      </c>
      <c r="L364" s="51">
        <v>1101.20816894</v>
      </c>
      <c r="M364" s="51">
        <v>1268.5748067299999</v>
      </c>
      <c r="N364" s="51">
        <v>1453.24217989</v>
      </c>
      <c r="O364" s="51">
        <v>1544.3320500700002</v>
      </c>
      <c r="P364" s="51">
        <v>1495.80730939</v>
      </c>
      <c r="Q364" s="51">
        <v>1387.3203711299998</v>
      </c>
      <c r="R364" s="51">
        <v>1407.1338240647403</v>
      </c>
      <c r="S364" s="51">
        <v>1425.8284051027008</v>
      </c>
      <c r="T364" s="51">
        <v>1348.6480221812278</v>
      </c>
      <c r="U364" s="51">
        <v>1075.9174151092282</v>
      </c>
      <c r="V364" s="51">
        <v>954.30017234213085</v>
      </c>
      <c r="W364" s="51">
        <v>1180.7631644505602</v>
      </c>
      <c r="X364" s="51">
        <v>1161.9404060897873</v>
      </c>
      <c r="Y364" s="51">
        <v>1068.8634689997334</v>
      </c>
      <c r="Z364" s="51">
        <v>1010.6417760811612</v>
      </c>
      <c r="AA364" s="51">
        <v>954.34300773026871</v>
      </c>
      <c r="AB364" s="51">
        <v>842.63194116281579</v>
      </c>
      <c r="AC364" s="51">
        <v>835.82034937932201</v>
      </c>
      <c r="AD364" s="51">
        <v>909.69812374787614</v>
      </c>
    </row>
    <row r="365" spans="3:30" s="111" customFormat="1" x14ac:dyDescent="0.2">
      <c r="C365" s="47" t="s">
        <v>8</v>
      </c>
      <c r="D365" s="42">
        <f t="shared" ref="D365" si="152">SUM(D363:D364)</f>
        <v>2254.710962639424</v>
      </c>
      <c r="E365" s="42">
        <f t="shared" ref="E365:AD365" si="153">SUM(E363:E364)</f>
        <v>1890.9932149900001</v>
      </c>
      <c r="F365" s="42">
        <f t="shared" si="153"/>
        <v>1726.9439007800001</v>
      </c>
      <c r="G365" s="42">
        <f t="shared" si="153"/>
        <v>1617.3214656599998</v>
      </c>
      <c r="H365" s="42">
        <f t="shared" si="153"/>
        <v>1588.4502123699999</v>
      </c>
      <c r="I365" s="42">
        <f t="shared" si="153"/>
        <v>1356.0439144499999</v>
      </c>
      <c r="J365" s="42">
        <f t="shared" si="153"/>
        <v>1270.24200688</v>
      </c>
      <c r="K365" s="42">
        <f t="shared" si="153"/>
        <v>1238.3905614027999</v>
      </c>
      <c r="L365" s="42">
        <f t="shared" si="153"/>
        <v>1201.5575780649999</v>
      </c>
      <c r="M365" s="42">
        <f t="shared" si="153"/>
        <v>1333.34884898</v>
      </c>
      <c r="N365" s="42">
        <f t="shared" si="153"/>
        <v>1541.5795861399999</v>
      </c>
      <c r="O365" s="42">
        <f t="shared" si="153"/>
        <v>1603.4210418200003</v>
      </c>
      <c r="P365" s="42">
        <f t="shared" si="153"/>
        <v>1547.4302566399999</v>
      </c>
      <c r="Q365" s="42">
        <f t="shared" si="153"/>
        <v>1438.7807931299999</v>
      </c>
      <c r="R365" s="42">
        <f t="shared" si="153"/>
        <v>1457.4081283147405</v>
      </c>
      <c r="S365" s="42">
        <f t="shared" si="153"/>
        <v>1486.1744625777008</v>
      </c>
      <c r="T365" s="42">
        <f t="shared" si="153"/>
        <v>1395.0520345812279</v>
      </c>
      <c r="U365" s="42">
        <f t="shared" si="153"/>
        <v>1141.4020978842282</v>
      </c>
      <c r="V365" s="42">
        <f t="shared" si="153"/>
        <v>1034.2232931421308</v>
      </c>
      <c r="W365" s="42">
        <f t="shared" si="153"/>
        <v>1232.6605638005603</v>
      </c>
      <c r="X365" s="42">
        <f t="shared" si="153"/>
        <v>1209.5100124647872</v>
      </c>
      <c r="Y365" s="42">
        <f t="shared" si="153"/>
        <v>1125.3744280497335</v>
      </c>
      <c r="Z365" s="42">
        <f t="shared" si="153"/>
        <v>1071.5235404311611</v>
      </c>
      <c r="AA365" s="42">
        <f t="shared" si="153"/>
        <v>1063.9547866302687</v>
      </c>
      <c r="AB365" s="42">
        <f t="shared" si="153"/>
        <v>996.02480473781577</v>
      </c>
      <c r="AC365" s="42">
        <f t="shared" si="153"/>
        <v>955.16360022932201</v>
      </c>
      <c r="AD365" s="42">
        <f t="shared" si="153"/>
        <v>1001.6313814728761</v>
      </c>
    </row>
    <row r="366" spans="3:30" s="48" customFormat="1" x14ac:dyDescent="0.2">
      <c r="C366" s="54" t="s">
        <v>7</v>
      </c>
      <c r="D366" s="48">
        <f t="shared" ref="D366:AD366" si="154">+D365-D53</f>
        <v>0</v>
      </c>
      <c r="E366" s="48">
        <f t="shared" si="154"/>
        <v>0</v>
      </c>
      <c r="F366" s="48">
        <f t="shared" si="154"/>
        <v>0</v>
      </c>
      <c r="G366" s="48">
        <f t="shared" si="154"/>
        <v>0</v>
      </c>
      <c r="H366" s="48">
        <f t="shared" si="154"/>
        <v>0</v>
      </c>
      <c r="I366" s="48">
        <f t="shared" si="154"/>
        <v>0</v>
      </c>
      <c r="J366" s="48">
        <f t="shared" si="154"/>
        <v>0</v>
      </c>
      <c r="K366" s="48">
        <f t="shared" si="154"/>
        <v>0</v>
      </c>
      <c r="L366" s="48">
        <f t="shared" si="154"/>
        <v>0</v>
      </c>
      <c r="M366" s="48">
        <f t="shared" si="154"/>
        <v>0</v>
      </c>
      <c r="N366" s="48">
        <f t="shared" si="154"/>
        <v>0</v>
      </c>
      <c r="O366" s="48">
        <f t="shared" si="154"/>
        <v>0</v>
      </c>
      <c r="P366" s="48">
        <f t="shared" si="154"/>
        <v>0</v>
      </c>
      <c r="Q366" s="48">
        <f t="shared" si="154"/>
        <v>0</v>
      </c>
      <c r="R366" s="48">
        <f t="shared" si="154"/>
        <v>0</v>
      </c>
      <c r="S366" s="48">
        <f t="shared" si="154"/>
        <v>0</v>
      </c>
      <c r="T366" s="48">
        <f t="shared" si="154"/>
        <v>0</v>
      </c>
      <c r="U366" s="48">
        <f t="shared" si="154"/>
        <v>0</v>
      </c>
      <c r="V366" s="48">
        <f t="shared" si="154"/>
        <v>0</v>
      </c>
      <c r="W366" s="48">
        <f t="shared" si="154"/>
        <v>0</v>
      </c>
      <c r="X366" s="48">
        <f t="shared" si="154"/>
        <v>0</v>
      </c>
      <c r="Y366" s="48">
        <f t="shared" si="154"/>
        <v>0</v>
      </c>
      <c r="Z366" s="48">
        <f t="shared" si="154"/>
        <v>0</v>
      </c>
      <c r="AA366" s="48">
        <f t="shared" si="154"/>
        <v>0</v>
      </c>
      <c r="AB366" s="48">
        <f t="shared" si="154"/>
        <v>0</v>
      </c>
      <c r="AC366" s="48">
        <f t="shared" si="154"/>
        <v>0</v>
      </c>
      <c r="AD366" s="48">
        <f t="shared" si="154"/>
        <v>0</v>
      </c>
    </row>
    <row r="367" spans="3:30" s="111" customFormat="1" x14ac:dyDescent="0.2"/>
    <row r="368" spans="3:30" s="111" customFormat="1" x14ac:dyDescent="0.2">
      <c r="C368" s="111" t="str">
        <f>+C361</f>
        <v xml:space="preserve"> </v>
      </c>
    </row>
    <row r="369" spans="3:15" s="111" customFormat="1" ht="12.75" thickBot="1" x14ac:dyDescent="0.25">
      <c r="C369" s="49" t="str">
        <f>+C362</f>
        <v>Subcategoría</v>
      </c>
      <c r="D369" s="3">
        <f>+D362</f>
        <v>1990</v>
      </c>
      <c r="E369" s="3">
        <f>+N362</f>
        <v>2000</v>
      </c>
      <c r="F369" s="3">
        <f t="shared" ref="F369:F371" si="155">+X362</f>
        <v>2010</v>
      </c>
      <c r="G369" s="3">
        <f>+AA362</f>
        <v>2013</v>
      </c>
      <c r="H369" s="3">
        <f t="shared" ref="H369:J369" si="156">+AB362</f>
        <v>2014</v>
      </c>
      <c r="I369" s="3">
        <f t="shared" si="156"/>
        <v>2015</v>
      </c>
      <c r="J369" s="3">
        <f t="shared" si="156"/>
        <v>2016</v>
      </c>
      <c r="M369" s="85" t="s">
        <v>74</v>
      </c>
      <c r="N369" s="85" t="s">
        <v>87</v>
      </c>
      <c r="O369" s="115" t="s">
        <v>0</v>
      </c>
    </row>
    <row r="370" spans="3:15" s="111" customFormat="1" ht="12.75" thickTop="1" x14ac:dyDescent="0.2">
      <c r="C370" s="50" t="str">
        <f>+C363</f>
        <v>1.B.1.Combustibles sólidos</v>
      </c>
      <c r="D370" s="50">
        <f>+D363</f>
        <v>573.16399550000006</v>
      </c>
      <c r="E370" s="50">
        <f>+N363</f>
        <v>88.337406250000015</v>
      </c>
      <c r="F370" s="50">
        <f t="shared" si="155"/>
        <v>47.569606374999999</v>
      </c>
      <c r="G370" s="50">
        <f>+AA363</f>
        <v>109.6117789</v>
      </c>
      <c r="H370" s="50">
        <f t="shared" ref="H370:J370" si="157">+AB363</f>
        <v>153.39286357500001</v>
      </c>
      <c r="I370" s="50">
        <f t="shared" si="157"/>
        <v>119.34325085000002</v>
      </c>
      <c r="J370" s="50">
        <f t="shared" si="157"/>
        <v>91.933257725000004</v>
      </c>
      <c r="K370" s="116">
        <f>+J370/$J$372</f>
        <v>9.1783523784782231E-2</v>
      </c>
      <c r="L370" s="116"/>
      <c r="M370" s="109">
        <f>+IF(D370=0,"",IF(D370&lt;0,IF(J370&lt;0,(J370-D370)/D370,(J370-D370)/ABS(D370)),(J370-D370)/D370))</f>
        <v>-0.83960392061123457</v>
      </c>
      <c r="N370" s="109">
        <f>+IF(G370=0,"",IF(G370&lt;0,IF(J370&lt;0,(J370-G370)/G370,(J370-G370)/ABS(G370)),(J370-G370)/G370))</f>
        <v>-0.16128304231909513</v>
      </c>
      <c r="O370" s="56" t="str">
        <f>+C370</f>
        <v>1.B.1.Combustibles sólidos</v>
      </c>
    </row>
    <row r="371" spans="3:15" s="111" customFormat="1" x14ac:dyDescent="0.2">
      <c r="C371" s="51" t="str">
        <f>+C364</f>
        <v>1.B.2.Petróleo y gas natural</v>
      </c>
      <c r="D371" s="51">
        <f>+D364</f>
        <v>1681.5469671394239</v>
      </c>
      <c r="E371" s="51">
        <f>+N364</f>
        <v>1453.24217989</v>
      </c>
      <c r="F371" s="51">
        <f t="shared" si="155"/>
        <v>1161.9404060897873</v>
      </c>
      <c r="G371" s="51">
        <f>+AA364</f>
        <v>954.34300773026871</v>
      </c>
      <c r="H371" s="51">
        <f t="shared" ref="H371:J371" si="158">+AB364</f>
        <v>842.63194116281579</v>
      </c>
      <c r="I371" s="51">
        <f t="shared" si="158"/>
        <v>835.82034937932201</v>
      </c>
      <c r="J371" s="51">
        <f t="shared" si="158"/>
        <v>909.69812374787614</v>
      </c>
      <c r="K371" s="116">
        <f>+J371/$J$372</f>
        <v>0.90821647621521784</v>
      </c>
      <c r="L371" s="116"/>
      <c r="M371" s="109">
        <f t="shared" ref="M371:M372" si="159">+IF(D371=0,"",IF(D371&lt;0,IF(J371&lt;0,(J371-D371)/D371,(J371-D371)/ABS(D371)),(J371-D371)/D371))</f>
        <v>-0.45901117154317977</v>
      </c>
      <c r="N371" s="109">
        <f t="shared" ref="N371:N372" si="160">+IF(G371=0,"",IF(G371&lt;0,IF(J371&lt;0,(J371-G371)/G371,(J371-G371)/ABS(G371)),(J371-G371)/G371))</f>
        <v>-4.6780752434674729E-2</v>
      </c>
      <c r="O371" s="56" t="str">
        <f>+C371</f>
        <v>1.B.2.Petróleo y gas natural</v>
      </c>
    </row>
    <row r="372" spans="3:15" s="111" customFormat="1" x14ac:dyDescent="0.2">
      <c r="C372" s="47" t="s">
        <v>8</v>
      </c>
      <c r="D372" s="42">
        <f t="shared" ref="D372:F372" si="161">SUM(D370:D371)</f>
        <v>2254.710962639424</v>
      </c>
      <c r="E372" s="42">
        <f t="shared" si="161"/>
        <v>1541.5795861399999</v>
      </c>
      <c r="F372" s="42">
        <f t="shared" si="161"/>
        <v>1209.5100124647872</v>
      </c>
      <c r="G372" s="42">
        <f>SUM(G370:G371)</f>
        <v>1063.9547866302687</v>
      </c>
      <c r="H372" s="42">
        <f t="shared" ref="H372:J372" si="162">SUM(H370:H371)</f>
        <v>996.02480473781577</v>
      </c>
      <c r="I372" s="42">
        <f t="shared" si="162"/>
        <v>955.16360022932201</v>
      </c>
      <c r="J372" s="42">
        <f t="shared" si="162"/>
        <v>1001.6313814728761</v>
      </c>
      <c r="L372" s="116"/>
      <c r="M372" s="109">
        <f t="shared" si="159"/>
        <v>-0.55576062827124417</v>
      </c>
      <c r="N372" s="109">
        <f t="shared" si="160"/>
        <v>-5.8577118069821119E-2</v>
      </c>
      <c r="O372" s="56" t="str">
        <f>+C372</f>
        <v>Total</v>
      </c>
    </row>
    <row r="373" spans="3:15" s="48" customFormat="1" x14ac:dyDescent="0.2">
      <c r="C373" s="54" t="s">
        <v>7</v>
      </c>
      <c r="D373" s="48">
        <f>+D365-D372</f>
        <v>0</v>
      </c>
      <c r="E373" s="48">
        <f>+N365-E372</f>
        <v>0</v>
      </c>
      <c r="F373" s="48">
        <f>+X365-F372</f>
        <v>0</v>
      </c>
      <c r="G373" s="48">
        <f>+AA365-G372</f>
        <v>0</v>
      </c>
      <c r="H373" s="48">
        <f t="shared" ref="H373:J373" si="163">+AB365-H372</f>
        <v>0</v>
      </c>
      <c r="I373" s="48">
        <f t="shared" si="163"/>
        <v>0</v>
      </c>
      <c r="J373" s="48">
        <f t="shared" si="163"/>
        <v>0</v>
      </c>
      <c r="K373" s="111"/>
      <c r="L373" s="111"/>
      <c r="M373" s="111"/>
      <c r="N373" s="111"/>
      <c r="O373" s="111"/>
    </row>
    <row r="374" spans="3:15" s="48" customFormat="1" x14ac:dyDescent="0.2"/>
    <row r="375" spans="3:15" s="111" customFormat="1" x14ac:dyDescent="0.2">
      <c r="C375" s="111" t="str">
        <f>+C368</f>
        <v xml:space="preserve"> </v>
      </c>
    </row>
    <row r="376" spans="3:15" s="111" customFormat="1" x14ac:dyDescent="0.2"/>
    <row r="377" spans="3:15" s="111" customFormat="1" x14ac:dyDescent="0.2"/>
    <row r="378" spans="3:15" s="111" customFormat="1" x14ac:dyDescent="0.2"/>
    <row r="379" spans="3:15" s="111" customFormat="1" x14ac:dyDescent="0.2"/>
    <row r="380" spans="3:15" s="111" customFormat="1" x14ac:dyDescent="0.2"/>
    <row r="381" spans="3:15" s="111" customFormat="1" x14ac:dyDescent="0.2"/>
    <row r="382" spans="3:15" s="111" customFormat="1" x14ac:dyDescent="0.2"/>
    <row r="383" spans="3:15" s="111" customFormat="1" x14ac:dyDescent="0.2"/>
    <row r="384" spans="3:15" s="111" customFormat="1" x14ac:dyDescent="0.2"/>
    <row r="385" s="111" customFormat="1" x14ac:dyDescent="0.2"/>
    <row r="386" s="111" customFormat="1" x14ac:dyDescent="0.2"/>
    <row r="387" s="111" customFormat="1" x14ac:dyDescent="0.2"/>
    <row r="388" s="111" customFormat="1" x14ac:dyDescent="0.2"/>
    <row r="389" s="111" customFormat="1" x14ac:dyDescent="0.2"/>
  </sheetData>
  <conditionalFormatting sqref="C55:AD55 C62:J62 G134:J134 G169:J169 C263:AD263 G275:J275 G344:J344 G373:J373 G202:J202">
    <cfRule type="cellIs" dxfId="100" priority="320" operator="equal">
      <formula>0</formula>
    </cfRule>
  </conditionalFormatting>
  <conditionalFormatting sqref="C134:F134 C126:AA126">
    <cfRule type="cellIs" dxfId="99" priority="318" operator="equal">
      <formula>0</formula>
    </cfRule>
  </conditionalFormatting>
  <conditionalFormatting sqref="K133">
    <cfRule type="cellIs" dxfId="98" priority="317" operator="lessThan">
      <formula>-17.128</formula>
    </cfRule>
  </conditionalFormatting>
  <conditionalFormatting sqref="C90:AD90 C101:J101">
    <cfRule type="cellIs" dxfId="97" priority="315" operator="equal">
      <formula>0</formula>
    </cfRule>
  </conditionalFormatting>
  <conditionalFormatting sqref="C275:F275">
    <cfRule type="cellIs" dxfId="96" priority="311" operator="equal">
      <formula>0</formula>
    </cfRule>
  </conditionalFormatting>
  <conditionalFormatting sqref="K201">
    <cfRule type="cellIs" dxfId="95" priority="276" operator="lessThan">
      <formula>-17.128</formula>
    </cfRule>
  </conditionalFormatting>
  <conditionalFormatting sqref="C169:D169 C160:AD160">
    <cfRule type="cellIs" dxfId="94" priority="295" operator="equal">
      <formula>0</formula>
    </cfRule>
  </conditionalFormatting>
  <conditionalFormatting sqref="C202:F202 C194:AD194">
    <cfRule type="cellIs" dxfId="93" priority="277" operator="equal">
      <formula>0</formula>
    </cfRule>
  </conditionalFormatting>
  <conditionalFormatting sqref="C301:D301">
    <cfRule type="cellIs" dxfId="92" priority="264" operator="equal">
      <formula>0</formula>
    </cfRule>
  </conditionalFormatting>
  <conditionalFormatting sqref="C311:D311">
    <cfRule type="cellIs" dxfId="91" priority="263" operator="equal">
      <formula>0</formula>
    </cfRule>
  </conditionalFormatting>
  <conditionalFormatting sqref="C336:AD336">
    <cfRule type="cellIs" dxfId="90" priority="256" operator="equal">
      <formula>0</formula>
    </cfRule>
  </conditionalFormatting>
  <conditionalFormatting sqref="C344:F344">
    <cfRule type="cellIs" dxfId="89" priority="255" operator="equal">
      <formula>0</formula>
    </cfRule>
  </conditionalFormatting>
  <conditionalFormatting sqref="C373:D373 C366:AD366">
    <cfRule type="cellIs" dxfId="88" priority="248" operator="equal">
      <formula>0</formula>
    </cfRule>
  </conditionalFormatting>
  <conditionalFormatting sqref="L130:M132">
    <cfRule type="cellIs" dxfId="87" priority="194" operator="lessThan">
      <formula>-17.128</formula>
    </cfRule>
  </conditionalFormatting>
  <conditionalFormatting sqref="L133:M133">
    <cfRule type="cellIs" dxfId="86" priority="193" operator="lessThan">
      <formula>-17.128</formula>
    </cfRule>
  </conditionalFormatting>
  <conditionalFormatting sqref="D7:AD7">
    <cfRule type="cellIs" dxfId="85" priority="85" operator="equal">
      <formula>0</formula>
    </cfRule>
  </conditionalFormatting>
  <conditionalFormatting sqref="D31:AD31">
    <cfRule type="cellIs" dxfId="84" priority="84" operator="equal">
      <formula>0</formula>
    </cfRule>
  </conditionalFormatting>
  <conditionalFormatting sqref="M306:N306">
    <cfRule type="cellIs" dxfId="83" priority="55" operator="lessThan">
      <formula>-17.128</formula>
    </cfRule>
  </conditionalFormatting>
  <conditionalFormatting sqref="M307:N309 M310">
    <cfRule type="cellIs" dxfId="82" priority="53" operator="lessThan">
      <formula>-17.128</formula>
    </cfRule>
  </conditionalFormatting>
  <conditionalFormatting sqref="AB126:AD126">
    <cfRule type="cellIs" dxfId="81" priority="9" operator="equal">
      <formula>0</formula>
    </cfRule>
  </conditionalFormatting>
  <conditionalFormatting sqref="E169:F169">
    <cfRule type="cellIs" dxfId="80" priority="7" operator="equal">
      <formula>0</formula>
    </cfRule>
  </conditionalFormatting>
  <conditionalFormatting sqref="E301:AD301">
    <cfRule type="cellIs" dxfId="79" priority="4" operator="equal">
      <formula>0</formula>
    </cfRule>
  </conditionalFormatting>
  <conditionalFormatting sqref="E311:J311">
    <cfRule type="cellIs" dxfId="78" priority="3" operator="equal">
      <formula>0</formula>
    </cfRule>
  </conditionalFormatting>
  <conditionalFormatting sqref="E373:F373">
    <cfRule type="cellIs" dxfId="77" priority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2:AE324"/>
  <sheetViews>
    <sheetView showGridLines="0" topLeftCell="A286" zoomScaleNormal="100" workbookViewId="0">
      <selection activeCell="A325" sqref="A325:XFD410"/>
    </sheetView>
  </sheetViews>
  <sheetFormatPr baseColWidth="10" defaultColWidth="11.5703125" defaultRowHeight="12" x14ac:dyDescent="0.2"/>
  <cols>
    <col min="1" max="2" width="5.140625" style="63" customWidth="1"/>
    <col min="3" max="3" width="16.140625" style="63" customWidth="1"/>
    <col min="4" max="16384" width="11.5703125" style="63"/>
  </cols>
  <sheetData>
    <row r="2" spans="1:30" s="75" customFormat="1" x14ac:dyDescent="0.2">
      <c r="C2" s="75" t="s">
        <v>108</v>
      </c>
    </row>
    <row r="3" spans="1:30" s="75" customFormat="1" x14ac:dyDescent="0.2">
      <c r="A3" s="44" t="s">
        <v>2</v>
      </c>
      <c r="B3" s="44" t="s">
        <v>0</v>
      </c>
      <c r="C3" s="44" t="s">
        <v>0</v>
      </c>
      <c r="D3" s="3">
        <v>1990</v>
      </c>
      <c r="E3" s="3">
        <v>1991</v>
      </c>
      <c r="F3" s="3">
        <v>1992</v>
      </c>
      <c r="G3" s="3">
        <v>1993</v>
      </c>
      <c r="H3" s="3">
        <v>1994</v>
      </c>
      <c r="I3" s="3">
        <v>1995</v>
      </c>
      <c r="J3" s="3">
        <v>1996</v>
      </c>
      <c r="K3" s="3">
        <v>1997</v>
      </c>
      <c r="L3" s="3">
        <v>1998</v>
      </c>
      <c r="M3" s="3">
        <v>1999</v>
      </c>
      <c r="N3" s="3">
        <v>2000</v>
      </c>
      <c r="O3" s="3">
        <v>2001</v>
      </c>
      <c r="P3" s="3">
        <v>2002</v>
      </c>
      <c r="Q3" s="3">
        <v>2003</v>
      </c>
      <c r="R3" s="3">
        <v>2004</v>
      </c>
      <c r="S3" s="3">
        <v>2005</v>
      </c>
      <c r="T3" s="3">
        <v>2006</v>
      </c>
      <c r="U3" s="3">
        <v>2007</v>
      </c>
      <c r="V3" s="3">
        <v>2008</v>
      </c>
      <c r="W3" s="3">
        <v>2009</v>
      </c>
      <c r="X3" s="3">
        <v>2010</v>
      </c>
      <c r="Y3" s="3">
        <v>2011</v>
      </c>
      <c r="Z3" s="3">
        <v>2012</v>
      </c>
      <c r="AA3" s="3">
        <v>2013</v>
      </c>
      <c r="AB3" s="3">
        <v>2014</v>
      </c>
      <c r="AC3" s="3">
        <v>2015</v>
      </c>
      <c r="AD3" s="3">
        <v>2016</v>
      </c>
    </row>
    <row r="4" spans="1:30" s="75" customFormat="1" x14ac:dyDescent="0.2">
      <c r="A4" s="45" t="str">
        <f>+CL!A5</f>
        <v>2.</v>
      </c>
      <c r="B4" s="45" t="str">
        <f>+CL!B5</f>
        <v>Procesos industriales y uso de productos</v>
      </c>
      <c r="C4" s="45" t="str">
        <f>+CONCATENATE(A4," ",B4)</f>
        <v>2. Procesos industriales y uso de productos</v>
      </c>
      <c r="D4" s="45">
        <f>+CL!D5</f>
        <v>3295.4491502951755</v>
      </c>
      <c r="E4" s="45">
        <f>+CL!E5</f>
        <v>3620.7499981552601</v>
      </c>
      <c r="F4" s="45">
        <f>+CL!F5</f>
        <v>4154.9967474176383</v>
      </c>
      <c r="G4" s="45">
        <f>+CL!G5</f>
        <v>4306.0544946529399</v>
      </c>
      <c r="H4" s="45">
        <f>+CL!H5</f>
        <v>4274.0235497014264</v>
      </c>
      <c r="I4" s="45">
        <f>+CL!I5</f>
        <v>4097.7469262672148</v>
      </c>
      <c r="J4" s="45">
        <f>+CL!J5</f>
        <v>4284.6742090769012</v>
      </c>
      <c r="K4" s="45">
        <f>+CL!K5</f>
        <v>4619.6807768449726</v>
      </c>
      <c r="L4" s="45">
        <f>+CL!L5</f>
        <v>5065.7375035678979</v>
      </c>
      <c r="M4" s="45">
        <f>+CL!M5</f>
        <v>5375.3973061795787</v>
      </c>
      <c r="N4" s="45">
        <f>+CL!N5</f>
        <v>6243.6225582624857</v>
      </c>
      <c r="O4" s="45">
        <f>+CL!O5</f>
        <v>6243.8586581286663</v>
      </c>
      <c r="P4" s="45">
        <f>+CL!P5</f>
        <v>6404.9362594421</v>
      </c>
      <c r="Q4" s="45">
        <f>+CL!Q5</f>
        <v>6610.2354846563139</v>
      </c>
      <c r="R4" s="45">
        <f>+CL!R5</f>
        <v>7067.473080692318</v>
      </c>
      <c r="S4" s="45">
        <f>+CL!S5</f>
        <v>7236.1751682598879</v>
      </c>
      <c r="T4" s="45">
        <f>+CL!T5</f>
        <v>7643.1417171437406</v>
      </c>
      <c r="U4" s="45">
        <f>+CL!U5</f>
        <v>6352.7745946365203</v>
      </c>
      <c r="V4" s="45">
        <f>+CL!V5</f>
        <v>6073.1588073575458</v>
      </c>
      <c r="W4" s="45">
        <f>+CL!W5</f>
        <v>5463.1828105019804</v>
      </c>
      <c r="X4" s="45">
        <f>+CL!X5</f>
        <v>5492.4350049163422</v>
      </c>
      <c r="Y4" s="45">
        <f>+CL!Y5</f>
        <v>6335.9488515873181</v>
      </c>
      <c r="Z4" s="45">
        <f>+CL!Z5</f>
        <v>6689.0849194125121</v>
      </c>
      <c r="AA4" s="45">
        <f>+CL!AA5</f>
        <v>6142.3588607521815</v>
      </c>
      <c r="AB4" s="45">
        <f>+CL!AB5</f>
        <v>6231.1739548872965</v>
      </c>
      <c r="AC4" s="45">
        <f>+CL!AC5</f>
        <v>6583.1952800843865</v>
      </c>
      <c r="AD4" s="45">
        <f>+CL!AD5</f>
        <v>6938.9116610259352</v>
      </c>
    </row>
    <row r="5" spans="1:30" s="75" customFormat="1" x14ac:dyDescent="0.2">
      <c r="A5" s="46"/>
      <c r="B5" s="46"/>
      <c r="C5" s="46" t="s">
        <v>109</v>
      </c>
      <c r="D5" s="46">
        <f>+CL!D263-D4</f>
        <v>48720.483058816921</v>
      </c>
      <c r="E5" s="46">
        <f>+CL!E263-E4</f>
        <v>47060.275979423088</v>
      </c>
      <c r="F5" s="46">
        <f>+CL!F263-F4</f>
        <v>48423.970459508477</v>
      </c>
      <c r="G5" s="46">
        <f>+CL!G263-G4</f>
        <v>51126.253005971412</v>
      </c>
      <c r="H5" s="46">
        <f>+CL!H263-H4</f>
        <v>54075.073716225859</v>
      </c>
      <c r="I5" s="46">
        <f>+CL!I263-I4</f>
        <v>57354.390747115802</v>
      </c>
      <c r="J5" s="46">
        <f>+CL!J263-J4</f>
        <v>63430.423429506372</v>
      </c>
      <c r="K5" s="46">
        <f>+CL!K263-K4</f>
        <v>70583.605020083633</v>
      </c>
      <c r="L5" s="46">
        <f>+CL!L263-L4</f>
        <v>71085.47181550083</v>
      </c>
      <c r="M5" s="46">
        <f>+CL!M263-M4</f>
        <v>73903.491768513617</v>
      </c>
      <c r="N5" s="46">
        <f>+CL!N263-N4</f>
        <v>70343.032489857738</v>
      </c>
      <c r="O5" s="46">
        <f>+CL!O263-O4</f>
        <v>68487.814682516022</v>
      </c>
      <c r="P5" s="46">
        <f>+CL!P263-P4</f>
        <v>69774.492699069218</v>
      </c>
      <c r="Q5" s="46">
        <f>+CL!Q263-Q4</f>
        <v>70345.788552354556</v>
      </c>
      <c r="R5" s="46">
        <f>+CL!R263-R4</f>
        <v>75541.526019580881</v>
      </c>
      <c r="S5" s="46">
        <f>+CL!S263-S4</f>
        <v>77097.554372344952</v>
      </c>
      <c r="T5" s="46">
        <f>+CL!T263-T4</f>
        <v>77911.781731862764</v>
      </c>
      <c r="U5" s="46">
        <f>+CL!U263-U4</f>
        <v>87303.188302338502</v>
      </c>
      <c r="V5" s="46">
        <f>+CL!V263-V4</f>
        <v>88188.76843305293</v>
      </c>
      <c r="W5" s="46">
        <f>+CL!W263-W4</f>
        <v>85423.39614642899</v>
      </c>
      <c r="X5" s="46">
        <f>+CL!X263-X4</f>
        <v>86369.727324850275</v>
      </c>
      <c r="Y5" s="46">
        <f>+CL!Y263-Y4</f>
        <v>93525.094502691092</v>
      </c>
      <c r="Z5" s="46">
        <f>+CL!Z263-Z4</f>
        <v>97803.108723300786</v>
      </c>
      <c r="AA5" s="46">
        <f>+CL!AA263-AA4</f>
        <v>98160.369188152152</v>
      </c>
      <c r="AB5" s="46">
        <f>+CL!AB263-AB4</f>
        <v>95240.009229040297</v>
      </c>
      <c r="AC5" s="46">
        <f>+CL!AC263-AC4</f>
        <v>101658.55595598507</v>
      </c>
      <c r="AD5" s="46">
        <f>+CL!AD263-AD4</f>
        <v>104738.23675137472</v>
      </c>
    </row>
    <row r="6" spans="1:30" s="75" customFormat="1" x14ac:dyDescent="0.2">
      <c r="A6" s="47"/>
      <c r="B6" s="47"/>
      <c r="C6" s="47" t="s">
        <v>8</v>
      </c>
      <c r="D6" s="47">
        <f t="shared" ref="D6:AA6" si="0">SUM(D4:D5)</f>
        <v>52015.932209112099</v>
      </c>
      <c r="E6" s="47">
        <f t="shared" si="0"/>
        <v>50681.025977578349</v>
      </c>
      <c r="F6" s="47">
        <f t="shared" si="0"/>
        <v>52578.967206926114</v>
      </c>
      <c r="G6" s="47">
        <f t="shared" si="0"/>
        <v>55432.307500624353</v>
      </c>
      <c r="H6" s="47">
        <f t="shared" si="0"/>
        <v>58349.097265927288</v>
      </c>
      <c r="I6" s="47">
        <f t="shared" si="0"/>
        <v>61452.137673383018</v>
      </c>
      <c r="J6" s="47">
        <f t="shared" si="0"/>
        <v>67715.097638583276</v>
      </c>
      <c r="K6" s="47">
        <f t="shared" si="0"/>
        <v>75203.285796928598</v>
      </c>
      <c r="L6" s="47">
        <f t="shared" si="0"/>
        <v>76151.20931906873</v>
      </c>
      <c r="M6" s="47">
        <f t="shared" si="0"/>
        <v>79278.889074693201</v>
      </c>
      <c r="N6" s="47">
        <f t="shared" si="0"/>
        <v>76586.655048120228</v>
      </c>
      <c r="O6" s="47">
        <f t="shared" si="0"/>
        <v>74731.673340644687</v>
      </c>
      <c r="P6" s="47">
        <f t="shared" si="0"/>
        <v>76179.428958511315</v>
      </c>
      <c r="Q6" s="47">
        <f t="shared" si="0"/>
        <v>76956.024037010866</v>
      </c>
      <c r="R6" s="47">
        <f t="shared" si="0"/>
        <v>82608.999100273199</v>
      </c>
      <c r="S6" s="47">
        <f t="shared" si="0"/>
        <v>84333.729540604836</v>
      </c>
      <c r="T6" s="47">
        <f t="shared" si="0"/>
        <v>85554.923449006499</v>
      </c>
      <c r="U6" s="47">
        <f t="shared" si="0"/>
        <v>93655.962896975019</v>
      </c>
      <c r="V6" s="47">
        <f t="shared" si="0"/>
        <v>94261.92724041047</v>
      </c>
      <c r="W6" s="47">
        <f t="shared" si="0"/>
        <v>90886.578956930971</v>
      </c>
      <c r="X6" s="47">
        <f t="shared" si="0"/>
        <v>91862.162329766623</v>
      </c>
      <c r="Y6" s="47">
        <f t="shared" si="0"/>
        <v>99861.043354278416</v>
      </c>
      <c r="Z6" s="47">
        <f t="shared" si="0"/>
        <v>104492.1936427133</v>
      </c>
      <c r="AA6" s="47">
        <f t="shared" si="0"/>
        <v>104302.72804890433</v>
      </c>
      <c r="AB6" s="47">
        <f t="shared" ref="AB6:AD6" si="1">SUM(AB4:AB5)</f>
        <v>101471.1831839276</v>
      </c>
      <c r="AC6" s="47">
        <f t="shared" si="1"/>
        <v>108241.75123606945</v>
      </c>
      <c r="AD6" s="47">
        <f t="shared" si="1"/>
        <v>111677.14841240065</v>
      </c>
    </row>
    <row r="7" spans="1:30" s="75" customFormat="1" x14ac:dyDescent="0.2">
      <c r="C7" s="75" t="s">
        <v>7</v>
      </c>
      <c r="D7" s="76">
        <f>+D6-CL!D263</f>
        <v>0</v>
      </c>
      <c r="E7" s="76">
        <f>+E6-CL!E263</f>
        <v>0</v>
      </c>
      <c r="F7" s="76">
        <f>+F6-CL!F263</f>
        <v>0</v>
      </c>
      <c r="G7" s="76">
        <f>+G6-CL!G263</f>
        <v>0</v>
      </c>
      <c r="H7" s="76">
        <f>+H6-CL!H263</f>
        <v>0</v>
      </c>
      <c r="I7" s="76">
        <f>+I6-CL!I263</f>
        <v>0</v>
      </c>
      <c r="J7" s="76">
        <f>+J6-CL!J263</f>
        <v>0</v>
      </c>
      <c r="K7" s="76">
        <f>+K6-CL!K263</f>
        <v>0</v>
      </c>
      <c r="L7" s="76">
        <f>+L6-CL!L263</f>
        <v>0</v>
      </c>
      <c r="M7" s="76">
        <f>+M6-CL!M263</f>
        <v>0</v>
      </c>
      <c r="N7" s="76">
        <f>+N6-CL!N263</f>
        <v>0</v>
      </c>
      <c r="O7" s="76">
        <f>+O6-CL!O263</f>
        <v>0</v>
      </c>
      <c r="P7" s="76">
        <f>+P6-CL!P263</f>
        <v>0</v>
      </c>
      <c r="Q7" s="76">
        <f>+Q6-CL!Q263</f>
        <v>0</v>
      </c>
      <c r="R7" s="76">
        <f>+R6-CL!R263</f>
        <v>0</v>
      </c>
      <c r="S7" s="76">
        <f>+S6-CL!S263</f>
        <v>0</v>
      </c>
      <c r="T7" s="76">
        <f>+T6-CL!T263</f>
        <v>0</v>
      </c>
      <c r="U7" s="76">
        <f>+U6-CL!U263</f>
        <v>0</v>
      </c>
      <c r="V7" s="76">
        <f>+V6-CL!V263</f>
        <v>0</v>
      </c>
      <c r="W7" s="76">
        <f>+W6-CL!W263</f>
        <v>0</v>
      </c>
      <c r="X7" s="76">
        <f>+X6-CL!X263</f>
        <v>0</v>
      </c>
      <c r="Y7" s="76">
        <f>+Y6-CL!Y263</f>
        <v>0</v>
      </c>
      <c r="Z7" s="76">
        <f>+Z6-CL!Z263</f>
        <v>0</v>
      </c>
      <c r="AA7" s="76">
        <f>+AA6-CL!AA263</f>
        <v>0</v>
      </c>
      <c r="AB7" s="76">
        <f>+AB6-CL!AB263</f>
        <v>0</v>
      </c>
      <c r="AC7" s="76">
        <f>+AC6-CL!AC263</f>
        <v>0</v>
      </c>
      <c r="AD7" s="76">
        <f>+AD6-CL!AD263</f>
        <v>0</v>
      </c>
    </row>
    <row r="8" spans="1:30" s="75" customFormat="1" x14ac:dyDescent="0.2"/>
    <row r="9" spans="1:30" s="75" customFormat="1" x14ac:dyDescent="0.2">
      <c r="C9" s="75" t="str">
        <f>+C2</f>
        <v>Sector IPPU: participación del sector en las emisiones de GEI totales (excluyendo UTCUTS)</v>
      </c>
    </row>
    <row r="10" spans="1:30" s="75" customFormat="1" x14ac:dyDescent="0.2"/>
    <row r="11" spans="1:30" s="75" customFormat="1" x14ac:dyDescent="0.2"/>
    <row r="12" spans="1:30" s="75" customFormat="1" x14ac:dyDescent="0.2"/>
    <row r="13" spans="1:30" s="75" customFormat="1" x14ac:dyDescent="0.2"/>
    <row r="14" spans="1:30" s="75" customFormat="1" x14ac:dyDescent="0.2"/>
    <row r="15" spans="1:30" s="75" customFormat="1" x14ac:dyDescent="0.2"/>
    <row r="16" spans="1:30" s="75" customFormat="1" x14ac:dyDescent="0.2"/>
    <row r="17" spans="1:30" s="75" customFormat="1" x14ac:dyDescent="0.2"/>
    <row r="18" spans="1:30" s="75" customFormat="1" x14ac:dyDescent="0.2"/>
    <row r="19" spans="1:30" s="75" customFormat="1" x14ac:dyDescent="0.2"/>
    <row r="20" spans="1:30" s="75" customFormat="1" x14ac:dyDescent="0.2"/>
    <row r="21" spans="1:30" s="75" customFormat="1" x14ac:dyDescent="0.2"/>
    <row r="22" spans="1:30" s="75" customFormat="1" x14ac:dyDescent="0.2"/>
    <row r="23" spans="1:30" s="75" customFormat="1" x14ac:dyDescent="0.2"/>
    <row r="24" spans="1:30" s="75" customFormat="1" x14ac:dyDescent="0.2"/>
    <row r="25" spans="1:30" s="75" customFormat="1" x14ac:dyDescent="0.2"/>
    <row r="26" spans="1:30" s="75" customFormat="1" x14ac:dyDescent="0.2">
      <c r="C26" s="75" t="s">
        <v>144</v>
      </c>
    </row>
    <row r="27" spans="1:30" s="75" customFormat="1" x14ac:dyDescent="0.2">
      <c r="A27" s="44" t="s">
        <v>2</v>
      </c>
      <c r="B27" s="44" t="s">
        <v>0</v>
      </c>
      <c r="C27" s="44" t="s">
        <v>0</v>
      </c>
      <c r="D27" s="3">
        <v>1990</v>
      </c>
      <c r="E27" s="3">
        <v>1991</v>
      </c>
      <c r="F27" s="3">
        <v>1992</v>
      </c>
      <c r="G27" s="3">
        <v>1993</v>
      </c>
      <c r="H27" s="3">
        <v>1994</v>
      </c>
      <c r="I27" s="3">
        <v>1995</v>
      </c>
      <c r="J27" s="3">
        <v>1996</v>
      </c>
      <c r="K27" s="3">
        <v>1997</v>
      </c>
      <c r="L27" s="3">
        <v>1998</v>
      </c>
      <c r="M27" s="3">
        <v>1999</v>
      </c>
      <c r="N27" s="3">
        <v>2000</v>
      </c>
      <c r="O27" s="3">
        <v>2001</v>
      </c>
      <c r="P27" s="3">
        <v>2002</v>
      </c>
      <c r="Q27" s="3">
        <v>2003</v>
      </c>
      <c r="R27" s="3">
        <v>2004</v>
      </c>
      <c r="S27" s="3">
        <v>2005</v>
      </c>
      <c r="T27" s="3">
        <v>2006</v>
      </c>
      <c r="U27" s="3">
        <v>2007</v>
      </c>
      <c r="V27" s="3">
        <v>2008</v>
      </c>
      <c r="W27" s="3">
        <v>2009</v>
      </c>
      <c r="X27" s="3">
        <v>2010</v>
      </c>
      <c r="Y27" s="3">
        <v>2011</v>
      </c>
      <c r="Z27" s="3">
        <v>2012</v>
      </c>
      <c r="AA27" s="3">
        <v>2013</v>
      </c>
      <c r="AB27" s="3">
        <v>2014</v>
      </c>
      <c r="AC27" s="3">
        <v>2015</v>
      </c>
      <c r="AD27" s="3">
        <v>2016</v>
      </c>
    </row>
    <row r="28" spans="1:30" s="75" customFormat="1" x14ac:dyDescent="0.2">
      <c r="A28" s="45" t="str">
        <f>+A4</f>
        <v>2.</v>
      </c>
      <c r="B28" s="45" t="str">
        <f>+B4</f>
        <v>Procesos industriales y uso de productos</v>
      </c>
      <c r="C28" s="45" t="str">
        <f>+CONCATENATE(A28," ",B28)</f>
        <v>2. Procesos industriales y uso de productos</v>
      </c>
      <c r="D28" s="45">
        <f>+D4</f>
        <v>3295.4491502951755</v>
      </c>
      <c r="E28" s="45">
        <f t="shared" ref="E28:AA28" si="2">+E4</f>
        <v>3620.7499981552601</v>
      </c>
      <c r="F28" s="45">
        <f t="shared" si="2"/>
        <v>4154.9967474176383</v>
      </c>
      <c r="G28" s="45">
        <f t="shared" si="2"/>
        <v>4306.0544946529399</v>
      </c>
      <c r="H28" s="45">
        <f t="shared" si="2"/>
        <v>4274.0235497014264</v>
      </c>
      <c r="I28" s="45">
        <f t="shared" si="2"/>
        <v>4097.7469262672148</v>
      </c>
      <c r="J28" s="45">
        <f t="shared" si="2"/>
        <v>4284.6742090769012</v>
      </c>
      <c r="K28" s="45">
        <f t="shared" si="2"/>
        <v>4619.6807768449726</v>
      </c>
      <c r="L28" s="45">
        <f t="shared" si="2"/>
        <v>5065.7375035678979</v>
      </c>
      <c r="M28" s="45">
        <f t="shared" si="2"/>
        <v>5375.3973061795787</v>
      </c>
      <c r="N28" s="45">
        <f t="shared" si="2"/>
        <v>6243.6225582624857</v>
      </c>
      <c r="O28" s="45">
        <f t="shared" si="2"/>
        <v>6243.8586581286663</v>
      </c>
      <c r="P28" s="45">
        <f t="shared" si="2"/>
        <v>6404.9362594421</v>
      </c>
      <c r="Q28" s="45">
        <f t="shared" si="2"/>
        <v>6610.2354846563139</v>
      </c>
      <c r="R28" s="45">
        <f t="shared" si="2"/>
        <v>7067.473080692318</v>
      </c>
      <c r="S28" s="45">
        <f t="shared" si="2"/>
        <v>7236.1751682598879</v>
      </c>
      <c r="T28" s="45">
        <f t="shared" si="2"/>
        <v>7643.1417171437406</v>
      </c>
      <c r="U28" s="45">
        <f t="shared" si="2"/>
        <v>6352.7745946365203</v>
      </c>
      <c r="V28" s="45">
        <f t="shared" si="2"/>
        <v>6073.1588073575458</v>
      </c>
      <c r="W28" s="45">
        <f t="shared" si="2"/>
        <v>5463.1828105019804</v>
      </c>
      <c r="X28" s="45">
        <f t="shared" si="2"/>
        <v>5492.4350049163422</v>
      </c>
      <c r="Y28" s="45">
        <f t="shared" si="2"/>
        <v>6335.9488515873181</v>
      </c>
      <c r="Z28" s="45">
        <f t="shared" si="2"/>
        <v>6689.0849194125121</v>
      </c>
      <c r="AA28" s="45">
        <f t="shared" si="2"/>
        <v>6142.3588607521815</v>
      </c>
      <c r="AB28" s="45">
        <f t="shared" ref="AB28:AD28" si="3">+AB4</f>
        <v>6231.1739548872965</v>
      </c>
      <c r="AC28" s="45">
        <f t="shared" si="3"/>
        <v>6583.1952800843865</v>
      </c>
      <c r="AD28" s="45">
        <f t="shared" si="3"/>
        <v>6938.9116610259352</v>
      </c>
    </row>
    <row r="29" spans="1:30" s="75" customFormat="1" x14ac:dyDescent="0.2">
      <c r="A29" s="46"/>
      <c r="B29" s="46"/>
      <c r="C29" s="46" t="s">
        <v>110</v>
      </c>
      <c r="D29" s="46">
        <f>+CL!D4+CL!D6+CL!D8+ABS(CL!D7)</f>
        <v>98781.448319784467</v>
      </c>
      <c r="E29" s="46">
        <f>+CL!E4+CL!E6+CL!E8+ABS(CL!E7)</f>
        <v>93277.840908904167</v>
      </c>
      <c r="F29" s="46">
        <f>+CL!F4+CL!F6+CL!F8+ABS(CL!F7)</f>
        <v>97744.860365898421</v>
      </c>
      <c r="G29" s="46">
        <f>+CL!G4+CL!G6+CL!G8+ABS(CL!G7)</f>
        <v>100403.08605626605</v>
      </c>
      <c r="H29" s="46">
        <f>+CL!H4+CL!H6+CL!H8+ABS(CL!H7)</f>
        <v>99933.538208821265</v>
      </c>
      <c r="I29" s="46">
        <f>+CL!I4+CL!I6+CL!I8+ABS(CL!I7)</f>
        <v>109435.15446964923</v>
      </c>
      <c r="J29" s="46">
        <f>+CL!J4+CL!J6+CL!J8+ABS(CL!J7)</f>
        <v>114697.91689248588</v>
      </c>
      <c r="K29" s="46">
        <f>+CL!K4+CL!K6+CL!K8+ABS(CL!K7)</f>
        <v>124940.09229276757</v>
      </c>
      <c r="L29" s="46">
        <f>+CL!L4+CL!L6+CL!L8+ABS(CL!L7)</f>
        <v>107556.90539349488</v>
      </c>
      <c r="M29" s="46">
        <f>+CL!M4+CL!M6+CL!M8+ABS(CL!M7)</f>
        <v>123113.89229304994</v>
      </c>
      <c r="N29" s="46">
        <f>+CL!N4+CL!N6+CL!N8+ABS(CL!N7)</f>
        <v>133019.40174345943</v>
      </c>
      <c r="O29" s="46">
        <f>+CL!O4+CL!O6+CL!O8+ABS(CL!O7)</f>
        <v>132843.6094929447</v>
      </c>
      <c r="P29" s="46">
        <f>+CL!P4+CL!P6+CL!P8+ABS(CL!P7)</f>
        <v>125477.95187214605</v>
      </c>
      <c r="Q29" s="46">
        <f>+CL!Q4+CL!Q6+CL!Q8+ABS(CL!Q7)</f>
        <v>143279.20038017948</v>
      </c>
      <c r="R29" s="46">
        <f>+CL!R4+CL!R6+CL!R8+ABS(CL!R7)</f>
        <v>142407.82436863924</v>
      </c>
      <c r="S29" s="46">
        <f>+CL!S4+CL!S6+CL!S8+ABS(CL!S7)</f>
        <v>143193.83463257001</v>
      </c>
      <c r="T29" s="46">
        <f>+CL!T4+CL!T6+CL!T8+ABS(CL!T7)</f>
        <v>147833.11739288858</v>
      </c>
      <c r="U29" s="46">
        <f>+CL!U4+CL!U6+CL!U8+ABS(CL!U7)</f>
        <v>143398.62489584371</v>
      </c>
      <c r="V29" s="46">
        <f>+CL!V4+CL!V6+CL!V8+ABS(CL!V7)</f>
        <v>146200.36643372333</v>
      </c>
      <c r="W29" s="46">
        <f>+CL!W4+CL!W6+CL!W8+ABS(CL!W7)</f>
        <v>147958.24992878534</v>
      </c>
      <c r="X29" s="46">
        <f>+CL!X4+CL!X6+CL!X8+ABS(CL!X7)</f>
        <v>158300.61159373471</v>
      </c>
      <c r="Y29" s="46">
        <f>+CL!Y4+CL!Y6+CL!Y8+ABS(CL!Y7)</f>
        <v>159041.15073006955</v>
      </c>
      <c r="Z29" s="46">
        <f>+CL!Z4+CL!Z6+CL!Z8+ABS(CL!Z7)</f>
        <v>159234.29663901817</v>
      </c>
      <c r="AA29" s="46">
        <f>+CL!AA4+CL!AA6+CL!AA8+ABS(CL!AA7)</f>
        <v>170047.86119874052</v>
      </c>
      <c r="AB29" s="46">
        <f>+CL!AB4+CL!AB6+CL!AB8+ABS(CL!AB7)</f>
        <v>150962.37186202133</v>
      </c>
      <c r="AC29" s="46">
        <f>+CL!AC4+CL!AC6+CL!AC8+ABS(CL!AC7)</f>
        <v>146630.92483838811</v>
      </c>
      <c r="AD29" s="46">
        <f>+CL!AD4+CL!AD6+CL!AD8+ABS(CL!AD7)</f>
        <v>170230.56745485557</v>
      </c>
    </row>
    <row r="30" spans="1:30" s="75" customFormat="1" x14ac:dyDescent="0.2">
      <c r="A30" s="47"/>
      <c r="B30" s="47"/>
      <c r="C30" s="47" t="s">
        <v>8</v>
      </c>
      <c r="D30" s="47">
        <f>SUM(D28:D29)</f>
        <v>102076.89747007964</v>
      </c>
      <c r="E30" s="47">
        <f t="shared" ref="E30:AA30" si="4">SUM(E28:E29)</f>
        <v>96898.590907059421</v>
      </c>
      <c r="F30" s="47">
        <f t="shared" si="4"/>
        <v>101899.85711331606</v>
      </c>
      <c r="G30" s="47">
        <f t="shared" si="4"/>
        <v>104709.14055091899</v>
      </c>
      <c r="H30" s="47">
        <f t="shared" si="4"/>
        <v>104207.56175852269</v>
      </c>
      <c r="I30" s="47">
        <f t="shared" si="4"/>
        <v>113532.90139591644</v>
      </c>
      <c r="J30" s="47">
        <f t="shared" si="4"/>
        <v>118982.59110156278</v>
      </c>
      <c r="K30" s="47">
        <f t="shared" si="4"/>
        <v>129559.77306961254</v>
      </c>
      <c r="L30" s="47">
        <f t="shared" si="4"/>
        <v>112622.64289706277</v>
      </c>
      <c r="M30" s="47">
        <f t="shared" si="4"/>
        <v>128489.28959922952</v>
      </c>
      <c r="N30" s="47">
        <f t="shared" si="4"/>
        <v>139263.02430172192</v>
      </c>
      <c r="O30" s="47">
        <f t="shared" si="4"/>
        <v>139087.46815107338</v>
      </c>
      <c r="P30" s="47">
        <f t="shared" si="4"/>
        <v>131882.88813158814</v>
      </c>
      <c r="Q30" s="47">
        <f t="shared" si="4"/>
        <v>149889.4358648358</v>
      </c>
      <c r="R30" s="47">
        <f t="shared" si="4"/>
        <v>149475.29744933156</v>
      </c>
      <c r="S30" s="47">
        <f t="shared" si="4"/>
        <v>150430.0098008299</v>
      </c>
      <c r="T30" s="47">
        <f t="shared" si="4"/>
        <v>155476.25911003232</v>
      </c>
      <c r="U30" s="47">
        <f t="shared" si="4"/>
        <v>149751.39949048022</v>
      </c>
      <c r="V30" s="47">
        <f t="shared" si="4"/>
        <v>152273.52524108088</v>
      </c>
      <c r="W30" s="47">
        <f t="shared" si="4"/>
        <v>153421.43273928732</v>
      </c>
      <c r="X30" s="47">
        <f t="shared" si="4"/>
        <v>163793.04659865104</v>
      </c>
      <c r="Y30" s="47">
        <f t="shared" si="4"/>
        <v>165377.09958165686</v>
      </c>
      <c r="Z30" s="47">
        <f t="shared" si="4"/>
        <v>165923.38155843067</v>
      </c>
      <c r="AA30" s="47">
        <f t="shared" si="4"/>
        <v>176190.22005949268</v>
      </c>
      <c r="AB30" s="47">
        <f t="shared" ref="AB30:AD30" si="5">SUM(AB28:AB29)</f>
        <v>157193.54581690862</v>
      </c>
      <c r="AC30" s="47">
        <f t="shared" si="5"/>
        <v>153214.12011847249</v>
      </c>
      <c r="AD30" s="47">
        <f t="shared" si="5"/>
        <v>177169.47911588149</v>
      </c>
    </row>
    <row r="31" spans="1:30" s="75" customFormat="1" x14ac:dyDescent="0.2">
      <c r="C31" s="75" t="s">
        <v>7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</row>
    <row r="32" spans="1:30" s="75" customFormat="1" x14ac:dyDescent="0.2"/>
    <row r="33" spans="3:3" s="75" customFormat="1" x14ac:dyDescent="0.2">
      <c r="C33" s="75" t="str">
        <f>+C26</f>
        <v>Sector IPPU: participación del sector en el balance de GEI</v>
      </c>
    </row>
    <row r="34" spans="3:3" s="75" customFormat="1" x14ac:dyDescent="0.2"/>
    <row r="35" spans="3:3" s="75" customFormat="1" x14ac:dyDescent="0.2"/>
    <row r="36" spans="3:3" s="75" customFormat="1" x14ac:dyDescent="0.2"/>
    <row r="37" spans="3:3" s="75" customFormat="1" x14ac:dyDescent="0.2"/>
    <row r="38" spans="3:3" s="75" customFormat="1" x14ac:dyDescent="0.2"/>
    <row r="39" spans="3:3" s="75" customFormat="1" x14ac:dyDescent="0.2"/>
    <row r="40" spans="3:3" s="75" customFormat="1" x14ac:dyDescent="0.2"/>
    <row r="41" spans="3:3" s="75" customFormat="1" x14ac:dyDescent="0.2"/>
    <row r="42" spans="3:3" s="75" customFormat="1" x14ac:dyDescent="0.2"/>
    <row r="43" spans="3:3" s="75" customFormat="1" x14ac:dyDescent="0.2"/>
    <row r="44" spans="3:3" s="75" customFormat="1" x14ac:dyDescent="0.2"/>
    <row r="45" spans="3:3" s="75" customFormat="1" x14ac:dyDescent="0.2"/>
    <row r="46" spans="3:3" s="75" customFormat="1" x14ac:dyDescent="0.2"/>
    <row r="47" spans="3:3" s="75" customFormat="1" x14ac:dyDescent="0.2"/>
    <row r="48" spans="3:3" s="75" customFormat="1" x14ac:dyDescent="0.2"/>
    <row r="50" spans="3:30" x14ac:dyDescent="0.2">
      <c r="C50" s="63" t="s">
        <v>106</v>
      </c>
    </row>
    <row r="51" spans="3:30" x14ac:dyDescent="0.2">
      <c r="C51" s="3" t="s">
        <v>14</v>
      </c>
      <c r="D51" s="3">
        <v>1990</v>
      </c>
      <c r="E51" s="3">
        <v>1991</v>
      </c>
      <c r="F51" s="3">
        <v>1992</v>
      </c>
      <c r="G51" s="3">
        <v>1993</v>
      </c>
      <c r="H51" s="3">
        <v>1994</v>
      </c>
      <c r="I51" s="3">
        <v>1995</v>
      </c>
      <c r="J51" s="3">
        <v>1996</v>
      </c>
      <c r="K51" s="3">
        <v>1997</v>
      </c>
      <c r="L51" s="3">
        <v>1998</v>
      </c>
      <c r="M51" s="3">
        <v>1999</v>
      </c>
      <c r="N51" s="3">
        <v>2000</v>
      </c>
      <c r="O51" s="3">
        <v>2001</v>
      </c>
      <c r="P51" s="3">
        <v>2002</v>
      </c>
      <c r="Q51" s="3">
        <v>2003</v>
      </c>
      <c r="R51" s="3">
        <v>2004</v>
      </c>
      <c r="S51" s="3">
        <v>2005</v>
      </c>
      <c r="T51" s="3">
        <v>2006</v>
      </c>
      <c r="U51" s="3">
        <v>2007</v>
      </c>
      <c r="V51" s="3">
        <v>2008</v>
      </c>
      <c r="W51" s="3">
        <v>2009</v>
      </c>
      <c r="X51" s="3">
        <v>2010</v>
      </c>
      <c r="Y51" s="3">
        <v>2011</v>
      </c>
      <c r="Z51" s="3">
        <v>2012</v>
      </c>
      <c r="AA51" s="3">
        <v>2013</v>
      </c>
      <c r="AB51" s="3">
        <v>2014</v>
      </c>
      <c r="AC51" s="3">
        <v>2015</v>
      </c>
      <c r="AD51" s="3">
        <v>2016</v>
      </c>
    </row>
    <row r="52" spans="3:30" x14ac:dyDescent="0.2">
      <c r="C52" s="4" t="s">
        <v>231</v>
      </c>
      <c r="D52" s="13">
        <v>780.31708108868713</v>
      </c>
      <c r="E52" s="13">
        <v>1087.9890759367388</v>
      </c>
      <c r="F52" s="13">
        <v>1216.2296229087492</v>
      </c>
      <c r="G52" s="13">
        <v>1307.9942464690632</v>
      </c>
      <c r="H52" s="13">
        <v>1318.9698691227297</v>
      </c>
      <c r="I52" s="13">
        <v>1202.4186249562288</v>
      </c>
      <c r="J52" s="13">
        <v>1192.385997252406</v>
      </c>
      <c r="K52" s="13">
        <v>1185.204829833235</v>
      </c>
      <c r="L52" s="13">
        <v>1383.2074437126639</v>
      </c>
      <c r="M52" s="13">
        <v>1251.9534172471924</v>
      </c>
      <c r="N52" s="13">
        <v>1312.1599793898213</v>
      </c>
      <c r="O52" s="13">
        <v>1331.9359681725</v>
      </c>
      <c r="P52" s="13">
        <v>1372.5162245634599</v>
      </c>
      <c r="Q52" s="13">
        <v>1448.5326780763501</v>
      </c>
      <c r="R52" s="13">
        <v>1597.7825386503</v>
      </c>
      <c r="S52" s="13">
        <v>1613.44947364785</v>
      </c>
      <c r="T52" s="13">
        <v>1703.3690787844503</v>
      </c>
      <c r="U52" s="13">
        <v>1856.8028771194781</v>
      </c>
      <c r="V52" s="13">
        <v>1826.4005051767501</v>
      </c>
      <c r="W52" s="13">
        <v>1556.186739301256</v>
      </c>
      <c r="X52" s="13">
        <v>1551.087600021747</v>
      </c>
      <c r="Y52" s="13">
        <v>1619.7041859405938</v>
      </c>
      <c r="Z52" s="13">
        <v>1709.0268584815699</v>
      </c>
      <c r="AA52" s="13">
        <v>1559.7749698204934</v>
      </c>
      <c r="AB52" s="13">
        <v>1527.2295820088266</v>
      </c>
      <c r="AC52" s="13">
        <v>1503.4169779086899</v>
      </c>
      <c r="AD52" s="13">
        <v>1601.691266052324</v>
      </c>
    </row>
    <row r="53" spans="3:30" x14ac:dyDescent="0.2">
      <c r="C53" s="4" t="s">
        <v>232</v>
      </c>
      <c r="D53" s="13">
        <v>953.21911811702807</v>
      </c>
      <c r="E53" s="13">
        <v>836.05467179519655</v>
      </c>
      <c r="F53" s="13">
        <v>938.63965292230364</v>
      </c>
      <c r="G53" s="13">
        <v>912.91353374556866</v>
      </c>
      <c r="H53" s="13">
        <v>961.70440127504912</v>
      </c>
      <c r="I53" s="13">
        <v>942.28136030130929</v>
      </c>
      <c r="J53" s="13">
        <v>954.33029499710631</v>
      </c>
      <c r="K53" s="13">
        <v>1507.8173993348055</v>
      </c>
      <c r="L53" s="13">
        <v>1559.3236736920362</v>
      </c>
      <c r="M53" s="13">
        <v>1999.6227989427018</v>
      </c>
      <c r="N53" s="13">
        <v>2645.300366393496</v>
      </c>
      <c r="O53" s="13">
        <v>2610.3653686213092</v>
      </c>
      <c r="P53" s="13">
        <v>2695.8060604109478</v>
      </c>
      <c r="Q53" s="13">
        <v>2683.1776045450388</v>
      </c>
      <c r="R53" s="13">
        <v>2790.907614976476</v>
      </c>
      <c r="S53" s="13">
        <v>3075.118957168298</v>
      </c>
      <c r="T53" s="13">
        <v>3197.080883682936</v>
      </c>
      <c r="U53" s="13">
        <v>1740.3768043292239</v>
      </c>
      <c r="V53" s="13">
        <v>1229.2256011689483</v>
      </c>
      <c r="W53" s="13">
        <v>1137.9519237673699</v>
      </c>
      <c r="X53" s="13">
        <v>1206.2662039546456</v>
      </c>
      <c r="Y53" s="13">
        <v>932.45342214833522</v>
      </c>
      <c r="Z53" s="13">
        <v>913.23824912142641</v>
      </c>
      <c r="AA53" s="13">
        <v>762.8297925929038</v>
      </c>
      <c r="AB53" s="13">
        <v>696.93235829573734</v>
      </c>
      <c r="AC53" s="13">
        <v>712.16149348326428</v>
      </c>
      <c r="AD53" s="13">
        <v>738.30555474532116</v>
      </c>
    </row>
    <row r="54" spans="3:30" x14ac:dyDescent="0.2">
      <c r="C54" s="4" t="s">
        <v>233</v>
      </c>
      <c r="D54" s="13">
        <v>1425.4391168663581</v>
      </c>
      <c r="E54" s="13">
        <v>1560.1985785358677</v>
      </c>
      <c r="F54" s="13">
        <v>1860.2987112118778</v>
      </c>
      <c r="G54" s="13">
        <v>1959.6061920885215</v>
      </c>
      <c r="H54" s="13">
        <v>1837.2926736945283</v>
      </c>
      <c r="I54" s="13">
        <v>1788.9233938096502</v>
      </c>
      <c r="J54" s="13">
        <v>1969.5874797919932</v>
      </c>
      <c r="K54" s="13">
        <v>1732.3791575470093</v>
      </c>
      <c r="L54" s="13">
        <v>1905.0648382156091</v>
      </c>
      <c r="M54" s="13">
        <v>1951.3587194553813</v>
      </c>
      <c r="N54" s="13">
        <v>1995.4028775123338</v>
      </c>
      <c r="O54" s="13">
        <v>1860.8628190642419</v>
      </c>
      <c r="P54" s="13">
        <v>1924.4087076095177</v>
      </c>
      <c r="Q54" s="13">
        <v>1984.8454949949221</v>
      </c>
      <c r="R54" s="13">
        <v>2211.1993586796407</v>
      </c>
      <c r="S54" s="13">
        <v>2046.172021254358</v>
      </c>
      <c r="T54" s="13">
        <v>2126.2085185739711</v>
      </c>
      <c r="U54" s="13">
        <v>2026.4066542507496</v>
      </c>
      <c r="V54" s="13">
        <v>1947.1788006788479</v>
      </c>
      <c r="W54" s="13">
        <v>1701.9474004707236</v>
      </c>
      <c r="X54" s="13">
        <v>1251.3910974410494</v>
      </c>
      <c r="Y54" s="13">
        <v>2092.0103907331618</v>
      </c>
      <c r="Z54" s="13">
        <v>2062.9187983389593</v>
      </c>
      <c r="AA54" s="13">
        <v>1577.4436750199739</v>
      </c>
      <c r="AB54" s="13">
        <v>1293.2091189309472</v>
      </c>
      <c r="AC54" s="13">
        <v>1392.9354580955824</v>
      </c>
      <c r="AD54" s="13">
        <v>1327.6172311998182</v>
      </c>
    </row>
    <row r="55" spans="3:30" x14ac:dyDescent="0.2">
      <c r="C55" s="4" t="s">
        <v>234</v>
      </c>
      <c r="D55" s="13">
        <v>75.145418296462651</v>
      </c>
      <c r="E55" s="13">
        <v>92.757704991297146</v>
      </c>
      <c r="F55" s="13">
        <v>90.458593478547058</v>
      </c>
      <c r="G55" s="13">
        <v>78.949691755626418</v>
      </c>
      <c r="H55" s="13">
        <v>86.212693398999789</v>
      </c>
      <c r="I55" s="13">
        <v>87.646064477626595</v>
      </c>
      <c r="J55" s="13">
        <v>93.61795746995648</v>
      </c>
      <c r="K55" s="13">
        <v>95.276224451562598</v>
      </c>
      <c r="L55" s="13">
        <v>95.782905239949272</v>
      </c>
      <c r="M55" s="13">
        <v>31.001071607115577</v>
      </c>
      <c r="N55" s="13">
        <v>114.81285925811507</v>
      </c>
      <c r="O55" s="13">
        <v>186.70212932875359</v>
      </c>
      <c r="P55" s="13">
        <v>125.98467933207462</v>
      </c>
      <c r="Q55" s="13">
        <v>147.25481598282752</v>
      </c>
      <c r="R55" s="13">
        <v>99.170876399831272</v>
      </c>
      <c r="S55" s="13">
        <v>108.29827090810201</v>
      </c>
      <c r="T55" s="13">
        <v>106.4862536012009</v>
      </c>
      <c r="U55" s="13">
        <v>101.90239272173226</v>
      </c>
      <c r="V55" s="13">
        <v>247.94371524441615</v>
      </c>
      <c r="W55" s="13">
        <v>140.92895068793021</v>
      </c>
      <c r="X55" s="13">
        <v>241.0215608068626</v>
      </c>
      <c r="Y55" s="13">
        <v>128.88500462116752</v>
      </c>
      <c r="Z55" s="13">
        <v>188.0262781820424</v>
      </c>
      <c r="AA55" s="13">
        <v>141.98938810684322</v>
      </c>
      <c r="AB55" s="13">
        <v>146.23853200756713</v>
      </c>
      <c r="AC55" s="13">
        <v>145.1574499991255</v>
      </c>
      <c r="AD55" s="13">
        <v>129.92589164337991</v>
      </c>
    </row>
    <row r="56" spans="3:30" x14ac:dyDescent="0.2">
      <c r="C56" s="4" t="s">
        <v>235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38.329203350348031</v>
      </c>
      <c r="N56" s="13">
        <v>81.859025805839465</v>
      </c>
      <c r="O56" s="13">
        <v>155.34925503898219</v>
      </c>
      <c r="P56" s="13">
        <v>190.2109380939003</v>
      </c>
      <c r="Q56" s="13">
        <v>209.97040571821643</v>
      </c>
      <c r="R56" s="13">
        <v>245.8756821196302</v>
      </c>
      <c r="S56" s="13">
        <v>279.79542856496056</v>
      </c>
      <c r="T56" s="13">
        <v>380.26127025990348</v>
      </c>
      <c r="U56" s="13">
        <v>482.06876941945637</v>
      </c>
      <c r="V56" s="13">
        <v>643.54795361622337</v>
      </c>
      <c r="W56" s="13">
        <v>757.46978384002045</v>
      </c>
      <c r="X56" s="13">
        <v>999.97741355199753</v>
      </c>
      <c r="Y56" s="13">
        <v>1318.0480125986594</v>
      </c>
      <c r="Z56" s="13">
        <v>1582.7985162363148</v>
      </c>
      <c r="AA56" s="13">
        <v>1866.4962347835676</v>
      </c>
      <c r="AB56" s="13">
        <v>2334.6668522917348</v>
      </c>
      <c r="AC56" s="13">
        <v>2587.1981213234008</v>
      </c>
      <c r="AD56" s="13">
        <v>2869.1032448867645</v>
      </c>
    </row>
    <row r="57" spans="3:30" x14ac:dyDescent="0.2">
      <c r="C57" s="4" t="s">
        <v>236</v>
      </c>
      <c r="D57" s="13">
        <v>61.328415926639998</v>
      </c>
      <c r="E57" s="13">
        <v>43.749966896160004</v>
      </c>
      <c r="F57" s="13">
        <v>49.370166896160001</v>
      </c>
      <c r="G57" s="13">
        <v>46.590830594159996</v>
      </c>
      <c r="H57" s="13">
        <v>69.84391221012001</v>
      </c>
      <c r="I57" s="13">
        <v>76.477482722399998</v>
      </c>
      <c r="J57" s="13">
        <v>74.752479565439984</v>
      </c>
      <c r="K57" s="13">
        <v>99.003165678359991</v>
      </c>
      <c r="L57" s="13">
        <v>122.35864270764</v>
      </c>
      <c r="M57" s="13">
        <v>103.13209557683999</v>
      </c>
      <c r="N57" s="13">
        <v>94.087449902879996</v>
      </c>
      <c r="O57" s="13">
        <v>98.643117902879993</v>
      </c>
      <c r="P57" s="13">
        <v>96.009649432199978</v>
      </c>
      <c r="Q57" s="13">
        <v>136.45448533895996</v>
      </c>
      <c r="R57" s="13">
        <v>122.53700986643997</v>
      </c>
      <c r="S57" s="13">
        <v>113.34101671631998</v>
      </c>
      <c r="T57" s="13">
        <v>129.73571224128</v>
      </c>
      <c r="U57" s="13">
        <v>145.21709679588</v>
      </c>
      <c r="V57" s="13">
        <v>178.86223147236001</v>
      </c>
      <c r="W57" s="13">
        <v>168.69801243467998</v>
      </c>
      <c r="X57" s="13">
        <v>242.69112914004</v>
      </c>
      <c r="Y57" s="13">
        <v>244.84783554540002</v>
      </c>
      <c r="Z57" s="13">
        <v>233.07621905219997</v>
      </c>
      <c r="AA57" s="13">
        <v>233.82480042839995</v>
      </c>
      <c r="AB57" s="13">
        <v>232.89751135248412</v>
      </c>
      <c r="AC57" s="13">
        <v>242.32577927432368</v>
      </c>
      <c r="AD57" s="13">
        <v>272.26847249832701</v>
      </c>
    </row>
    <row r="58" spans="3:30" x14ac:dyDescent="0.2">
      <c r="C58" s="40" t="s">
        <v>8</v>
      </c>
      <c r="D58" s="39">
        <f t="shared" ref="D58:AA58" si="6">SUM(D52:D57)</f>
        <v>3295.4491502951755</v>
      </c>
      <c r="E58" s="39">
        <f t="shared" si="6"/>
        <v>3620.7499981552601</v>
      </c>
      <c r="F58" s="39">
        <f t="shared" si="6"/>
        <v>4154.9967474176383</v>
      </c>
      <c r="G58" s="39">
        <f t="shared" si="6"/>
        <v>4306.0544946529399</v>
      </c>
      <c r="H58" s="39">
        <f t="shared" si="6"/>
        <v>4274.0235497014264</v>
      </c>
      <c r="I58" s="39">
        <f t="shared" si="6"/>
        <v>4097.7469262672148</v>
      </c>
      <c r="J58" s="39">
        <f t="shared" si="6"/>
        <v>4284.6742090769012</v>
      </c>
      <c r="K58" s="39">
        <f t="shared" si="6"/>
        <v>4619.6807768449726</v>
      </c>
      <c r="L58" s="39">
        <f t="shared" si="6"/>
        <v>5065.7375035678979</v>
      </c>
      <c r="M58" s="39">
        <f t="shared" si="6"/>
        <v>5375.3973061795787</v>
      </c>
      <c r="N58" s="39">
        <f t="shared" si="6"/>
        <v>6243.6225582624857</v>
      </c>
      <c r="O58" s="39">
        <f t="shared" si="6"/>
        <v>6243.8586581286663</v>
      </c>
      <c r="P58" s="39">
        <f t="shared" si="6"/>
        <v>6404.9362594421</v>
      </c>
      <c r="Q58" s="39">
        <f t="shared" si="6"/>
        <v>6610.2354846563139</v>
      </c>
      <c r="R58" s="39">
        <f t="shared" si="6"/>
        <v>7067.473080692318</v>
      </c>
      <c r="S58" s="39">
        <f t="shared" si="6"/>
        <v>7236.1751682598879</v>
      </c>
      <c r="T58" s="39">
        <f t="shared" si="6"/>
        <v>7643.1417171437406</v>
      </c>
      <c r="U58" s="39">
        <f t="shared" si="6"/>
        <v>6352.7745946365203</v>
      </c>
      <c r="V58" s="39">
        <f t="shared" si="6"/>
        <v>6073.1588073575458</v>
      </c>
      <c r="W58" s="39">
        <f t="shared" si="6"/>
        <v>5463.1828105019804</v>
      </c>
      <c r="X58" s="39">
        <f t="shared" si="6"/>
        <v>5492.4350049163422</v>
      </c>
      <c r="Y58" s="39">
        <f t="shared" si="6"/>
        <v>6335.9488515873181</v>
      </c>
      <c r="Z58" s="39">
        <f t="shared" si="6"/>
        <v>6689.0849194125121</v>
      </c>
      <c r="AA58" s="39">
        <f t="shared" si="6"/>
        <v>6142.3588607521815</v>
      </c>
      <c r="AB58" s="39">
        <f t="shared" ref="AB58:AD58" si="7">SUM(AB52:AB57)</f>
        <v>6231.1739548872965</v>
      </c>
      <c r="AC58" s="39">
        <f t="shared" si="7"/>
        <v>6583.1952800843865</v>
      </c>
      <c r="AD58" s="39">
        <f t="shared" si="7"/>
        <v>6938.9116610259352</v>
      </c>
    </row>
    <row r="59" spans="3:30" x14ac:dyDescent="0.2">
      <c r="C59" s="37" t="s">
        <v>7</v>
      </c>
      <c r="D59" s="106">
        <f t="shared" ref="D59:AA59" si="8">+D58-D4</f>
        <v>0</v>
      </c>
      <c r="E59" s="77">
        <f t="shared" si="8"/>
        <v>0</v>
      </c>
      <c r="F59" s="77">
        <f t="shared" si="8"/>
        <v>0</v>
      </c>
      <c r="G59" s="77">
        <f t="shared" si="8"/>
        <v>0</v>
      </c>
      <c r="H59" s="77">
        <f t="shared" si="8"/>
        <v>0</v>
      </c>
      <c r="I59" s="77">
        <f t="shared" si="8"/>
        <v>0</v>
      </c>
      <c r="J59" s="77">
        <f t="shared" si="8"/>
        <v>0</v>
      </c>
      <c r="K59" s="77">
        <f t="shared" si="8"/>
        <v>0</v>
      </c>
      <c r="L59" s="77">
        <f t="shared" si="8"/>
        <v>0</v>
      </c>
      <c r="M59" s="77">
        <f t="shared" si="8"/>
        <v>0</v>
      </c>
      <c r="N59" s="77">
        <f t="shared" si="8"/>
        <v>0</v>
      </c>
      <c r="O59" s="77">
        <f t="shared" si="8"/>
        <v>0</v>
      </c>
      <c r="P59" s="77">
        <f t="shared" si="8"/>
        <v>0</v>
      </c>
      <c r="Q59" s="77">
        <f t="shared" si="8"/>
        <v>0</v>
      </c>
      <c r="R59" s="77">
        <f t="shared" si="8"/>
        <v>0</v>
      </c>
      <c r="S59" s="77">
        <f t="shared" si="8"/>
        <v>0</v>
      </c>
      <c r="T59" s="77">
        <f t="shared" si="8"/>
        <v>0</v>
      </c>
      <c r="U59" s="77">
        <f t="shared" si="8"/>
        <v>0</v>
      </c>
      <c r="V59" s="77">
        <f t="shared" si="8"/>
        <v>0</v>
      </c>
      <c r="W59" s="77">
        <f t="shared" si="8"/>
        <v>0</v>
      </c>
      <c r="X59" s="77">
        <f t="shared" si="8"/>
        <v>0</v>
      </c>
      <c r="Y59" s="77">
        <f t="shared" si="8"/>
        <v>0</v>
      </c>
      <c r="Z59" s="77">
        <f t="shared" si="8"/>
        <v>0</v>
      </c>
      <c r="AA59" s="77">
        <f t="shared" si="8"/>
        <v>0</v>
      </c>
      <c r="AB59" s="77">
        <f t="shared" ref="AB59:AD59" si="9">+AB58-AB4</f>
        <v>0</v>
      </c>
      <c r="AC59" s="77">
        <f t="shared" si="9"/>
        <v>0</v>
      </c>
      <c r="AD59" s="77">
        <f t="shared" si="9"/>
        <v>0</v>
      </c>
    </row>
    <row r="61" spans="3:30" x14ac:dyDescent="0.2">
      <c r="C61" s="63" t="str">
        <f t="shared" ref="C61:C68" si="10">+C50</f>
        <v>Sector IPPU: emisiones de GEI (kt CO2 eq) por categoría, serie 1990-2013</v>
      </c>
    </row>
    <row r="62" spans="3:30" x14ac:dyDescent="0.2">
      <c r="C62" s="3" t="str">
        <f t="shared" si="10"/>
        <v>Categoría</v>
      </c>
      <c r="D62" s="3">
        <f t="shared" ref="D62:D68" si="11">+D51</f>
        <v>1990</v>
      </c>
      <c r="E62" s="3">
        <f t="shared" ref="E62:E68" si="12">+N51</f>
        <v>2000</v>
      </c>
      <c r="F62" s="3">
        <f t="shared" ref="F62:F68" si="13">+X51</f>
        <v>2010</v>
      </c>
      <c r="G62" s="3">
        <f t="shared" ref="G62:G68" si="14">+AA51</f>
        <v>2013</v>
      </c>
      <c r="H62" s="3">
        <f t="shared" ref="H62:J62" si="15">+AB51</f>
        <v>2014</v>
      </c>
      <c r="I62" s="3">
        <f t="shared" si="15"/>
        <v>2015</v>
      </c>
      <c r="J62" s="3">
        <f t="shared" si="15"/>
        <v>2016</v>
      </c>
      <c r="K62" s="43"/>
      <c r="L62" s="43"/>
      <c r="M62" s="85" t="s">
        <v>74</v>
      </c>
      <c r="N62" s="85" t="s">
        <v>87</v>
      </c>
      <c r="O62" s="74" t="s">
        <v>0</v>
      </c>
    </row>
    <row r="63" spans="3:30" x14ac:dyDescent="0.2">
      <c r="C63" s="4" t="str">
        <f t="shared" si="10"/>
        <v>2.A. Industria de los minerales</v>
      </c>
      <c r="D63" s="13">
        <f t="shared" si="11"/>
        <v>780.31708108868713</v>
      </c>
      <c r="E63" s="13">
        <f t="shared" si="12"/>
        <v>1312.1599793898213</v>
      </c>
      <c r="F63" s="13">
        <f t="shared" si="13"/>
        <v>1551.087600021747</v>
      </c>
      <c r="G63" s="13">
        <f t="shared" si="14"/>
        <v>1559.7749698204934</v>
      </c>
      <c r="H63" s="13">
        <f t="shared" ref="H63:J63" si="16">+AB52</f>
        <v>1527.2295820088266</v>
      </c>
      <c r="I63" s="13">
        <f t="shared" si="16"/>
        <v>1503.4169779086899</v>
      </c>
      <c r="J63" s="13">
        <f t="shared" si="16"/>
        <v>1601.691266052324</v>
      </c>
      <c r="K63" s="38">
        <f>+J63/$J$69</f>
        <v>0.2308274473428748</v>
      </c>
      <c r="L63" s="38"/>
      <c r="M63" s="109">
        <f>+IF(D63=0,"",IF(D63&lt;0,IF(J63&lt;0,(J63-D63)/D63,(J63-D63)/ABS(D63)),(J63-D63)/D63))</f>
        <v>1.0526159235392714</v>
      </c>
      <c r="N63" s="109">
        <f>+IF(G63=0,"",IF(G63&lt;0,IF(J63&lt;0,(J63-G63)/G63,(J63-G63)/ABS(G63)),(J63-G63)/G63))</f>
        <v>2.6873297137634197E-2</v>
      </c>
      <c r="O63" s="17" t="str">
        <f t="shared" ref="O63:O69" si="17">+C63</f>
        <v>2.A. Industria de los minerales</v>
      </c>
    </row>
    <row r="64" spans="3:30" x14ac:dyDescent="0.2">
      <c r="C64" s="18" t="str">
        <f t="shared" si="10"/>
        <v>2.B. Industria química</v>
      </c>
      <c r="D64" s="19">
        <f t="shared" si="11"/>
        <v>953.21911811702807</v>
      </c>
      <c r="E64" s="19">
        <f t="shared" si="12"/>
        <v>2645.300366393496</v>
      </c>
      <c r="F64" s="19">
        <f t="shared" si="13"/>
        <v>1206.2662039546456</v>
      </c>
      <c r="G64" s="19">
        <f t="shared" si="14"/>
        <v>762.8297925929038</v>
      </c>
      <c r="H64" s="19">
        <f t="shared" ref="H64:J64" si="18">+AB53</f>
        <v>696.93235829573734</v>
      </c>
      <c r="I64" s="19">
        <f t="shared" si="18"/>
        <v>712.16149348326428</v>
      </c>
      <c r="J64" s="19">
        <f t="shared" si="18"/>
        <v>738.30555474532116</v>
      </c>
      <c r="K64" s="38">
        <f t="shared" ref="K64:K69" si="19">+J64/$J$69</f>
        <v>0.10640077159249507</v>
      </c>
      <c r="M64" s="109">
        <f t="shared" ref="M64:M69" si="20">+IF(D64=0,"",IF(D64&lt;0,IF(J64&lt;0,(J64-D64)/D64,(J64-D64)/ABS(D64)),(J64-D64)/D64))</f>
        <v>-0.22546081933002279</v>
      </c>
      <c r="N64" s="109">
        <f t="shared" ref="N64:N69" si="21">+IF(G64=0,"",IF(G64&lt;0,IF(J64&lt;0,(J64-G64)/G64,(J64-G64)/ABS(G64)),(J64-G64)/G64))</f>
        <v>-3.2149029948375901E-2</v>
      </c>
      <c r="O64" s="21" t="str">
        <f t="shared" si="17"/>
        <v>2.B. Industria química</v>
      </c>
    </row>
    <row r="65" spans="3:31" x14ac:dyDescent="0.2">
      <c r="C65" s="4" t="str">
        <f t="shared" si="10"/>
        <v>2.C. Industria de los metales</v>
      </c>
      <c r="D65" s="13">
        <f t="shared" si="11"/>
        <v>1425.4391168663581</v>
      </c>
      <c r="E65" s="13">
        <f t="shared" si="12"/>
        <v>1995.4028775123338</v>
      </c>
      <c r="F65" s="13">
        <f t="shared" si="13"/>
        <v>1251.3910974410494</v>
      </c>
      <c r="G65" s="13">
        <f t="shared" si="14"/>
        <v>1577.4436750199739</v>
      </c>
      <c r="H65" s="13">
        <f t="shared" ref="H65:J65" si="22">+AB54</f>
        <v>1293.2091189309472</v>
      </c>
      <c r="I65" s="13">
        <f t="shared" si="22"/>
        <v>1392.9354580955824</v>
      </c>
      <c r="J65" s="13">
        <f t="shared" si="22"/>
        <v>1327.6172311998182</v>
      </c>
      <c r="K65" s="38">
        <f t="shared" si="19"/>
        <v>0.19132931734189662</v>
      </c>
      <c r="M65" s="109">
        <f t="shared" si="20"/>
        <v>-6.8625790122547298E-2</v>
      </c>
      <c r="N65" s="109">
        <f t="shared" si="21"/>
        <v>-0.15837424040956158</v>
      </c>
      <c r="O65" s="17" t="str">
        <f t="shared" si="17"/>
        <v>2.C. Industria de los metales</v>
      </c>
    </row>
    <row r="66" spans="3:31" x14ac:dyDescent="0.2">
      <c r="C66" s="18" t="str">
        <f t="shared" si="10"/>
        <v>2.D. Productos no energéticos de combustibles y uso de solventes</v>
      </c>
      <c r="D66" s="19">
        <f t="shared" si="11"/>
        <v>75.145418296462651</v>
      </c>
      <c r="E66" s="19">
        <f t="shared" si="12"/>
        <v>114.81285925811507</v>
      </c>
      <c r="F66" s="19">
        <f t="shared" si="13"/>
        <v>241.0215608068626</v>
      </c>
      <c r="G66" s="19">
        <f t="shared" si="14"/>
        <v>141.98938810684322</v>
      </c>
      <c r="H66" s="19">
        <f t="shared" ref="H66:J66" si="23">+AB55</f>
        <v>146.23853200756713</v>
      </c>
      <c r="I66" s="19">
        <f t="shared" si="23"/>
        <v>145.1574499991255</v>
      </c>
      <c r="J66" s="19">
        <f t="shared" si="23"/>
        <v>129.92589164337991</v>
      </c>
      <c r="K66" s="38">
        <f t="shared" si="19"/>
        <v>1.8724246393442348E-2</v>
      </c>
      <c r="M66" s="109">
        <f t="shared" si="20"/>
        <v>0.72899285929580038</v>
      </c>
      <c r="N66" s="109">
        <f t="shared" si="21"/>
        <v>-8.4960549688303827E-2</v>
      </c>
      <c r="O66" s="21" t="str">
        <f t="shared" si="17"/>
        <v>2.D. Productos no energéticos de combustibles y uso de solventes</v>
      </c>
    </row>
    <row r="67" spans="3:31" x14ac:dyDescent="0.2">
      <c r="C67" s="4" t="str">
        <f t="shared" si="10"/>
        <v>2.F. Uso de productos como sustitutos de las sustancias que agotan la capa de ozono</v>
      </c>
      <c r="D67" s="13">
        <f t="shared" si="11"/>
        <v>0</v>
      </c>
      <c r="E67" s="13">
        <f t="shared" si="12"/>
        <v>81.859025805839465</v>
      </c>
      <c r="F67" s="13">
        <f t="shared" si="13"/>
        <v>999.97741355199753</v>
      </c>
      <c r="G67" s="13">
        <f t="shared" si="14"/>
        <v>1866.4962347835676</v>
      </c>
      <c r="H67" s="13">
        <f t="shared" ref="H67:J67" si="24">+AB56</f>
        <v>2334.6668522917348</v>
      </c>
      <c r="I67" s="13">
        <f t="shared" si="24"/>
        <v>2587.1981213234008</v>
      </c>
      <c r="J67" s="13">
        <f t="shared" si="24"/>
        <v>2869.1032448867645</v>
      </c>
      <c r="K67" s="38">
        <f t="shared" si="19"/>
        <v>0.41348029562067667</v>
      </c>
      <c r="M67" s="109" t="str">
        <f t="shared" si="20"/>
        <v/>
      </c>
      <c r="N67" s="109">
        <f t="shared" si="21"/>
        <v>0.53715994247342036</v>
      </c>
      <c r="O67" s="17" t="str">
        <f t="shared" si="17"/>
        <v>2.F. Uso de productos como sustitutos de las sustancias que agotan la capa de ozono</v>
      </c>
    </row>
    <row r="68" spans="3:31" x14ac:dyDescent="0.2">
      <c r="C68" s="18" t="str">
        <f t="shared" si="10"/>
        <v>2.G. Manufactura y utilización de otros productos</v>
      </c>
      <c r="D68" s="19">
        <f t="shared" si="11"/>
        <v>61.328415926639998</v>
      </c>
      <c r="E68" s="19">
        <f t="shared" si="12"/>
        <v>94.087449902879996</v>
      </c>
      <c r="F68" s="19">
        <f t="shared" si="13"/>
        <v>242.69112914004</v>
      </c>
      <c r="G68" s="19">
        <f t="shared" si="14"/>
        <v>233.82480042839995</v>
      </c>
      <c r="H68" s="19">
        <f t="shared" ref="H68:J68" si="25">+AB57</f>
        <v>232.89751135248412</v>
      </c>
      <c r="I68" s="19">
        <f t="shared" si="25"/>
        <v>242.32577927432368</v>
      </c>
      <c r="J68" s="19">
        <f t="shared" si="25"/>
        <v>272.26847249832701</v>
      </c>
      <c r="K68" s="38">
        <f t="shared" si="19"/>
        <v>3.9237921708614378E-2</v>
      </c>
      <c r="M68" s="109">
        <f t="shared" si="20"/>
        <v>3.4395158163551773</v>
      </c>
      <c r="N68" s="109">
        <f t="shared" si="21"/>
        <v>0.16441229501529711</v>
      </c>
      <c r="O68" s="21" t="str">
        <f t="shared" si="17"/>
        <v>2.G. Manufactura y utilización de otros productos</v>
      </c>
    </row>
    <row r="69" spans="3:31" x14ac:dyDescent="0.2">
      <c r="C69" s="6" t="s">
        <v>8</v>
      </c>
      <c r="D69" s="7">
        <f t="shared" ref="D69:F69" si="26">SUM(D63:D68)</f>
        <v>3295.4491502951755</v>
      </c>
      <c r="E69" s="7">
        <f t="shared" si="26"/>
        <v>6243.6225582624857</v>
      </c>
      <c r="F69" s="7">
        <f t="shared" si="26"/>
        <v>5492.4350049163422</v>
      </c>
      <c r="G69" s="7">
        <f>SUM(G63:G68)</f>
        <v>6142.3588607521815</v>
      </c>
      <c r="H69" s="7">
        <f t="shared" ref="H69:J69" si="27">SUM(H63:H68)</f>
        <v>6231.1739548872965</v>
      </c>
      <c r="I69" s="7">
        <f t="shared" si="27"/>
        <v>6583.1952800843865</v>
      </c>
      <c r="J69" s="7">
        <f t="shared" si="27"/>
        <v>6938.9116610259352</v>
      </c>
      <c r="K69" s="38">
        <f t="shared" si="19"/>
        <v>1</v>
      </c>
      <c r="M69" s="109">
        <f t="shared" si="20"/>
        <v>1.1056042270912942</v>
      </c>
      <c r="N69" s="109">
        <f t="shared" si="21"/>
        <v>0.12968190532850266</v>
      </c>
      <c r="O69" s="17" t="str">
        <f t="shared" si="17"/>
        <v>Total</v>
      </c>
    </row>
    <row r="70" spans="3:31" x14ac:dyDescent="0.2">
      <c r="C70" s="37" t="s">
        <v>7</v>
      </c>
      <c r="D70" s="77">
        <f>+D58-D69</f>
        <v>0</v>
      </c>
      <c r="E70" s="77">
        <f>+N58-E69</f>
        <v>0</v>
      </c>
      <c r="F70" s="77">
        <f>+X58-F69</f>
        <v>0</v>
      </c>
      <c r="G70" s="77">
        <f>+AA58-G69</f>
        <v>0</v>
      </c>
      <c r="H70" s="77">
        <f t="shared" ref="H70:J70" si="28">+AB58-H69</f>
        <v>0</v>
      </c>
      <c r="I70" s="77">
        <f t="shared" si="28"/>
        <v>0</v>
      </c>
      <c r="J70" s="77">
        <f t="shared" si="28"/>
        <v>0</v>
      </c>
      <c r="K70" s="79"/>
      <c r="L70" s="80"/>
      <c r="M70" s="81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</row>
    <row r="71" spans="3:31" x14ac:dyDescent="0.2"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</row>
    <row r="72" spans="3:31" x14ac:dyDescent="0.2">
      <c r="C72" s="63" t="str">
        <f>+C61</f>
        <v>Sector IPPU: emisiones de GEI (kt CO2 eq) por categoría, serie 1990-2013</v>
      </c>
    </row>
    <row r="91" spans="3:30" s="120" customFormat="1" x14ac:dyDescent="0.2">
      <c r="C91" s="120" t="s">
        <v>155</v>
      </c>
    </row>
    <row r="92" spans="3:30" s="120" customFormat="1" x14ac:dyDescent="0.2">
      <c r="C92" s="3" t="s">
        <v>33</v>
      </c>
      <c r="D92" s="3">
        <v>1990</v>
      </c>
      <c r="E92" s="3">
        <v>1991</v>
      </c>
      <c r="F92" s="3">
        <v>1992</v>
      </c>
      <c r="G92" s="3">
        <v>1993</v>
      </c>
      <c r="H92" s="3">
        <v>1994</v>
      </c>
      <c r="I92" s="3">
        <v>1995</v>
      </c>
      <c r="J92" s="3">
        <v>1996</v>
      </c>
      <c r="K92" s="3">
        <v>1997</v>
      </c>
      <c r="L92" s="3">
        <v>1998</v>
      </c>
      <c r="M92" s="3">
        <v>1999</v>
      </c>
      <c r="N92" s="3">
        <v>2000</v>
      </c>
      <c r="O92" s="3">
        <v>2001</v>
      </c>
      <c r="P92" s="3">
        <v>2002</v>
      </c>
      <c r="Q92" s="3">
        <v>2003</v>
      </c>
      <c r="R92" s="3">
        <v>2004</v>
      </c>
      <c r="S92" s="3">
        <v>2005</v>
      </c>
      <c r="T92" s="3">
        <v>2006</v>
      </c>
      <c r="U92" s="3">
        <v>2007</v>
      </c>
      <c r="V92" s="3">
        <v>2008</v>
      </c>
      <c r="W92" s="3">
        <v>2009</v>
      </c>
      <c r="X92" s="3">
        <v>2010</v>
      </c>
      <c r="Y92" s="3">
        <v>2011</v>
      </c>
      <c r="Z92" s="3">
        <v>2012</v>
      </c>
      <c r="AA92" s="3">
        <v>2013</v>
      </c>
      <c r="AB92" s="3">
        <v>2014</v>
      </c>
      <c r="AC92" s="3">
        <v>2015</v>
      </c>
      <c r="AD92" s="3">
        <v>2016</v>
      </c>
    </row>
    <row r="93" spans="3:30" s="120" customFormat="1" x14ac:dyDescent="0.2">
      <c r="C93" s="4" t="s">
        <v>32</v>
      </c>
      <c r="D93" s="13">
        <v>2884.0576990191184</v>
      </c>
      <c r="E93" s="13">
        <v>3236.2763182058557</v>
      </c>
      <c r="F93" s="13">
        <v>3756.9506695397804</v>
      </c>
      <c r="G93" s="13">
        <v>3912.8176879855682</v>
      </c>
      <c r="H93" s="13">
        <v>3853.6901619255832</v>
      </c>
      <c r="I93" s="13">
        <v>3672.1547090231838</v>
      </c>
      <c r="J93" s="13">
        <v>3859.682720443242</v>
      </c>
      <c r="K93" s="13">
        <v>4126.9970753596235</v>
      </c>
      <c r="L93" s="13">
        <v>4545.3940145249835</v>
      </c>
      <c r="M93" s="13">
        <v>4800.893222701643</v>
      </c>
      <c r="N93" s="13">
        <v>5383.3370945991073</v>
      </c>
      <c r="O93" s="13">
        <v>5262.2672407498249</v>
      </c>
      <c r="P93" s="13">
        <v>5404.5121526147941</v>
      </c>
      <c r="Q93" s="13">
        <v>5405.6031247959772</v>
      </c>
      <c r="R93" s="13">
        <v>5728.5075249638739</v>
      </c>
      <c r="S93" s="13">
        <v>5808.2635083851719</v>
      </c>
      <c r="T93" s="13">
        <v>6073.5542337690213</v>
      </c>
      <c r="U93" s="13">
        <v>5240.6504247035627</v>
      </c>
      <c r="V93" s="13">
        <v>4781.1191678805881</v>
      </c>
      <c r="W93" s="13">
        <v>4064.2957407301988</v>
      </c>
      <c r="X93" s="13">
        <v>3688.6426231996397</v>
      </c>
      <c r="Y93" s="13">
        <v>4249.001068012959</v>
      </c>
      <c r="Z93" s="13">
        <v>4248.9240005841248</v>
      </c>
      <c r="AA93" s="13">
        <v>3479.6874254373356</v>
      </c>
      <c r="AB93" s="13">
        <v>3119.7335011016489</v>
      </c>
      <c r="AC93" s="13">
        <v>3199.9689907208963</v>
      </c>
      <c r="AD93" s="13">
        <v>3322.4959546583759</v>
      </c>
    </row>
    <row r="94" spans="3:30" s="120" customFormat="1" x14ac:dyDescent="0.2">
      <c r="C94" s="18" t="s">
        <v>31</v>
      </c>
      <c r="D94" s="19">
        <v>54.325600349417748</v>
      </c>
      <c r="E94" s="19">
        <v>44.986278053244597</v>
      </c>
      <c r="F94" s="19">
        <v>52.938475981697195</v>
      </c>
      <c r="G94" s="19">
        <v>50.908541073211289</v>
      </c>
      <c r="H94" s="19">
        <v>54.752040565723817</v>
      </c>
      <c r="I94" s="19">
        <v>53.377299521630583</v>
      </c>
      <c r="J94" s="19">
        <v>54.501574068219625</v>
      </c>
      <c r="K94" s="19">
        <v>97.94310080698844</v>
      </c>
      <c r="L94" s="19">
        <v>102.24741133527462</v>
      </c>
      <c r="M94" s="19">
        <v>137.30534955074856</v>
      </c>
      <c r="N94" s="19">
        <v>171.02329720465909</v>
      </c>
      <c r="O94" s="19">
        <v>164.64171281197991</v>
      </c>
      <c r="P94" s="19">
        <v>173.21525427620605</v>
      </c>
      <c r="Q94" s="19">
        <v>159.42215810316119</v>
      </c>
      <c r="R94" s="19">
        <v>159.17608671737395</v>
      </c>
      <c r="S94" s="19">
        <v>177.98161719343577</v>
      </c>
      <c r="T94" s="19">
        <v>186.10886249853678</v>
      </c>
      <c r="U94" s="19">
        <v>110.37238024849248</v>
      </c>
      <c r="V94" s="19">
        <v>67.768106816225895</v>
      </c>
      <c r="W94" s="19">
        <v>59.760210096666924</v>
      </c>
      <c r="X94" s="19">
        <v>57.117679690733894</v>
      </c>
      <c r="Y94" s="19">
        <v>37.612777500517907</v>
      </c>
      <c r="Z94" s="19">
        <v>29.575608697721524</v>
      </c>
      <c r="AA94" s="19">
        <v>21.045273398968249</v>
      </c>
      <c r="AB94" s="19">
        <v>15.698746976274936</v>
      </c>
      <c r="AC94" s="19">
        <v>15.009100973466927</v>
      </c>
      <c r="AD94" s="19">
        <v>22.819192471129732</v>
      </c>
    </row>
    <row r="95" spans="3:30" s="120" customFormat="1" x14ac:dyDescent="0.2">
      <c r="C95" s="4" t="s">
        <v>30</v>
      </c>
      <c r="D95" s="13">
        <v>295.737435</v>
      </c>
      <c r="E95" s="13">
        <v>295.737435</v>
      </c>
      <c r="F95" s="13">
        <v>295.737435</v>
      </c>
      <c r="G95" s="13">
        <v>295.737435</v>
      </c>
      <c r="H95" s="13">
        <v>295.737435</v>
      </c>
      <c r="I95" s="13">
        <v>295.737435</v>
      </c>
      <c r="J95" s="13">
        <v>295.737435</v>
      </c>
      <c r="K95" s="13">
        <v>295.737435</v>
      </c>
      <c r="L95" s="13">
        <v>295.737435</v>
      </c>
      <c r="M95" s="13">
        <v>295.737435</v>
      </c>
      <c r="N95" s="13">
        <v>513.31569074999993</v>
      </c>
      <c r="O95" s="13">
        <v>562.95733162500005</v>
      </c>
      <c r="P95" s="13">
        <v>540.98826502500003</v>
      </c>
      <c r="Q95" s="13">
        <v>698.78531070000008</v>
      </c>
      <c r="R95" s="13">
        <v>811.37677702500002</v>
      </c>
      <c r="S95" s="13">
        <v>856.79359740000007</v>
      </c>
      <c r="T95" s="13">
        <v>873.48163837499999</v>
      </c>
      <c r="U95" s="13">
        <v>374.46592346912865</v>
      </c>
      <c r="V95" s="13">
        <v>401.86134757214836</v>
      </c>
      <c r="W95" s="13">
        <v>412.95906340041415</v>
      </c>
      <c r="X95" s="13">
        <v>504.00615933393073</v>
      </c>
      <c r="Y95" s="13">
        <v>486.43915792978083</v>
      </c>
      <c r="Z95" s="13">
        <v>594.71057484215169</v>
      </c>
      <c r="AA95" s="13">
        <v>541.30512670391067</v>
      </c>
      <c r="AB95" s="13">
        <v>528.17734316515441</v>
      </c>
      <c r="AC95" s="13">
        <v>538.69328779229909</v>
      </c>
      <c r="AD95" s="13">
        <v>452.22479651133784</v>
      </c>
    </row>
    <row r="96" spans="3:30" s="120" customFormat="1" x14ac:dyDescent="0.2">
      <c r="C96" s="18" t="s">
        <v>36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38.329203350348031</v>
      </c>
      <c r="N96" s="19">
        <v>81.859025805839465</v>
      </c>
      <c r="O96" s="19">
        <v>155.34925503898219</v>
      </c>
      <c r="P96" s="19">
        <v>190.2109380939003</v>
      </c>
      <c r="Q96" s="19">
        <v>209.97040571821643</v>
      </c>
      <c r="R96" s="19">
        <v>245.8756821196302</v>
      </c>
      <c r="S96" s="19">
        <v>279.79542856496056</v>
      </c>
      <c r="T96" s="19">
        <v>380.26127025990348</v>
      </c>
      <c r="U96" s="19">
        <v>482.06876941945637</v>
      </c>
      <c r="V96" s="19">
        <v>643.54795361622337</v>
      </c>
      <c r="W96" s="19">
        <v>757.46978384002045</v>
      </c>
      <c r="X96" s="19">
        <v>999.97741355199753</v>
      </c>
      <c r="Y96" s="19">
        <v>1318.0480125986594</v>
      </c>
      <c r="Z96" s="19">
        <v>1582.7985162363148</v>
      </c>
      <c r="AA96" s="19">
        <v>1866.4962347835676</v>
      </c>
      <c r="AB96" s="19">
        <v>2334.6668522917348</v>
      </c>
      <c r="AC96" s="19">
        <v>2587.1981213234008</v>
      </c>
      <c r="AD96" s="19">
        <v>2869.1032448867645</v>
      </c>
    </row>
    <row r="97" spans="3:31" s="120" customFormat="1" x14ac:dyDescent="0.2">
      <c r="C97" s="4" t="s">
        <v>37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</row>
    <row r="98" spans="3:31" s="120" customFormat="1" x14ac:dyDescent="0.2">
      <c r="C98" s="18" t="s">
        <v>38</v>
      </c>
      <c r="D98" s="19">
        <v>61.328415926639998</v>
      </c>
      <c r="E98" s="19">
        <v>43.749966896160004</v>
      </c>
      <c r="F98" s="19">
        <v>49.370166896160001</v>
      </c>
      <c r="G98" s="19">
        <v>46.590830594159996</v>
      </c>
      <c r="H98" s="19">
        <v>69.84391221012001</v>
      </c>
      <c r="I98" s="19">
        <v>76.477482722399998</v>
      </c>
      <c r="J98" s="19">
        <v>74.752479565439984</v>
      </c>
      <c r="K98" s="19">
        <v>99.003165678359991</v>
      </c>
      <c r="L98" s="19">
        <v>122.35864270764</v>
      </c>
      <c r="M98" s="19">
        <v>103.13209557683999</v>
      </c>
      <c r="N98" s="19">
        <v>94.087449902879996</v>
      </c>
      <c r="O98" s="19">
        <v>98.643117902879993</v>
      </c>
      <c r="P98" s="19">
        <v>96.009649432199978</v>
      </c>
      <c r="Q98" s="19">
        <v>136.45448533895996</v>
      </c>
      <c r="R98" s="19">
        <v>122.53700986643997</v>
      </c>
      <c r="S98" s="19">
        <v>113.34101671631998</v>
      </c>
      <c r="T98" s="19">
        <v>129.73571224128</v>
      </c>
      <c r="U98" s="19">
        <v>145.21709679588</v>
      </c>
      <c r="V98" s="19">
        <v>178.86223147236001</v>
      </c>
      <c r="W98" s="19">
        <v>168.69801243467998</v>
      </c>
      <c r="X98" s="19">
        <v>242.69112914004</v>
      </c>
      <c r="Y98" s="19">
        <v>244.84783554540002</v>
      </c>
      <c r="Z98" s="19">
        <v>233.07621905219997</v>
      </c>
      <c r="AA98" s="19">
        <v>233.82480042839995</v>
      </c>
      <c r="AB98" s="19">
        <v>232.89751135248412</v>
      </c>
      <c r="AC98" s="19">
        <v>242.32577927432368</v>
      </c>
      <c r="AD98" s="19">
        <v>272.26847249832701</v>
      </c>
    </row>
    <row r="99" spans="3:31" s="120" customFormat="1" x14ac:dyDescent="0.2">
      <c r="C99" s="6" t="s">
        <v>8</v>
      </c>
      <c r="D99" s="7">
        <f t="shared" ref="D99" si="29">SUM(D93:D98)</f>
        <v>3295.449150295176</v>
      </c>
      <c r="E99" s="7">
        <f t="shared" ref="E99:AD99" si="30">SUM(E93:E98)</f>
        <v>3620.7499981552601</v>
      </c>
      <c r="F99" s="7">
        <f t="shared" si="30"/>
        <v>4154.9967474176374</v>
      </c>
      <c r="G99" s="7">
        <f t="shared" si="30"/>
        <v>4306.0544946529399</v>
      </c>
      <c r="H99" s="7">
        <f t="shared" si="30"/>
        <v>4274.0235497014264</v>
      </c>
      <c r="I99" s="7">
        <f t="shared" si="30"/>
        <v>4097.7469262672139</v>
      </c>
      <c r="J99" s="7">
        <f t="shared" si="30"/>
        <v>4284.6742090769012</v>
      </c>
      <c r="K99" s="7">
        <f t="shared" si="30"/>
        <v>4619.6807768449726</v>
      </c>
      <c r="L99" s="7">
        <f t="shared" si="30"/>
        <v>5065.7375035678979</v>
      </c>
      <c r="M99" s="7">
        <f t="shared" si="30"/>
        <v>5375.3973061795787</v>
      </c>
      <c r="N99" s="7">
        <f t="shared" si="30"/>
        <v>6243.6225582624847</v>
      </c>
      <c r="O99" s="7">
        <f t="shared" si="30"/>
        <v>6243.8586581286663</v>
      </c>
      <c r="P99" s="7">
        <f t="shared" si="30"/>
        <v>6404.9362594421</v>
      </c>
      <c r="Q99" s="7">
        <f t="shared" si="30"/>
        <v>6610.2354846563148</v>
      </c>
      <c r="R99" s="7">
        <f t="shared" si="30"/>
        <v>7067.473080692318</v>
      </c>
      <c r="S99" s="7">
        <f t="shared" si="30"/>
        <v>7236.1751682598879</v>
      </c>
      <c r="T99" s="7">
        <f t="shared" si="30"/>
        <v>7643.1417171437424</v>
      </c>
      <c r="U99" s="7">
        <f t="shared" si="30"/>
        <v>6352.7745946365212</v>
      </c>
      <c r="V99" s="7">
        <f t="shared" si="30"/>
        <v>6073.1588073575458</v>
      </c>
      <c r="W99" s="7">
        <f t="shared" si="30"/>
        <v>5463.1828105019804</v>
      </c>
      <c r="X99" s="7">
        <f t="shared" si="30"/>
        <v>5492.4350049163422</v>
      </c>
      <c r="Y99" s="7">
        <f t="shared" si="30"/>
        <v>6335.9488515873172</v>
      </c>
      <c r="Z99" s="7">
        <f t="shared" si="30"/>
        <v>6689.084919412513</v>
      </c>
      <c r="AA99" s="7">
        <f t="shared" si="30"/>
        <v>6142.3588607521815</v>
      </c>
      <c r="AB99" s="7">
        <f t="shared" si="30"/>
        <v>6231.1739548872965</v>
      </c>
      <c r="AC99" s="7">
        <f t="shared" si="30"/>
        <v>6583.1952800843865</v>
      </c>
      <c r="AD99" s="7">
        <f t="shared" si="30"/>
        <v>6938.9116610259352</v>
      </c>
    </row>
    <row r="100" spans="3:31" s="120" customFormat="1" x14ac:dyDescent="0.2">
      <c r="C100" s="37" t="s">
        <v>7</v>
      </c>
      <c r="D100" s="77">
        <f t="shared" ref="D100:AD100" si="31">+D99-D58</f>
        <v>0</v>
      </c>
      <c r="E100" s="77">
        <f t="shared" si="31"/>
        <v>0</v>
      </c>
      <c r="F100" s="77">
        <f t="shared" si="31"/>
        <v>0</v>
      </c>
      <c r="G100" s="77">
        <f t="shared" si="31"/>
        <v>0</v>
      </c>
      <c r="H100" s="77">
        <f t="shared" si="31"/>
        <v>0</v>
      </c>
      <c r="I100" s="77">
        <f t="shared" si="31"/>
        <v>0</v>
      </c>
      <c r="J100" s="77">
        <f t="shared" si="31"/>
        <v>0</v>
      </c>
      <c r="K100" s="77">
        <f t="shared" si="31"/>
        <v>0</v>
      </c>
      <c r="L100" s="77">
        <f t="shared" si="31"/>
        <v>0</v>
      </c>
      <c r="M100" s="77">
        <f t="shared" si="31"/>
        <v>0</v>
      </c>
      <c r="N100" s="77">
        <f t="shared" si="31"/>
        <v>0</v>
      </c>
      <c r="O100" s="77">
        <f t="shared" si="31"/>
        <v>0</v>
      </c>
      <c r="P100" s="77">
        <f t="shared" si="31"/>
        <v>0</v>
      </c>
      <c r="Q100" s="77">
        <f t="shared" si="31"/>
        <v>0</v>
      </c>
      <c r="R100" s="77">
        <f t="shared" si="31"/>
        <v>0</v>
      </c>
      <c r="S100" s="77">
        <f t="shared" si="31"/>
        <v>0</v>
      </c>
      <c r="T100" s="77">
        <f t="shared" si="31"/>
        <v>0</v>
      </c>
      <c r="U100" s="77">
        <f t="shared" si="31"/>
        <v>0</v>
      </c>
      <c r="V100" s="77">
        <f t="shared" si="31"/>
        <v>0</v>
      </c>
      <c r="W100" s="77">
        <f t="shared" si="31"/>
        <v>0</v>
      </c>
      <c r="X100" s="77">
        <f t="shared" si="31"/>
        <v>0</v>
      </c>
      <c r="Y100" s="77">
        <f t="shared" si="31"/>
        <v>0</v>
      </c>
      <c r="Z100" s="77">
        <f t="shared" si="31"/>
        <v>0</v>
      </c>
      <c r="AA100" s="77">
        <f t="shared" si="31"/>
        <v>0</v>
      </c>
      <c r="AB100" s="77">
        <f t="shared" si="31"/>
        <v>0</v>
      </c>
      <c r="AC100" s="77">
        <f t="shared" si="31"/>
        <v>0</v>
      </c>
      <c r="AD100" s="77">
        <f t="shared" si="31"/>
        <v>0</v>
      </c>
    </row>
    <row r="101" spans="3:31" s="120" customFormat="1" x14ac:dyDescent="0.2"/>
    <row r="102" spans="3:31" s="120" customFormat="1" x14ac:dyDescent="0.2">
      <c r="C102" s="120" t="str">
        <f t="shared" ref="C102:C109" si="32">+C91</f>
        <v>Sector IPPU: emisiones por tipo de GEI (kt CO2 eq), serie 1990-2016</v>
      </c>
    </row>
    <row r="103" spans="3:31" s="120" customFormat="1" x14ac:dyDescent="0.2">
      <c r="C103" s="3" t="str">
        <f t="shared" si="32"/>
        <v>GEI</v>
      </c>
      <c r="D103" s="3">
        <f t="shared" ref="D103:D109" si="33">+D92</f>
        <v>1990</v>
      </c>
      <c r="E103" s="3">
        <f t="shared" ref="E103:E109" si="34">+N92</f>
        <v>2000</v>
      </c>
      <c r="F103" s="3">
        <f t="shared" ref="F103:F109" si="35">+X92</f>
        <v>2010</v>
      </c>
      <c r="G103" s="3">
        <f t="shared" ref="G103:G109" si="36">+AA92</f>
        <v>2013</v>
      </c>
      <c r="H103" s="3">
        <f t="shared" ref="H103:J103" si="37">+AB92</f>
        <v>2014</v>
      </c>
      <c r="I103" s="3">
        <f t="shared" si="37"/>
        <v>2015</v>
      </c>
      <c r="J103" s="3">
        <f t="shared" si="37"/>
        <v>2016</v>
      </c>
      <c r="M103" s="85" t="s">
        <v>74</v>
      </c>
      <c r="N103" s="85" t="s">
        <v>87</v>
      </c>
      <c r="O103" s="74" t="s">
        <v>0</v>
      </c>
    </row>
    <row r="104" spans="3:31" s="120" customFormat="1" x14ac:dyDescent="0.2">
      <c r="C104" s="4" t="str">
        <f t="shared" si="32"/>
        <v>CO2</v>
      </c>
      <c r="D104" s="13">
        <f t="shared" si="33"/>
        <v>2884.0576990191184</v>
      </c>
      <c r="E104" s="13">
        <f t="shared" si="34"/>
        <v>5383.3370945991073</v>
      </c>
      <c r="F104" s="13">
        <f t="shared" si="35"/>
        <v>3688.6426231996397</v>
      </c>
      <c r="G104" s="13">
        <f t="shared" si="36"/>
        <v>3479.6874254373356</v>
      </c>
      <c r="H104" s="13">
        <f t="shared" ref="H104:J104" si="38">+AB93</f>
        <v>3119.7335011016489</v>
      </c>
      <c r="I104" s="13">
        <f t="shared" si="38"/>
        <v>3199.9689907208963</v>
      </c>
      <c r="J104" s="13">
        <f t="shared" si="38"/>
        <v>3322.4959546583759</v>
      </c>
      <c r="K104" s="121">
        <f>+J104/$J$110</f>
        <v>0.47882090405041078</v>
      </c>
      <c r="M104" s="97">
        <f>+IF(D104=0,"",IF(D104&lt;0,IF(J104&lt;0,(J104-D104)/D104,(J104-D104)/ABS(D104)),(J104-D104)/D104))</f>
        <v>0.15202131905626312</v>
      </c>
      <c r="N104" s="97">
        <f>+IF(G104=0,"",IF(G104&lt;0,IF(J104&lt;0,(J104-G104)/G104,(J104-G104)/ABS(G104)),(J104-G104)/G104))</f>
        <v>-4.5174020410526809E-2</v>
      </c>
      <c r="O104" s="17" t="str">
        <f t="shared" ref="O104:O105" si="39">+C104</f>
        <v>CO2</v>
      </c>
    </row>
    <row r="105" spans="3:31" s="120" customFormat="1" x14ac:dyDescent="0.2">
      <c r="C105" s="18" t="str">
        <f t="shared" si="32"/>
        <v>CH4</v>
      </c>
      <c r="D105" s="19">
        <f t="shared" si="33"/>
        <v>54.325600349417748</v>
      </c>
      <c r="E105" s="19">
        <f t="shared" si="34"/>
        <v>171.02329720465909</v>
      </c>
      <c r="F105" s="19">
        <f t="shared" si="35"/>
        <v>57.117679690733894</v>
      </c>
      <c r="G105" s="19">
        <f t="shared" si="36"/>
        <v>21.045273398968249</v>
      </c>
      <c r="H105" s="19">
        <f t="shared" ref="H105:J105" si="40">+AB94</f>
        <v>15.698746976274936</v>
      </c>
      <c r="I105" s="19">
        <f t="shared" si="40"/>
        <v>15.009100973466927</v>
      </c>
      <c r="J105" s="19">
        <f t="shared" si="40"/>
        <v>22.819192471129732</v>
      </c>
      <c r="K105" s="121">
        <f t="shared" ref="K105:K110" si="41">+J105/$J$110</f>
        <v>3.2885837989982216E-3</v>
      </c>
      <c r="M105" s="20">
        <f t="shared" ref="M105" si="42">+IF(D105=0,"",IF(D105&lt;0,IF(G105&lt;0,(G105-D105)/D105,(G105-D105)/ABS(D105)),(G105-D105)/D105))</f>
        <v>-0.61260854433992817</v>
      </c>
      <c r="N105" s="20">
        <f t="shared" ref="N105" si="43">+IF(F105=0,"",IF(F105&lt;0,IF(G105&lt;0,(G105-F105)/F105,(G105-F105)/ABS(F105)),(G105-F105)/F105))</f>
        <v>-0.63154537241500741</v>
      </c>
      <c r="O105" s="21" t="str">
        <f t="shared" si="39"/>
        <v>CH4</v>
      </c>
    </row>
    <row r="106" spans="3:31" s="120" customFormat="1" x14ac:dyDescent="0.2">
      <c r="C106" s="4" t="str">
        <f t="shared" si="32"/>
        <v>N2O</v>
      </c>
      <c r="D106" s="13">
        <f t="shared" si="33"/>
        <v>295.737435</v>
      </c>
      <c r="E106" s="13">
        <f t="shared" si="34"/>
        <v>513.31569074999993</v>
      </c>
      <c r="F106" s="13">
        <f t="shared" si="35"/>
        <v>504.00615933393073</v>
      </c>
      <c r="G106" s="13">
        <f t="shared" si="36"/>
        <v>541.30512670391067</v>
      </c>
      <c r="H106" s="13">
        <f t="shared" ref="H106:J106" si="44">+AB95</f>
        <v>528.17734316515441</v>
      </c>
      <c r="I106" s="13">
        <f t="shared" si="44"/>
        <v>538.69328779229909</v>
      </c>
      <c r="J106" s="13">
        <f t="shared" si="44"/>
        <v>452.22479651133784</v>
      </c>
      <c r="K106" s="121">
        <f t="shared" si="41"/>
        <v>6.5172294821299867E-2</v>
      </c>
      <c r="M106" s="97">
        <f>+IF(D106=0,"",IF(D106&lt;0,IF(J106&lt;0,(J106-D106)/D106,(J106-D106)/ABS(D106)),(J106-D106)/D106))</f>
        <v>0.52914289160362071</v>
      </c>
      <c r="N106" s="97">
        <f>+IF(G106=0,"",IF(G106&lt;0,IF(J106&lt;0,(J106-G106)/G106,(J106-G106)/ABS(G106)),(J106-G106)/G106))</f>
        <v>-0.16456583504944156</v>
      </c>
      <c r="O106" s="17" t="str">
        <f>+C106</f>
        <v>N2O</v>
      </c>
    </row>
    <row r="107" spans="3:31" s="120" customFormat="1" x14ac:dyDescent="0.2">
      <c r="C107" s="18" t="str">
        <f t="shared" si="32"/>
        <v>HFC</v>
      </c>
      <c r="D107" s="19">
        <f t="shared" si="33"/>
        <v>0</v>
      </c>
      <c r="E107" s="19">
        <f t="shared" si="34"/>
        <v>81.859025805839465</v>
      </c>
      <c r="F107" s="19">
        <f t="shared" si="35"/>
        <v>999.97741355199753</v>
      </c>
      <c r="G107" s="19">
        <f t="shared" si="36"/>
        <v>1866.4962347835676</v>
      </c>
      <c r="H107" s="19">
        <f t="shared" ref="H107:J107" si="45">+AB96</f>
        <v>2334.6668522917348</v>
      </c>
      <c r="I107" s="19">
        <f t="shared" si="45"/>
        <v>2587.1981213234008</v>
      </c>
      <c r="J107" s="19">
        <f t="shared" si="45"/>
        <v>2869.1032448867645</v>
      </c>
      <c r="K107" s="121">
        <f t="shared" si="41"/>
        <v>0.41348029562067667</v>
      </c>
      <c r="M107" s="20" t="str">
        <f t="shared" ref="M107" si="46">+IF(D107=0,"",IF(D107&lt;0,IF(G107&lt;0,(G107-D107)/D107,(G107-D107)/ABS(D107)),(G107-D107)/D107))</f>
        <v/>
      </c>
      <c r="N107" s="20">
        <f t="shared" ref="N107" si="47">+IF(F107=0,"",IF(F107&lt;0,IF(G107&lt;0,(G107-F107)/F107,(G107-F107)/ABS(F107)),(G107-F107)/F107))</f>
        <v>0.86653839325593152</v>
      </c>
      <c r="O107" s="17" t="str">
        <f>+C107</f>
        <v>HFC</v>
      </c>
    </row>
    <row r="108" spans="3:31" s="120" customFormat="1" x14ac:dyDescent="0.2">
      <c r="C108" s="4" t="str">
        <f t="shared" si="32"/>
        <v>PFC</v>
      </c>
      <c r="D108" s="13">
        <f t="shared" si="33"/>
        <v>0</v>
      </c>
      <c r="E108" s="13">
        <f t="shared" si="34"/>
        <v>0</v>
      </c>
      <c r="F108" s="13">
        <f t="shared" si="35"/>
        <v>0</v>
      </c>
      <c r="G108" s="13">
        <f t="shared" si="36"/>
        <v>0</v>
      </c>
      <c r="H108" s="13">
        <f t="shared" ref="H108:J108" si="48">+AB97</f>
        <v>0</v>
      </c>
      <c r="I108" s="13">
        <f t="shared" si="48"/>
        <v>0</v>
      </c>
      <c r="J108" s="13">
        <f t="shared" si="48"/>
        <v>0</v>
      </c>
      <c r="K108" s="121">
        <f t="shared" si="41"/>
        <v>0</v>
      </c>
      <c r="M108" s="97" t="str">
        <f>+IF(D108=0,"",IF(D108&lt;0,IF(J108&lt;0,(J108-D108)/D108,(J108-D108)/ABS(D108)),(J108-D108)/D108))</f>
        <v/>
      </c>
      <c r="N108" s="97" t="str">
        <f>+IF(G108=0,"",IF(G108&lt;0,IF(J108&lt;0,(J108-G108)/G108,(J108-G108)/ABS(G108)),(J108-G108)/G108))</f>
        <v/>
      </c>
      <c r="O108" s="17" t="str">
        <f>+C108</f>
        <v>PFC</v>
      </c>
    </row>
    <row r="109" spans="3:31" s="120" customFormat="1" x14ac:dyDescent="0.2">
      <c r="C109" s="18" t="str">
        <f t="shared" si="32"/>
        <v>SF6</v>
      </c>
      <c r="D109" s="19">
        <f t="shared" si="33"/>
        <v>61.328415926639998</v>
      </c>
      <c r="E109" s="19">
        <f t="shared" si="34"/>
        <v>94.087449902879996</v>
      </c>
      <c r="F109" s="19">
        <f t="shared" si="35"/>
        <v>242.69112914004</v>
      </c>
      <c r="G109" s="19">
        <f t="shared" si="36"/>
        <v>233.82480042839995</v>
      </c>
      <c r="H109" s="19">
        <f t="shared" ref="H109:J109" si="49">+AB98</f>
        <v>232.89751135248412</v>
      </c>
      <c r="I109" s="19">
        <f t="shared" si="49"/>
        <v>242.32577927432368</v>
      </c>
      <c r="J109" s="19">
        <f t="shared" si="49"/>
        <v>272.26847249832701</v>
      </c>
      <c r="K109" s="121">
        <f t="shared" si="41"/>
        <v>3.9237921708614378E-2</v>
      </c>
      <c r="M109" s="20">
        <f t="shared" ref="M109" si="50">+IF(D109=0,"",IF(D109&lt;0,IF(G109&lt;0,(G109-D109)/D109,(G109-D109)/ABS(D109)),(G109-D109)/D109))</f>
        <v>2.8126665575073257</v>
      </c>
      <c r="N109" s="20">
        <f t="shared" ref="N109" si="51">+IF(F109=0,"",IF(F109&lt;0,IF(G109&lt;0,(G109-F109)/F109,(G109-F109)/ABS(F109)),(G109-F109)/F109))</f>
        <v>-3.6533386049408985E-2</v>
      </c>
      <c r="O109" s="17" t="str">
        <f>+C109</f>
        <v>SF6</v>
      </c>
    </row>
    <row r="110" spans="3:31" s="120" customFormat="1" x14ac:dyDescent="0.2">
      <c r="C110" s="6" t="s">
        <v>8</v>
      </c>
      <c r="D110" s="7">
        <f t="shared" ref="D110:F110" si="52">SUM(D104:D109)</f>
        <v>3295.449150295176</v>
      </c>
      <c r="E110" s="7">
        <f t="shared" si="52"/>
        <v>6243.6225582624847</v>
      </c>
      <c r="F110" s="7">
        <f t="shared" si="52"/>
        <v>5492.4350049163422</v>
      </c>
      <c r="G110" s="7">
        <f>SUM(G104:G109)</f>
        <v>6142.3588607521815</v>
      </c>
      <c r="H110" s="7">
        <f t="shared" ref="H110:J110" si="53">SUM(H104:H109)</f>
        <v>6231.1739548872965</v>
      </c>
      <c r="I110" s="7">
        <f t="shared" si="53"/>
        <v>6583.1952800843865</v>
      </c>
      <c r="J110" s="7">
        <f t="shared" si="53"/>
        <v>6938.9116610259352</v>
      </c>
      <c r="K110" s="121">
        <f t="shared" si="41"/>
        <v>1</v>
      </c>
      <c r="M110" s="109">
        <f>+IF(D110=0,"",IF(D110&lt;0,IF(J110&lt;0,(J110-D110)/D110,(J110-D110)/ABS(D110)),(J110-D110)/D110))</f>
        <v>1.1056042270912938</v>
      </c>
      <c r="N110" s="109">
        <f>+IF(G110=0,"",IF(G110&lt;0,IF(J110&lt;0,(J110-G110)/G110,(J110-G110)/ABS(G110)),(J110-G110)/G110))</f>
        <v>0.12968190532850266</v>
      </c>
      <c r="O110" s="17" t="str">
        <f>+C110</f>
        <v>Total</v>
      </c>
    </row>
    <row r="111" spans="3:31" s="120" customFormat="1" x14ac:dyDescent="0.2">
      <c r="C111" s="37" t="s">
        <v>7</v>
      </c>
      <c r="D111" s="77">
        <f>+D99-D110</f>
        <v>0</v>
      </c>
      <c r="E111" s="77">
        <f>+N99-E110</f>
        <v>0</v>
      </c>
      <c r="F111" s="77">
        <f>+X99-F110</f>
        <v>0</v>
      </c>
      <c r="G111" s="77">
        <f>+AA99-G110</f>
        <v>0</v>
      </c>
      <c r="H111" s="77">
        <f t="shared" ref="H111:J111" si="54">+AB99-H110</f>
        <v>0</v>
      </c>
      <c r="I111" s="77">
        <f t="shared" si="54"/>
        <v>0</v>
      </c>
      <c r="J111" s="77">
        <f t="shared" si="54"/>
        <v>0</v>
      </c>
      <c r="K111" s="79"/>
      <c r="L111" s="122"/>
      <c r="M111" s="123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</row>
    <row r="112" spans="3:31" s="120" customFormat="1" x14ac:dyDescent="0.2"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</row>
    <row r="113" spans="3:3" s="120" customFormat="1" x14ac:dyDescent="0.2">
      <c r="C113" s="120" t="s">
        <v>107</v>
      </c>
    </row>
    <row r="114" spans="3:3" s="120" customFormat="1" x14ac:dyDescent="0.2"/>
    <row r="115" spans="3:3" s="120" customFormat="1" x14ac:dyDescent="0.2"/>
    <row r="116" spans="3:3" s="120" customFormat="1" x14ac:dyDescent="0.2"/>
    <row r="117" spans="3:3" s="120" customFormat="1" x14ac:dyDescent="0.2"/>
    <row r="118" spans="3:3" s="120" customFormat="1" x14ac:dyDescent="0.2"/>
    <row r="119" spans="3:3" s="120" customFormat="1" x14ac:dyDescent="0.2"/>
    <row r="120" spans="3:3" s="120" customFormat="1" x14ac:dyDescent="0.2"/>
    <row r="121" spans="3:3" s="120" customFormat="1" x14ac:dyDescent="0.2"/>
    <row r="122" spans="3:3" s="120" customFormat="1" x14ac:dyDescent="0.2"/>
    <row r="123" spans="3:3" s="120" customFormat="1" x14ac:dyDescent="0.2"/>
    <row r="124" spans="3:3" s="120" customFormat="1" x14ac:dyDescent="0.2"/>
    <row r="125" spans="3:3" s="120" customFormat="1" x14ac:dyDescent="0.2"/>
    <row r="126" spans="3:3" s="120" customFormat="1" x14ac:dyDescent="0.2"/>
    <row r="127" spans="3:3" s="120" customFormat="1" x14ac:dyDescent="0.2"/>
    <row r="128" spans="3:3" s="120" customFormat="1" x14ac:dyDescent="0.2"/>
    <row r="129" spans="3:30" s="120" customFormat="1" x14ac:dyDescent="0.2"/>
    <row r="130" spans="3:30" s="120" customFormat="1" x14ac:dyDescent="0.2">
      <c r="C130" s="120" t="s">
        <v>156</v>
      </c>
    </row>
    <row r="131" spans="3:30" s="120" customFormat="1" x14ac:dyDescent="0.2">
      <c r="C131" s="3" t="s">
        <v>17</v>
      </c>
      <c r="D131" s="3">
        <v>1990</v>
      </c>
      <c r="E131" s="3">
        <v>1991</v>
      </c>
      <c r="F131" s="3">
        <v>1992</v>
      </c>
      <c r="G131" s="3">
        <v>1993</v>
      </c>
      <c r="H131" s="3">
        <v>1994</v>
      </c>
      <c r="I131" s="3">
        <v>1995</v>
      </c>
      <c r="J131" s="3">
        <v>1996</v>
      </c>
      <c r="K131" s="3">
        <v>1997</v>
      </c>
      <c r="L131" s="3">
        <v>1998</v>
      </c>
      <c r="M131" s="3">
        <v>1999</v>
      </c>
      <c r="N131" s="3">
        <v>2000</v>
      </c>
      <c r="O131" s="3">
        <v>2001</v>
      </c>
      <c r="P131" s="3">
        <v>2002</v>
      </c>
      <c r="Q131" s="3">
        <v>2003</v>
      </c>
      <c r="R131" s="3">
        <v>2004</v>
      </c>
      <c r="S131" s="3">
        <v>2005</v>
      </c>
      <c r="T131" s="3">
        <v>2006</v>
      </c>
      <c r="U131" s="3">
        <v>2007</v>
      </c>
      <c r="V131" s="3">
        <v>2008</v>
      </c>
      <c r="W131" s="3">
        <v>2009</v>
      </c>
      <c r="X131" s="3">
        <v>2010</v>
      </c>
      <c r="Y131" s="3">
        <v>2011</v>
      </c>
      <c r="Z131" s="3">
        <v>2012</v>
      </c>
      <c r="AA131" s="3">
        <v>2013</v>
      </c>
      <c r="AB131" s="3">
        <v>2014</v>
      </c>
      <c r="AC131" s="3">
        <v>2015</v>
      </c>
      <c r="AD131" s="3">
        <v>2016</v>
      </c>
    </row>
    <row r="132" spans="3:30" s="120" customFormat="1" x14ac:dyDescent="0.2">
      <c r="C132" s="4" t="s">
        <v>237</v>
      </c>
      <c r="D132" s="13">
        <v>650.08699223363715</v>
      </c>
      <c r="E132" s="13">
        <v>959.7521337862388</v>
      </c>
      <c r="F132" s="13">
        <v>1073.0149696870569</v>
      </c>
      <c r="G132" s="13">
        <v>1166.243915863942</v>
      </c>
      <c r="H132" s="13">
        <v>1158.6904738143296</v>
      </c>
      <c r="I132" s="13">
        <v>1009.6197659999999</v>
      </c>
      <c r="J132" s="13">
        <v>978.46290720000002</v>
      </c>
      <c r="K132" s="13">
        <v>962.93701800000008</v>
      </c>
      <c r="L132" s="13">
        <v>1151.0657874000001</v>
      </c>
      <c r="M132" s="13">
        <v>967.90076639999995</v>
      </c>
      <c r="N132" s="13">
        <v>1028.5742934</v>
      </c>
      <c r="O132" s="13">
        <v>1031.4052217999999</v>
      </c>
      <c r="P132" s="13">
        <v>1098.52816488696</v>
      </c>
      <c r="Q132" s="13">
        <v>1133.3155269014999</v>
      </c>
      <c r="R132" s="13">
        <v>1214.9317818</v>
      </c>
      <c r="S132" s="13">
        <v>1172.6468046</v>
      </c>
      <c r="T132" s="13">
        <v>1258.5547134000001</v>
      </c>
      <c r="U132" s="13">
        <v>1340.081928934228</v>
      </c>
      <c r="V132" s="13">
        <v>1330.9172743338002</v>
      </c>
      <c r="W132" s="13">
        <v>1100.034501607556</v>
      </c>
      <c r="X132" s="13">
        <v>1065.257873705847</v>
      </c>
      <c r="Y132" s="13">
        <v>1099.4772064875638</v>
      </c>
      <c r="Z132" s="13">
        <v>1147.7298618459199</v>
      </c>
      <c r="AA132" s="13">
        <v>966.44182083349358</v>
      </c>
      <c r="AB132" s="13">
        <v>870.85124035333251</v>
      </c>
      <c r="AC132" s="13">
        <v>841.88655223253988</v>
      </c>
      <c r="AD132" s="13">
        <v>882.03700612607395</v>
      </c>
    </row>
    <row r="133" spans="3:30" s="120" customFormat="1" x14ac:dyDescent="0.2">
      <c r="C133" s="18" t="s">
        <v>238</v>
      </c>
      <c r="D133" s="19">
        <v>118.20351485505002</v>
      </c>
      <c r="E133" s="19">
        <v>113.6355161505</v>
      </c>
      <c r="F133" s="19">
        <v>126.03837522169246</v>
      </c>
      <c r="G133" s="19">
        <v>121.99920060512123</v>
      </c>
      <c r="H133" s="19">
        <v>137.9534133084</v>
      </c>
      <c r="I133" s="19">
        <v>167.92004135622875</v>
      </c>
      <c r="J133" s="19">
        <v>180.67053085240613</v>
      </c>
      <c r="K133" s="19">
        <v>180.13464453323493</v>
      </c>
      <c r="L133" s="19">
        <v>187.84196311266371</v>
      </c>
      <c r="M133" s="19">
        <v>239.30496884719244</v>
      </c>
      <c r="N133" s="19">
        <v>230.97448741982123</v>
      </c>
      <c r="O133" s="19">
        <v>249.72365717249997</v>
      </c>
      <c r="P133" s="19">
        <v>218.79319267649998</v>
      </c>
      <c r="Q133" s="19">
        <v>256.39894133985001</v>
      </c>
      <c r="R133" s="19">
        <v>316.47354746580004</v>
      </c>
      <c r="S133" s="19">
        <v>373.09651444784998</v>
      </c>
      <c r="T133" s="19">
        <v>371.27551286444998</v>
      </c>
      <c r="U133" s="19">
        <v>416.29586643524999</v>
      </c>
      <c r="V133" s="19">
        <v>396.48472684275004</v>
      </c>
      <c r="W133" s="19">
        <v>371.1759037827</v>
      </c>
      <c r="X133" s="19">
        <v>412.39487965590001</v>
      </c>
      <c r="Y133" s="19">
        <v>432.9453399885</v>
      </c>
      <c r="Z133" s="19">
        <v>476.62798048364999</v>
      </c>
      <c r="AA133" s="19">
        <v>498.73898309700002</v>
      </c>
      <c r="AB133" s="19">
        <v>560.66705598854992</v>
      </c>
      <c r="AC133" s="19">
        <v>564.79308550815006</v>
      </c>
      <c r="AD133" s="19">
        <v>616.65031131224998</v>
      </c>
    </row>
    <row r="134" spans="3:30" s="120" customFormat="1" x14ac:dyDescent="0.2">
      <c r="C134" s="4" t="s">
        <v>239</v>
      </c>
      <c r="D134" s="13">
        <v>12.026574</v>
      </c>
      <c r="E134" s="13">
        <v>14.601426</v>
      </c>
      <c r="F134" s="13">
        <v>17.176278</v>
      </c>
      <c r="G134" s="13">
        <v>19.75113</v>
      </c>
      <c r="H134" s="13">
        <v>22.325982</v>
      </c>
      <c r="I134" s="13">
        <v>24.878817599999994</v>
      </c>
      <c r="J134" s="13">
        <v>33.2525592</v>
      </c>
      <c r="K134" s="13">
        <v>42.13316729999999</v>
      </c>
      <c r="L134" s="13">
        <v>44.2996932</v>
      </c>
      <c r="M134" s="13">
        <v>44.747682000000005</v>
      </c>
      <c r="N134" s="13">
        <v>52.611198569999992</v>
      </c>
      <c r="O134" s="13">
        <v>50.807089200000007</v>
      </c>
      <c r="P134" s="13">
        <v>55.194867000000002</v>
      </c>
      <c r="Q134" s="13">
        <v>58.818209834999998</v>
      </c>
      <c r="R134" s="13">
        <v>66.377209384500006</v>
      </c>
      <c r="S134" s="13">
        <v>67.706154599999991</v>
      </c>
      <c r="T134" s="13">
        <v>73.538852519999992</v>
      </c>
      <c r="U134" s="13">
        <v>100.42508175</v>
      </c>
      <c r="V134" s="13">
        <v>98.998504000199986</v>
      </c>
      <c r="W134" s="13">
        <v>84.976333910999998</v>
      </c>
      <c r="X134" s="13">
        <v>73.434846660000005</v>
      </c>
      <c r="Y134" s="13">
        <v>87.281639464529988</v>
      </c>
      <c r="Z134" s="13">
        <v>84.669016151999998</v>
      </c>
      <c r="AA134" s="13">
        <v>94.594165889999985</v>
      </c>
      <c r="AB134" s="13">
        <v>95.711285666944079</v>
      </c>
      <c r="AC134" s="13">
        <v>96.737340168000003</v>
      </c>
      <c r="AD134" s="13">
        <v>103.00394861399997</v>
      </c>
    </row>
    <row r="135" spans="3:30" s="120" customFormat="1" x14ac:dyDescent="0.2">
      <c r="C135" s="6" t="s">
        <v>8</v>
      </c>
      <c r="D135" s="7">
        <f t="shared" ref="D135" si="55">SUM(D132:D134)</f>
        <v>780.31708108868713</v>
      </c>
      <c r="E135" s="7">
        <f t="shared" ref="E135:AD135" si="56">SUM(E132:E134)</f>
        <v>1087.9890759367388</v>
      </c>
      <c r="F135" s="7">
        <f t="shared" si="56"/>
        <v>1216.2296229087492</v>
      </c>
      <c r="G135" s="7">
        <f t="shared" si="56"/>
        <v>1307.9942464690632</v>
      </c>
      <c r="H135" s="7">
        <f t="shared" si="56"/>
        <v>1318.9698691227297</v>
      </c>
      <c r="I135" s="7">
        <f t="shared" si="56"/>
        <v>1202.4186249562288</v>
      </c>
      <c r="J135" s="7">
        <f t="shared" si="56"/>
        <v>1192.385997252406</v>
      </c>
      <c r="K135" s="7">
        <f t="shared" si="56"/>
        <v>1185.204829833235</v>
      </c>
      <c r="L135" s="7">
        <f t="shared" si="56"/>
        <v>1383.2074437126639</v>
      </c>
      <c r="M135" s="7">
        <f t="shared" si="56"/>
        <v>1251.9534172471924</v>
      </c>
      <c r="N135" s="7">
        <f t="shared" si="56"/>
        <v>1312.1599793898213</v>
      </c>
      <c r="O135" s="7">
        <f t="shared" si="56"/>
        <v>1331.9359681725</v>
      </c>
      <c r="P135" s="7">
        <f t="shared" si="56"/>
        <v>1372.5162245634599</v>
      </c>
      <c r="Q135" s="7">
        <f t="shared" si="56"/>
        <v>1448.5326780763501</v>
      </c>
      <c r="R135" s="7">
        <f t="shared" si="56"/>
        <v>1597.7825386503</v>
      </c>
      <c r="S135" s="7">
        <f t="shared" si="56"/>
        <v>1613.44947364785</v>
      </c>
      <c r="T135" s="7">
        <f t="shared" si="56"/>
        <v>1703.3690787844503</v>
      </c>
      <c r="U135" s="7">
        <f t="shared" si="56"/>
        <v>1856.8028771194781</v>
      </c>
      <c r="V135" s="7">
        <f t="shared" si="56"/>
        <v>1826.4005051767501</v>
      </c>
      <c r="W135" s="7">
        <f t="shared" si="56"/>
        <v>1556.186739301256</v>
      </c>
      <c r="X135" s="7">
        <f t="shared" si="56"/>
        <v>1551.087600021747</v>
      </c>
      <c r="Y135" s="7">
        <f t="shared" si="56"/>
        <v>1619.7041859405938</v>
      </c>
      <c r="Z135" s="7">
        <f t="shared" si="56"/>
        <v>1709.0268584815699</v>
      </c>
      <c r="AA135" s="7">
        <f t="shared" si="56"/>
        <v>1559.7749698204934</v>
      </c>
      <c r="AB135" s="7">
        <f t="shared" si="56"/>
        <v>1527.2295820088266</v>
      </c>
      <c r="AC135" s="7">
        <f t="shared" si="56"/>
        <v>1503.4169779086899</v>
      </c>
      <c r="AD135" s="7">
        <f t="shared" si="56"/>
        <v>1601.691266052324</v>
      </c>
    </row>
    <row r="136" spans="3:30" s="120" customFormat="1" x14ac:dyDescent="0.2">
      <c r="C136" s="37" t="s">
        <v>7</v>
      </c>
      <c r="D136" s="77">
        <f>+D135-'2IPPU'!D52</f>
        <v>0</v>
      </c>
      <c r="E136" s="77">
        <f>+E135-'2IPPU'!E52</f>
        <v>0</v>
      </c>
      <c r="F136" s="77">
        <f>+F135-'2IPPU'!F52</f>
        <v>0</v>
      </c>
      <c r="G136" s="77">
        <f>+G135-'2IPPU'!G52</f>
        <v>0</v>
      </c>
      <c r="H136" s="77">
        <f>+H135-'2IPPU'!H52</f>
        <v>0</v>
      </c>
      <c r="I136" s="77">
        <f>+I135-'2IPPU'!I52</f>
        <v>0</v>
      </c>
      <c r="J136" s="77">
        <f>+J135-'2IPPU'!J52</f>
        <v>0</v>
      </c>
      <c r="K136" s="77">
        <f>+K135-'2IPPU'!K52</f>
        <v>0</v>
      </c>
      <c r="L136" s="77">
        <f>+L135-'2IPPU'!L52</f>
        <v>0</v>
      </c>
      <c r="M136" s="77">
        <f>+M135-'2IPPU'!M52</f>
        <v>0</v>
      </c>
      <c r="N136" s="77">
        <f>+N135-'2IPPU'!N52</f>
        <v>0</v>
      </c>
      <c r="O136" s="77">
        <f>+O135-'2IPPU'!O52</f>
        <v>0</v>
      </c>
      <c r="P136" s="77">
        <f>+P135-'2IPPU'!P52</f>
        <v>0</v>
      </c>
      <c r="Q136" s="77">
        <f>+Q135-'2IPPU'!Q52</f>
        <v>0</v>
      </c>
      <c r="R136" s="77">
        <f>+R135-'2IPPU'!R52</f>
        <v>0</v>
      </c>
      <c r="S136" s="77">
        <f>+S135-'2IPPU'!S52</f>
        <v>0</v>
      </c>
      <c r="T136" s="77">
        <f>+T135-'2IPPU'!T52</f>
        <v>0</v>
      </c>
      <c r="U136" s="77">
        <f>+U135-'2IPPU'!U52</f>
        <v>0</v>
      </c>
      <c r="V136" s="77">
        <f>+V135-'2IPPU'!V52</f>
        <v>0</v>
      </c>
      <c r="W136" s="77">
        <f>+W135-'2IPPU'!W52</f>
        <v>0</v>
      </c>
      <c r="X136" s="77">
        <f>+X135-'2IPPU'!X52</f>
        <v>0</v>
      </c>
      <c r="Y136" s="77">
        <f>+Y135-'2IPPU'!Y52</f>
        <v>0</v>
      </c>
      <c r="Z136" s="77">
        <f>+Z135-'2IPPU'!Z52</f>
        <v>0</v>
      </c>
      <c r="AA136" s="77">
        <f>+AA135-'2IPPU'!AA52</f>
        <v>0</v>
      </c>
      <c r="AB136" s="77">
        <f>+AB135-'2IPPU'!AB52</f>
        <v>0</v>
      </c>
      <c r="AC136" s="77">
        <f>+AC135-'2IPPU'!AC52</f>
        <v>0</v>
      </c>
      <c r="AD136" s="77">
        <f>+AD135-'2IPPU'!AD52</f>
        <v>0</v>
      </c>
    </row>
    <row r="137" spans="3:30" s="120" customFormat="1" x14ac:dyDescent="0.2"/>
    <row r="138" spans="3:30" s="120" customFormat="1" x14ac:dyDescent="0.2">
      <c r="C138" s="120" t="str">
        <f>+C130</f>
        <v>2.A. Industria de los minerales: emisiones de GEI (kt CO2 eq) por subcategoría, serie 1990-2016</v>
      </c>
    </row>
    <row r="139" spans="3:30" s="120" customFormat="1" x14ac:dyDescent="0.2">
      <c r="C139" s="3" t="str">
        <f>+C131</f>
        <v>Subcategoría</v>
      </c>
      <c r="D139" s="3">
        <f>+D131</f>
        <v>1990</v>
      </c>
      <c r="E139" s="3">
        <f>+N131</f>
        <v>2000</v>
      </c>
      <c r="F139" s="3">
        <f t="shared" ref="F139:F142" si="57">+X131</f>
        <v>2010</v>
      </c>
      <c r="G139" s="3">
        <f>+AA131</f>
        <v>2013</v>
      </c>
      <c r="H139" s="3">
        <f t="shared" ref="H139:J139" si="58">+AB131</f>
        <v>2014</v>
      </c>
      <c r="I139" s="3">
        <f t="shared" si="58"/>
        <v>2015</v>
      </c>
      <c r="J139" s="3">
        <f t="shared" si="58"/>
        <v>2016</v>
      </c>
      <c r="M139" s="85" t="s">
        <v>74</v>
      </c>
      <c r="N139" s="85" t="s">
        <v>87</v>
      </c>
      <c r="O139" s="118" t="s">
        <v>0</v>
      </c>
    </row>
    <row r="140" spans="3:30" s="120" customFormat="1" x14ac:dyDescent="0.2">
      <c r="C140" s="4" t="str">
        <f>+C132</f>
        <v>2.A.1. Producción de cemento</v>
      </c>
      <c r="D140" s="13">
        <f>+D132</f>
        <v>650.08699223363715</v>
      </c>
      <c r="E140" s="13">
        <f>+N132</f>
        <v>1028.5742934</v>
      </c>
      <c r="F140" s="13">
        <f t="shared" si="57"/>
        <v>1065.257873705847</v>
      </c>
      <c r="G140" s="13">
        <f>+AA132</f>
        <v>966.44182083349358</v>
      </c>
      <c r="H140" s="13">
        <f t="shared" ref="H140:J140" si="59">+AB132</f>
        <v>870.85124035333251</v>
      </c>
      <c r="I140" s="13">
        <f t="shared" si="59"/>
        <v>841.88655223253988</v>
      </c>
      <c r="J140" s="13">
        <f t="shared" si="59"/>
        <v>882.03700612607395</v>
      </c>
      <c r="K140" s="121">
        <f>+J140/$J$143</f>
        <v>0.55069102568063799</v>
      </c>
      <c r="M140" s="109">
        <f>+IF(D140=0,"",IF(D140&lt;0,IF(J140&lt;0,(J140-D140)/D140,(J140-D140)/ABS(D140)),(J140-D140)/D140))</f>
        <v>0.35679842338558199</v>
      </c>
      <c r="N140" s="109">
        <f>+IF(G140=0,"",IF(G140&lt;0,IF(J140&lt;0,(J140-G140)/G140,(J140-G140)/ABS(G140)),(J140-G140)/G140))</f>
        <v>-8.7335639753902558E-2</v>
      </c>
      <c r="O140" s="17" t="str">
        <f>+C140</f>
        <v>2.A.1. Producción de cemento</v>
      </c>
    </row>
    <row r="141" spans="3:30" s="120" customFormat="1" x14ac:dyDescent="0.2">
      <c r="C141" s="18" t="str">
        <f>+C133</f>
        <v>2.A.2. Producción de cal</v>
      </c>
      <c r="D141" s="19">
        <f>+D133</f>
        <v>118.20351485505002</v>
      </c>
      <c r="E141" s="19">
        <f>+N133</f>
        <v>230.97448741982123</v>
      </c>
      <c r="F141" s="19">
        <f t="shared" si="57"/>
        <v>412.39487965590001</v>
      </c>
      <c r="G141" s="19">
        <f>+AA133</f>
        <v>498.73898309700002</v>
      </c>
      <c r="H141" s="19">
        <f t="shared" ref="H141:J141" si="60">+AB133</f>
        <v>560.66705598854992</v>
      </c>
      <c r="I141" s="19">
        <f t="shared" si="60"/>
        <v>564.79308550815006</v>
      </c>
      <c r="J141" s="19">
        <f t="shared" si="60"/>
        <v>616.65031131224998</v>
      </c>
      <c r="K141" s="121">
        <f t="shared" ref="K141:K142" si="61">+J141/$J$143</f>
        <v>0.38499948422151492</v>
      </c>
      <c r="M141" s="109">
        <f t="shared" ref="M141:M143" si="62">+IF(D141=0,"",IF(D141&lt;0,IF(J141&lt;0,(J141-D141)/D141,(J141-D141)/ABS(D141)),(J141-D141)/D141))</f>
        <v>4.2168525789476963</v>
      </c>
      <c r="N141" s="109">
        <f t="shared" ref="N141:N143" si="63">+IF(G141=0,"",IF(G141&lt;0,IF(J141&lt;0,(J141-G141)/G141,(J141-G141)/ABS(G141)),(J141-G141)/G141))</f>
        <v>0.23641891292126513</v>
      </c>
      <c r="O141" s="17" t="str">
        <f>+C141</f>
        <v>2.A.2. Producción de cal</v>
      </c>
    </row>
    <row r="142" spans="3:30" s="120" customFormat="1" x14ac:dyDescent="0.2">
      <c r="C142" s="4" t="str">
        <f>+C134</f>
        <v>2.A.3. Producción de vidrio</v>
      </c>
      <c r="D142" s="13">
        <f>+D134</f>
        <v>12.026574</v>
      </c>
      <c r="E142" s="13">
        <f>+N134</f>
        <v>52.611198569999992</v>
      </c>
      <c r="F142" s="13">
        <f t="shared" si="57"/>
        <v>73.434846660000005</v>
      </c>
      <c r="G142" s="13">
        <f>+AA134</f>
        <v>94.594165889999985</v>
      </c>
      <c r="H142" s="13">
        <f t="shared" ref="H142:J142" si="64">+AB134</f>
        <v>95.711285666944079</v>
      </c>
      <c r="I142" s="13">
        <f t="shared" si="64"/>
        <v>96.737340168000003</v>
      </c>
      <c r="J142" s="13">
        <f t="shared" si="64"/>
        <v>103.00394861399997</v>
      </c>
      <c r="K142" s="121">
        <f t="shared" si="61"/>
        <v>6.4309490097847005E-2</v>
      </c>
      <c r="M142" s="109">
        <f t="shared" si="62"/>
        <v>7.5646958655058345</v>
      </c>
      <c r="N142" s="109">
        <f t="shared" si="63"/>
        <v>8.8903820281891408E-2</v>
      </c>
      <c r="O142" s="17" t="str">
        <f>+C142</f>
        <v>2.A.3. Producción de vidrio</v>
      </c>
    </row>
    <row r="143" spans="3:30" s="120" customFormat="1" x14ac:dyDescent="0.2">
      <c r="C143" s="6" t="s">
        <v>8</v>
      </c>
      <c r="D143" s="7">
        <f t="shared" ref="D143:K143" si="65">SUM(D140:D142)</f>
        <v>780.31708108868713</v>
      </c>
      <c r="E143" s="7">
        <f t="shared" si="65"/>
        <v>1312.1599793898213</v>
      </c>
      <c r="F143" s="7">
        <f t="shared" si="65"/>
        <v>1551.087600021747</v>
      </c>
      <c r="G143" s="7">
        <f>SUM(G140:G142)</f>
        <v>1559.7749698204934</v>
      </c>
      <c r="H143" s="7">
        <f t="shared" ref="H143:J143" si="66">SUM(H140:H142)</f>
        <v>1527.2295820088266</v>
      </c>
      <c r="I143" s="7">
        <f t="shared" si="66"/>
        <v>1503.4169779086899</v>
      </c>
      <c r="J143" s="7">
        <f t="shared" si="66"/>
        <v>1601.691266052324</v>
      </c>
      <c r="K143" s="121">
        <f t="shared" si="65"/>
        <v>0.99999999999999989</v>
      </c>
      <c r="M143" s="109">
        <f t="shared" si="62"/>
        <v>1.0526159235392714</v>
      </c>
      <c r="N143" s="109">
        <f t="shared" si="63"/>
        <v>2.6873297137634197E-2</v>
      </c>
      <c r="O143" s="17" t="str">
        <f>+C143</f>
        <v>Total</v>
      </c>
    </row>
    <row r="144" spans="3:30" s="120" customFormat="1" x14ac:dyDescent="0.2">
      <c r="C144" s="37" t="s">
        <v>7</v>
      </c>
      <c r="D144" s="77">
        <f>+D135-D143</f>
        <v>0</v>
      </c>
      <c r="E144" s="77">
        <f>+N135-E143</f>
        <v>0</v>
      </c>
      <c r="F144" s="77">
        <f>+X135-F143</f>
        <v>0</v>
      </c>
      <c r="G144" s="77">
        <f>+AA135-G143</f>
        <v>0</v>
      </c>
      <c r="H144" s="77">
        <f t="shared" ref="H144:J144" si="67">+AB135-H143</f>
        <v>0</v>
      </c>
      <c r="I144" s="77">
        <f t="shared" si="67"/>
        <v>0</v>
      </c>
      <c r="J144" s="77">
        <f t="shared" si="67"/>
        <v>0</v>
      </c>
      <c r="K144" s="79"/>
      <c r="L144" s="122"/>
      <c r="M144" s="123"/>
      <c r="P144" s="79"/>
    </row>
    <row r="145" spans="3:15" s="120" customFormat="1" x14ac:dyDescent="0.2"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</row>
    <row r="146" spans="3:15" s="120" customFormat="1" x14ac:dyDescent="0.2">
      <c r="C146" s="120" t="str">
        <f>+C138</f>
        <v>2.A. Industria de los minerales: emisiones de GEI (kt CO2 eq) por subcategoría, serie 1990-2016</v>
      </c>
    </row>
    <row r="147" spans="3:15" s="120" customFormat="1" x14ac:dyDescent="0.2"/>
    <row r="148" spans="3:15" s="120" customFormat="1" x14ac:dyDescent="0.2"/>
    <row r="149" spans="3:15" s="120" customFormat="1" x14ac:dyDescent="0.2"/>
    <row r="150" spans="3:15" s="120" customFormat="1" x14ac:dyDescent="0.2"/>
    <row r="151" spans="3:15" s="120" customFormat="1" x14ac:dyDescent="0.2"/>
    <row r="152" spans="3:15" s="120" customFormat="1" x14ac:dyDescent="0.2"/>
    <row r="153" spans="3:15" s="120" customFormat="1" x14ac:dyDescent="0.2"/>
    <row r="154" spans="3:15" s="120" customFormat="1" x14ac:dyDescent="0.2"/>
    <row r="155" spans="3:15" s="120" customFormat="1" x14ac:dyDescent="0.2"/>
    <row r="156" spans="3:15" s="120" customFormat="1" x14ac:dyDescent="0.2"/>
    <row r="157" spans="3:15" s="120" customFormat="1" x14ac:dyDescent="0.2"/>
    <row r="158" spans="3:15" s="120" customFormat="1" x14ac:dyDescent="0.2"/>
    <row r="159" spans="3:15" s="120" customFormat="1" x14ac:dyDescent="0.2"/>
    <row r="160" spans="3:15" s="120" customFormat="1" x14ac:dyDescent="0.2"/>
    <row r="161" spans="3:30" s="120" customFormat="1" x14ac:dyDescent="0.2"/>
    <row r="162" spans="3:30" s="120" customFormat="1" x14ac:dyDescent="0.2"/>
    <row r="163" spans="3:30" s="120" customFormat="1" x14ac:dyDescent="0.2">
      <c r="C163" s="120" t="s">
        <v>157</v>
      </c>
    </row>
    <row r="164" spans="3:30" s="120" customFormat="1" x14ac:dyDescent="0.2">
      <c r="C164" s="3" t="s">
        <v>17</v>
      </c>
      <c r="D164" s="3">
        <v>1990</v>
      </c>
      <c r="E164" s="3">
        <v>1991</v>
      </c>
      <c r="F164" s="3">
        <v>1992</v>
      </c>
      <c r="G164" s="3">
        <v>1993</v>
      </c>
      <c r="H164" s="3">
        <v>1994</v>
      </c>
      <c r="I164" s="3">
        <v>1995</v>
      </c>
      <c r="J164" s="3">
        <v>1996</v>
      </c>
      <c r="K164" s="3">
        <v>1997</v>
      </c>
      <c r="L164" s="3">
        <v>1998</v>
      </c>
      <c r="M164" s="3">
        <v>1999</v>
      </c>
      <c r="N164" s="3">
        <v>2000</v>
      </c>
      <c r="O164" s="3">
        <v>2001</v>
      </c>
      <c r="P164" s="3">
        <v>2002</v>
      </c>
      <c r="Q164" s="3">
        <v>2003</v>
      </c>
      <c r="R164" s="3">
        <v>2004</v>
      </c>
      <c r="S164" s="3">
        <v>2005</v>
      </c>
      <c r="T164" s="3">
        <v>2006</v>
      </c>
      <c r="U164" s="3">
        <v>2007</v>
      </c>
      <c r="V164" s="3">
        <v>2008</v>
      </c>
      <c r="W164" s="3">
        <v>2009</v>
      </c>
      <c r="X164" s="3">
        <v>2010</v>
      </c>
      <c r="Y164" s="3">
        <v>2011</v>
      </c>
      <c r="Z164" s="3">
        <v>2012</v>
      </c>
      <c r="AA164" s="3">
        <v>2013</v>
      </c>
      <c r="AB164" s="3">
        <v>2014</v>
      </c>
      <c r="AC164" s="3">
        <v>2015</v>
      </c>
      <c r="AD164" s="3">
        <v>2016</v>
      </c>
    </row>
    <row r="165" spans="3:30" s="120" customFormat="1" x14ac:dyDescent="0.2">
      <c r="C165" s="4" t="s">
        <v>57</v>
      </c>
      <c r="D165" s="13">
        <v>295.737435</v>
      </c>
      <c r="E165" s="13">
        <v>295.737435</v>
      </c>
      <c r="F165" s="13">
        <v>295.737435</v>
      </c>
      <c r="G165" s="13">
        <v>295.737435</v>
      </c>
      <c r="H165" s="13">
        <v>295.737435</v>
      </c>
      <c r="I165" s="13">
        <v>295.737435</v>
      </c>
      <c r="J165" s="13">
        <v>295.737435</v>
      </c>
      <c r="K165" s="13">
        <v>295.737435</v>
      </c>
      <c r="L165" s="13">
        <v>295.737435</v>
      </c>
      <c r="M165" s="13">
        <v>295.737435</v>
      </c>
      <c r="N165" s="13">
        <v>513.31569074999993</v>
      </c>
      <c r="O165" s="13">
        <v>562.95733162500005</v>
      </c>
      <c r="P165" s="13">
        <v>540.98826502500003</v>
      </c>
      <c r="Q165" s="13">
        <v>698.78531070000008</v>
      </c>
      <c r="R165" s="13">
        <v>811.37677702500002</v>
      </c>
      <c r="S165" s="13">
        <v>856.79359740000007</v>
      </c>
      <c r="T165" s="13">
        <v>873.48163837499999</v>
      </c>
      <c r="U165" s="13">
        <v>374.46592346912865</v>
      </c>
      <c r="V165" s="13">
        <v>401.86134757214836</v>
      </c>
      <c r="W165" s="13">
        <v>412.95906340041415</v>
      </c>
      <c r="X165" s="13">
        <v>504.00615933393073</v>
      </c>
      <c r="Y165" s="13">
        <v>486.43915792978083</v>
      </c>
      <c r="Z165" s="13">
        <v>594.71057484215169</v>
      </c>
      <c r="AA165" s="13">
        <v>541.30512670391067</v>
      </c>
      <c r="AB165" s="13">
        <v>528.17734316515441</v>
      </c>
      <c r="AC165" s="13">
        <v>538.69328779229909</v>
      </c>
      <c r="AD165" s="13">
        <v>452.22479651133784</v>
      </c>
    </row>
    <row r="166" spans="3:30" s="120" customFormat="1" x14ac:dyDescent="0.2">
      <c r="C166" s="18" t="s">
        <v>56</v>
      </c>
      <c r="D166" s="19">
        <v>657.48168311702807</v>
      </c>
      <c r="E166" s="19">
        <v>540.31723679519655</v>
      </c>
      <c r="F166" s="19">
        <v>642.90221792230363</v>
      </c>
      <c r="G166" s="19">
        <v>617.17609874556865</v>
      </c>
      <c r="H166" s="19">
        <v>665.96696627504912</v>
      </c>
      <c r="I166" s="19">
        <v>646.54392530130929</v>
      </c>
      <c r="J166" s="19">
        <v>658.5928599971063</v>
      </c>
      <c r="K166" s="19">
        <v>1212.0799643348055</v>
      </c>
      <c r="L166" s="19">
        <v>1263.5862386920362</v>
      </c>
      <c r="M166" s="19">
        <v>1703.8853639427018</v>
      </c>
      <c r="N166" s="19">
        <v>2131.9846756434958</v>
      </c>
      <c r="O166" s="19">
        <v>2047.4080369963094</v>
      </c>
      <c r="P166" s="19">
        <v>2154.8177953859476</v>
      </c>
      <c r="Q166" s="19">
        <v>1984.3922938450387</v>
      </c>
      <c r="R166" s="19">
        <v>1979.5308379514761</v>
      </c>
      <c r="S166" s="19">
        <v>2218.3253597682979</v>
      </c>
      <c r="T166" s="19">
        <v>2323.5992453079361</v>
      </c>
      <c r="U166" s="19">
        <v>1365.9108808600952</v>
      </c>
      <c r="V166" s="19">
        <v>827.36425359679993</v>
      </c>
      <c r="W166" s="19">
        <v>724.9928603669556</v>
      </c>
      <c r="X166" s="19">
        <v>702.26004462071489</v>
      </c>
      <c r="Y166" s="19">
        <v>446.01426421855444</v>
      </c>
      <c r="Z166" s="19">
        <v>318.52767427927478</v>
      </c>
      <c r="AA166" s="19">
        <v>221.5246658889931</v>
      </c>
      <c r="AB166" s="19">
        <v>168.7550151305829</v>
      </c>
      <c r="AC166" s="19">
        <v>173.46820569096516</v>
      </c>
      <c r="AD166" s="19">
        <v>286.08075823398326</v>
      </c>
    </row>
    <row r="167" spans="3:30" s="120" customFormat="1" x14ac:dyDescent="0.2">
      <c r="C167" s="6" t="s">
        <v>8</v>
      </c>
      <c r="D167" s="7">
        <f t="shared" ref="D167" si="68">SUM(D165:D166)</f>
        <v>953.21911811702807</v>
      </c>
      <c r="E167" s="7">
        <f t="shared" ref="E167:AD167" si="69">SUM(E165:E166)</f>
        <v>836.05467179519655</v>
      </c>
      <c r="F167" s="7">
        <f t="shared" si="69"/>
        <v>938.63965292230364</v>
      </c>
      <c r="G167" s="7">
        <f t="shared" si="69"/>
        <v>912.91353374556866</v>
      </c>
      <c r="H167" s="7">
        <f t="shared" si="69"/>
        <v>961.70440127504912</v>
      </c>
      <c r="I167" s="7">
        <f t="shared" si="69"/>
        <v>942.28136030130929</v>
      </c>
      <c r="J167" s="7">
        <f t="shared" si="69"/>
        <v>954.33029499710631</v>
      </c>
      <c r="K167" s="7">
        <f t="shared" si="69"/>
        <v>1507.8173993348055</v>
      </c>
      <c r="L167" s="7">
        <f t="shared" si="69"/>
        <v>1559.3236736920362</v>
      </c>
      <c r="M167" s="7">
        <f t="shared" si="69"/>
        <v>1999.6227989427018</v>
      </c>
      <c r="N167" s="7">
        <f t="shared" si="69"/>
        <v>2645.300366393496</v>
      </c>
      <c r="O167" s="7">
        <f t="shared" si="69"/>
        <v>2610.3653686213092</v>
      </c>
      <c r="P167" s="7">
        <f t="shared" si="69"/>
        <v>2695.8060604109478</v>
      </c>
      <c r="Q167" s="7">
        <f t="shared" si="69"/>
        <v>2683.1776045450388</v>
      </c>
      <c r="R167" s="7">
        <f t="shared" si="69"/>
        <v>2790.907614976476</v>
      </c>
      <c r="S167" s="7">
        <f t="shared" si="69"/>
        <v>3075.118957168298</v>
      </c>
      <c r="T167" s="7">
        <f t="shared" si="69"/>
        <v>3197.080883682936</v>
      </c>
      <c r="U167" s="7">
        <f t="shared" si="69"/>
        <v>1740.3768043292239</v>
      </c>
      <c r="V167" s="7">
        <f t="shared" si="69"/>
        <v>1229.2256011689483</v>
      </c>
      <c r="W167" s="7">
        <f t="shared" si="69"/>
        <v>1137.9519237673699</v>
      </c>
      <c r="X167" s="7">
        <f t="shared" si="69"/>
        <v>1206.2662039546456</v>
      </c>
      <c r="Y167" s="7">
        <f t="shared" si="69"/>
        <v>932.45342214833522</v>
      </c>
      <c r="Z167" s="7">
        <f t="shared" si="69"/>
        <v>913.23824912142641</v>
      </c>
      <c r="AA167" s="7">
        <f t="shared" si="69"/>
        <v>762.8297925929038</v>
      </c>
      <c r="AB167" s="7">
        <f t="shared" si="69"/>
        <v>696.93235829573734</v>
      </c>
      <c r="AC167" s="7">
        <f t="shared" si="69"/>
        <v>712.16149348326428</v>
      </c>
      <c r="AD167" s="7">
        <f t="shared" si="69"/>
        <v>738.30555474532116</v>
      </c>
    </row>
    <row r="168" spans="3:30" s="120" customFormat="1" x14ac:dyDescent="0.2">
      <c r="C168" s="37" t="s">
        <v>7</v>
      </c>
      <c r="D168" s="77">
        <f>+D167-'2IPPU'!D53</f>
        <v>0</v>
      </c>
      <c r="E168" s="77">
        <f>+E167-'2IPPU'!E53</f>
        <v>0</v>
      </c>
      <c r="F168" s="77">
        <f>+F167-'2IPPU'!F53</f>
        <v>0</v>
      </c>
      <c r="G168" s="77">
        <f>+G167-'2IPPU'!G53</f>
        <v>0</v>
      </c>
      <c r="H168" s="77">
        <f>+H167-'2IPPU'!H53</f>
        <v>0</v>
      </c>
      <c r="I168" s="77">
        <f>+I167-'2IPPU'!I53</f>
        <v>0</v>
      </c>
      <c r="J168" s="77">
        <f>+J167-'2IPPU'!J53</f>
        <v>0</v>
      </c>
      <c r="K168" s="77">
        <f>+K167-'2IPPU'!K53</f>
        <v>0</v>
      </c>
      <c r="L168" s="77">
        <f>+L167-'2IPPU'!L53</f>
        <v>0</v>
      </c>
      <c r="M168" s="77">
        <f>+M167-'2IPPU'!M53</f>
        <v>0</v>
      </c>
      <c r="N168" s="77">
        <f>+N167-'2IPPU'!N53</f>
        <v>0</v>
      </c>
      <c r="O168" s="77">
        <f>+O167-'2IPPU'!O53</f>
        <v>0</v>
      </c>
      <c r="P168" s="77">
        <f>+P167-'2IPPU'!P53</f>
        <v>0</v>
      </c>
      <c r="Q168" s="77">
        <f>+Q167-'2IPPU'!Q53</f>
        <v>0</v>
      </c>
      <c r="R168" s="77">
        <f>+R167-'2IPPU'!R53</f>
        <v>0</v>
      </c>
      <c r="S168" s="77">
        <f>+S167-'2IPPU'!S53</f>
        <v>0</v>
      </c>
      <c r="T168" s="77">
        <f>+T167-'2IPPU'!T53</f>
        <v>0</v>
      </c>
      <c r="U168" s="77">
        <f>+U167-'2IPPU'!U53</f>
        <v>0</v>
      </c>
      <c r="V168" s="77">
        <f>+V167-'2IPPU'!V53</f>
        <v>0</v>
      </c>
      <c r="W168" s="77">
        <f>+W167-'2IPPU'!W53</f>
        <v>0</v>
      </c>
      <c r="X168" s="77">
        <f>+X167-'2IPPU'!X53</f>
        <v>0</v>
      </c>
      <c r="Y168" s="77">
        <f>+Y167-'2IPPU'!Y53</f>
        <v>0</v>
      </c>
      <c r="Z168" s="77">
        <f>+Z167-'2IPPU'!Z53</f>
        <v>0</v>
      </c>
      <c r="AA168" s="77">
        <f>+AA167-'2IPPU'!AA53</f>
        <v>0</v>
      </c>
      <c r="AB168" s="77">
        <f>+AB167-'2IPPU'!AB53</f>
        <v>0</v>
      </c>
      <c r="AC168" s="77">
        <f>+AC167-'2IPPU'!AC53</f>
        <v>0</v>
      </c>
      <c r="AD168" s="77">
        <f>+AD167-'2IPPU'!AD53</f>
        <v>0</v>
      </c>
    </row>
    <row r="169" spans="3:30" s="120" customFormat="1" x14ac:dyDescent="0.2"/>
    <row r="170" spans="3:30" s="120" customFormat="1" x14ac:dyDescent="0.2">
      <c r="C170" s="120" t="str">
        <f>+C163</f>
        <v>2.B. Industria química: emisiones de GEI (kt CO2 eq) por subcategoría, serie 1990-2016</v>
      </c>
    </row>
    <row r="171" spans="3:30" s="120" customFormat="1" x14ac:dyDescent="0.2">
      <c r="C171" s="3" t="str">
        <f>+C164</f>
        <v>Subcategoría</v>
      </c>
      <c r="D171" s="3">
        <f>+D164</f>
        <v>1990</v>
      </c>
      <c r="E171" s="3">
        <f>+N164</f>
        <v>2000</v>
      </c>
      <c r="F171" s="3">
        <f t="shared" ref="F171:F173" si="70">+X164</f>
        <v>2010</v>
      </c>
      <c r="G171" s="3">
        <f>+AA164</f>
        <v>2013</v>
      </c>
      <c r="H171" s="3">
        <f t="shared" ref="H171:J171" si="71">+AB164</f>
        <v>2014</v>
      </c>
      <c r="I171" s="3">
        <f t="shared" si="71"/>
        <v>2015</v>
      </c>
      <c r="J171" s="3">
        <f t="shared" si="71"/>
        <v>2016</v>
      </c>
      <c r="M171" s="85" t="s">
        <v>74</v>
      </c>
      <c r="N171" s="85" t="s">
        <v>87</v>
      </c>
      <c r="O171" s="118" t="s">
        <v>0</v>
      </c>
    </row>
    <row r="172" spans="3:30" s="120" customFormat="1" x14ac:dyDescent="0.2">
      <c r="C172" s="4" t="str">
        <f>+C165</f>
        <v>2.B.2. Producción de ácido nítrico</v>
      </c>
      <c r="D172" s="13">
        <f>+D165</f>
        <v>295.737435</v>
      </c>
      <c r="E172" s="13">
        <f>+N165</f>
        <v>513.31569074999993</v>
      </c>
      <c r="F172" s="13">
        <f t="shared" si="70"/>
        <v>504.00615933393073</v>
      </c>
      <c r="G172" s="13">
        <f>+AA165</f>
        <v>541.30512670391067</v>
      </c>
      <c r="H172" s="13">
        <f t="shared" ref="H172:J172" si="72">+AB165</f>
        <v>528.17734316515441</v>
      </c>
      <c r="I172" s="13">
        <f t="shared" si="72"/>
        <v>538.69328779229909</v>
      </c>
      <c r="J172" s="13">
        <f t="shared" si="72"/>
        <v>452.22479651133784</v>
      </c>
      <c r="K172" s="121">
        <f>+J172/$J$174</f>
        <v>0.61251712601205199</v>
      </c>
      <c r="M172" s="109">
        <f>+IF(D172=0,"",IF(D172&lt;0,IF(J172&lt;0,(J172-D172)/D172,(J172-D172)/ABS(D172)),(J172-D172)/D172))</f>
        <v>0.52914289160362071</v>
      </c>
      <c r="N172" s="109">
        <f>+IF(G172=0,"",IF(G172&lt;0,IF(J172&lt;0,(J172-G172)/G172,(J172-G172)/ABS(G172)),(J172-G172)/G172))</f>
        <v>-0.16456583504944156</v>
      </c>
      <c r="O172" s="17" t="str">
        <f>+C172</f>
        <v>2.B.2. Producción de ácido nítrico</v>
      </c>
    </row>
    <row r="173" spans="3:30" s="120" customFormat="1" x14ac:dyDescent="0.2">
      <c r="C173" s="18" t="str">
        <f>+C166</f>
        <v>2.B.8. Producción petroquímica y de negro de humo</v>
      </c>
      <c r="D173" s="19">
        <f>+D166</f>
        <v>657.48168311702807</v>
      </c>
      <c r="E173" s="19">
        <f>+N166</f>
        <v>2131.9846756434958</v>
      </c>
      <c r="F173" s="19">
        <f t="shared" si="70"/>
        <v>702.26004462071489</v>
      </c>
      <c r="G173" s="19">
        <f>+AA166</f>
        <v>221.5246658889931</v>
      </c>
      <c r="H173" s="19">
        <f t="shared" ref="H173:J173" si="73">+AB166</f>
        <v>168.7550151305829</v>
      </c>
      <c r="I173" s="19">
        <f t="shared" si="73"/>
        <v>173.46820569096516</v>
      </c>
      <c r="J173" s="19">
        <f t="shared" si="73"/>
        <v>286.08075823398326</v>
      </c>
      <c r="K173" s="121">
        <f t="shared" ref="K173:K174" si="74">+J173/$J$174</f>
        <v>0.3874828739879479</v>
      </c>
      <c r="M173" s="109">
        <f t="shared" ref="M173:M174" si="75">+IF(D173=0,"",IF(D173&lt;0,IF(J173&lt;0,(J173-D173)/D173,(J173-D173)/ABS(D173)),(J173-D173)/D173))</f>
        <v>-0.56488406357160448</v>
      </c>
      <c r="N173" s="109">
        <f t="shared" ref="N173:N174" si="76">+IF(G173=0,"",IF(G173&lt;0,IF(J173&lt;0,(J173-G173)/G173,(J173-G173)/ABS(G173)),(J173-G173)/G173))</f>
        <v>0.29141717508487058</v>
      </c>
      <c r="O173" s="17" t="str">
        <f>+C173</f>
        <v>2.B.8. Producción petroquímica y de negro de humo</v>
      </c>
      <c r="P173" s="124"/>
    </row>
    <row r="174" spans="3:30" s="120" customFormat="1" x14ac:dyDescent="0.2">
      <c r="C174" s="6" t="s">
        <v>8</v>
      </c>
      <c r="D174" s="7">
        <f t="shared" ref="D174:F174" si="77">SUM(D172:D173)</f>
        <v>953.21911811702807</v>
      </c>
      <c r="E174" s="7">
        <f t="shared" si="77"/>
        <v>2645.300366393496</v>
      </c>
      <c r="F174" s="7">
        <f t="shared" si="77"/>
        <v>1206.2662039546456</v>
      </c>
      <c r="G174" s="7">
        <f>SUM(G172:G173)</f>
        <v>762.8297925929038</v>
      </c>
      <c r="H174" s="7">
        <f t="shared" ref="H174:J174" si="78">SUM(H172:H173)</f>
        <v>696.93235829573734</v>
      </c>
      <c r="I174" s="7">
        <f t="shared" si="78"/>
        <v>712.16149348326428</v>
      </c>
      <c r="J174" s="7">
        <f t="shared" si="78"/>
        <v>738.30555474532116</v>
      </c>
      <c r="K174" s="121">
        <f t="shared" si="74"/>
        <v>1</v>
      </c>
      <c r="M174" s="109">
        <f t="shared" si="75"/>
        <v>-0.22546081933002279</v>
      </c>
      <c r="N174" s="109">
        <f t="shared" si="76"/>
        <v>-3.2149029948375901E-2</v>
      </c>
      <c r="O174" s="17" t="str">
        <f>+C174</f>
        <v>Total</v>
      </c>
      <c r="P174" s="124"/>
    </row>
    <row r="175" spans="3:30" s="120" customFormat="1" x14ac:dyDescent="0.2">
      <c r="C175" s="37" t="s">
        <v>7</v>
      </c>
      <c r="D175" s="77">
        <f>+D167-D174</f>
        <v>0</v>
      </c>
      <c r="E175" s="77">
        <f>+N167-E174</f>
        <v>0</v>
      </c>
      <c r="F175" s="77">
        <f>+X167-F174</f>
        <v>0</v>
      </c>
      <c r="G175" s="77">
        <f>+AA167-G174</f>
        <v>0</v>
      </c>
      <c r="H175" s="77">
        <f t="shared" ref="H175:J175" si="79">+AB167-H174</f>
        <v>0</v>
      </c>
      <c r="I175" s="77">
        <f t="shared" si="79"/>
        <v>0</v>
      </c>
      <c r="J175" s="77">
        <f t="shared" si="79"/>
        <v>0</v>
      </c>
      <c r="K175" s="79"/>
      <c r="L175" s="122"/>
      <c r="M175" s="123"/>
      <c r="P175" s="79"/>
    </row>
    <row r="176" spans="3:30" s="120" customFormat="1" x14ac:dyDescent="0.2"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</row>
    <row r="177" spans="3:3" s="120" customFormat="1" x14ac:dyDescent="0.2">
      <c r="C177" s="120" t="str">
        <f>+C170</f>
        <v>2.B. Industria química: emisiones de GEI (kt CO2 eq) por subcategoría, serie 1990-2016</v>
      </c>
    </row>
    <row r="178" spans="3:3" s="120" customFormat="1" x14ac:dyDescent="0.2"/>
    <row r="179" spans="3:3" s="120" customFormat="1" x14ac:dyDescent="0.2"/>
    <row r="180" spans="3:3" s="120" customFormat="1" x14ac:dyDescent="0.2"/>
    <row r="181" spans="3:3" s="120" customFormat="1" x14ac:dyDescent="0.2"/>
    <row r="182" spans="3:3" s="120" customFormat="1" x14ac:dyDescent="0.2"/>
    <row r="183" spans="3:3" s="120" customFormat="1" x14ac:dyDescent="0.2"/>
    <row r="184" spans="3:3" s="120" customFormat="1" x14ac:dyDescent="0.2"/>
    <row r="185" spans="3:3" s="120" customFormat="1" x14ac:dyDescent="0.2"/>
    <row r="186" spans="3:3" s="120" customFormat="1" x14ac:dyDescent="0.2"/>
    <row r="187" spans="3:3" s="120" customFormat="1" x14ac:dyDescent="0.2"/>
    <row r="188" spans="3:3" s="120" customFormat="1" x14ac:dyDescent="0.2"/>
    <row r="189" spans="3:3" s="120" customFormat="1" x14ac:dyDescent="0.2"/>
    <row r="190" spans="3:3" s="120" customFormat="1" x14ac:dyDescent="0.2"/>
    <row r="191" spans="3:3" s="120" customFormat="1" x14ac:dyDescent="0.2"/>
    <row r="192" spans="3:3" s="120" customFormat="1" x14ac:dyDescent="0.2"/>
    <row r="193" spans="3:30" s="120" customFormat="1" x14ac:dyDescent="0.2"/>
    <row r="194" spans="3:30" s="120" customFormat="1" x14ac:dyDescent="0.2"/>
    <row r="195" spans="3:30" s="120" customFormat="1" x14ac:dyDescent="0.2">
      <c r="C195" s="120" t="s">
        <v>158</v>
      </c>
    </row>
    <row r="196" spans="3:30" s="120" customFormat="1" x14ac:dyDescent="0.2">
      <c r="C196" s="3" t="s">
        <v>17</v>
      </c>
      <c r="D196" s="3">
        <v>1990</v>
      </c>
      <c r="E196" s="3">
        <v>1991</v>
      </c>
      <c r="F196" s="3">
        <v>1992</v>
      </c>
      <c r="G196" s="3">
        <v>1993</v>
      </c>
      <c r="H196" s="3">
        <v>1994</v>
      </c>
      <c r="I196" s="3">
        <v>1995</v>
      </c>
      <c r="J196" s="3">
        <v>1996</v>
      </c>
      <c r="K196" s="3">
        <v>1997</v>
      </c>
      <c r="L196" s="3">
        <v>1998</v>
      </c>
      <c r="M196" s="3">
        <v>1999</v>
      </c>
      <c r="N196" s="3">
        <v>2000</v>
      </c>
      <c r="O196" s="3">
        <v>2001</v>
      </c>
      <c r="P196" s="3">
        <v>2002</v>
      </c>
      <c r="Q196" s="3">
        <v>2003</v>
      </c>
      <c r="R196" s="3">
        <v>2004</v>
      </c>
      <c r="S196" s="3">
        <v>2005</v>
      </c>
      <c r="T196" s="3">
        <v>2006</v>
      </c>
      <c r="U196" s="3">
        <v>2007</v>
      </c>
      <c r="V196" s="3">
        <v>2008</v>
      </c>
      <c r="W196" s="3">
        <v>2009</v>
      </c>
      <c r="X196" s="3">
        <v>2010</v>
      </c>
      <c r="Y196" s="3">
        <v>2011</v>
      </c>
      <c r="Z196" s="3">
        <v>2012</v>
      </c>
      <c r="AA196" s="3">
        <v>2013</v>
      </c>
      <c r="AB196" s="3">
        <v>2014</v>
      </c>
      <c r="AC196" s="3">
        <v>2015</v>
      </c>
      <c r="AD196" s="3">
        <v>2016</v>
      </c>
    </row>
    <row r="197" spans="3:30" s="120" customFormat="1" x14ac:dyDescent="0.2">
      <c r="C197" s="4" t="s">
        <v>59</v>
      </c>
      <c r="D197" s="13">
        <v>1393.747966866358</v>
      </c>
      <c r="E197" s="13">
        <v>1517.7962885358677</v>
      </c>
      <c r="F197" s="13">
        <v>1825.6867862118779</v>
      </c>
      <c r="G197" s="13">
        <v>1906.6437670885216</v>
      </c>
      <c r="H197" s="13">
        <v>1792.8074136945283</v>
      </c>
      <c r="I197" s="13">
        <v>1750.4732213096502</v>
      </c>
      <c r="J197" s="13">
        <v>1929.4513047919932</v>
      </c>
      <c r="K197" s="13">
        <v>1710.8118725470092</v>
      </c>
      <c r="L197" s="13">
        <v>1885.9023657156092</v>
      </c>
      <c r="M197" s="13">
        <v>1939.4145194553814</v>
      </c>
      <c r="N197" s="13">
        <v>1986.8663775123339</v>
      </c>
      <c r="O197" s="13">
        <v>1857.5433190642418</v>
      </c>
      <c r="P197" s="13">
        <v>1924.4087076095177</v>
      </c>
      <c r="Q197" s="13">
        <v>1984.8454949949221</v>
      </c>
      <c r="R197" s="13">
        <v>2211.1993586796407</v>
      </c>
      <c r="S197" s="13">
        <v>2046.001721254358</v>
      </c>
      <c r="T197" s="13">
        <v>2126.0993185739712</v>
      </c>
      <c r="U197" s="13">
        <v>2026.1557542507496</v>
      </c>
      <c r="V197" s="13">
        <v>1947.1086006788478</v>
      </c>
      <c r="W197" s="13">
        <v>1701.9331004707235</v>
      </c>
      <c r="X197" s="13">
        <v>1251.1518974410494</v>
      </c>
      <c r="Y197" s="13">
        <v>2091.9648907331616</v>
      </c>
      <c r="Z197" s="13">
        <v>2062.8316983389591</v>
      </c>
      <c r="AA197" s="13">
        <v>1577.352675019974</v>
      </c>
      <c r="AB197" s="13">
        <v>1293.2091189309472</v>
      </c>
      <c r="AC197" s="13">
        <v>1392.9354580955824</v>
      </c>
      <c r="AD197" s="13">
        <v>1327.6172311998182</v>
      </c>
    </row>
    <row r="198" spans="3:30" s="120" customFormat="1" x14ac:dyDescent="0.2">
      <c r="C198" s="18" t="s">
        <v>58</v>
      </c>
      <c r="D198" s="19">
        <v>31.691150000000004</v>
      </c>
      <c r="E198" s="19">
        <v>42.402290000000001</v>
      </c>
      <c r="F198" s="19">
        <v>34.611924999999999</v>
      </c>
      <c r="G198" s="19">
        <v>52.962425000000003</v>
      </c>
      <c r="H198" s="19">
        <v>44.48525999999999</v>
      </c>
      <c r="I198" s="19">
        <v>38.450172500000001</v>
      </c>
      <c r="J198" s="19">
        <v>40.136175000000001</v>
      </c>
      <c r="K198" s="19">
        <v>21.567285000000002</v>
      </c>
      <c r="L198" s="19">
        <v>19.162472499999996</v>
      </c>
      <c r="M198" s="19">
        <v>11.9442</v>
      </c>
      <c r="N198" s="19">
        <v>8.5365000000000002</v>
      </c>
      <c r="O198" s="19">
        <v>3.3195000000000001</v>
      </c>
      <c r="P198" s="19">
        <v>0</v>
      </c>
      <c r="Q198" s="19">
        <v>0</v>
      </c>
      <c r="R198" s="19">
        <v>0</v>
      </c>
      <c r="S198" s="19">
        <v>0.17030000000000001</v>
      </c>
      <c r="T198" s="19">
        <v>0.10920000000000001</v>
      </c>
      <c r="U198" s="19">
        <v>0.25090000000000001</v>
      </c>
      <c r="V198" s="19">
        <v>7.0199999999999999E-2</v>
      </c>
      <c r="W198" s="19">
        <v>1.43E-2</v>
      </c>
      <c r="X198" s="19">
        <v>0.23920000000000002</v>
      </c>
      <c r="Y198" s="19">
        <v>4.5499999999999999E-2</v>
      </c>
      <c r="Z198" s="19">
        <v>8.7100000000000011E-2</v>
      </c>
      <c r="AA198" s="19">
        <v>9.0999999999999998E-2</v>
      </c>
      <c r="AB198" s="19">
        <v>0</v>
      </c>
      <c r="AC198" s="19">
        <v>0</v>
      </c>
      <c r="AD198" s="19">
        <v>0</v>
      </c>
    </row>
    <row r="199" spans="3:30" s="120" customFormat="1" x14ac:dyDescent="0.2">
      <c r="C199" s="6" t="s">
        <v>8</v>
      </c>
      <c r="D199" s="7">
        <f t="shared" ref="D199" si="80">SUM(D197:D198)</f>
        <v>1425.4391168663581</v>
      </c>
      <c r="E199" s="7">
        <f t="shared" ref="E199:AD199" si="81">SUM(E197:E198)</f>
        <v>1560.1985785358677</v>
      </c>
      <c r="F199" s="7">
        <f t="shared" si="81"/>
        <v>1860.2987112118778</v>
      </c>
      <c r="G199" s="7">
        <f t="shared" si="81"/>
        <v>1959.6061920885215</v>
      </c>
      <c r="H199" s="7">
        <f t="shared" si="81"/>
        <v>1837.2926736945283</v>
      </c>
      <c r="I199" s="7">
        <f t="shared" si="81"/>
        <v>1788.9233938096502</v>
      </c>
      <c r="J199" s="7">
        <f t="shared" si="81"/>
        <v>1969.5874797919932</v>
      </c>
      <c r="K199" s="7">
        <f t="shared" si="81"/>
        <v>1732.3791575470093</v>
      </c>
      <c r="L199" s="7">
        <f t="shared" si="81"/>
        <v>1905.0648382156091</v>
      </c>
      <c r="M199" s="7">
        <f t="shared" si="81"/>
        <v>1951.3587194553813</v>
      </c>
      <c r="N199" s="7">
        <f t="shared" si="81"/>
        <v>1995.4028775123338</v>
      </c>
      <c r="O199" s="7">
        <f t="shared" si="81"/>
        <v>1860.8628190642419</v>
      </c>
      <c r="P199" s="7">
        <f t="shared" si="81"/>
        <v>1924.4087076095177</v>
      </c>
      <c r="Q199" s="7">
        <f t="shared" si="81"/>
        <v>1984.8454949949221</v>
      </c>
      <c r="R199" s="7">
        <f t="shared" si="81"/>
        <v>2211.1993586796407</v>
      </c>
      <c r="S199" s="7">
        <f t="shared" si="81"/>
        <v>2046.172021254358</v>
      </c>
      <c r="T199" s="7">
        <f t="shared" si="81"/>
        <v>2126.2085185739711</v>
      </c>
      <c r="U199" s="7">
        <f t="shared" si="81"/>
        <v>2026.4066542507496</v>
      </c>
      <c r="V199" s="7">
        <f t="shared" si="81"/>
        <v>1947.1788006788479</v>
      </c>
      <c r="W199" s="7">
        <f t="shared" si="81"/>
        <v>1701.9474004707236</v>
      </c>
      <c r="X199" s="7">
        <f t="shared" si="81"/>
        <v>1251.3910974410494</v>
      </c>
      <c r="Y199" s="7">
        <f t="shared" si="81"/>
        <v>2092.0103907331618</v>
      </c>
      <c r="Z199" s="7">
        <f t="shared" si="81"/>
        <v>2062.9187983389593</v>
      </c>
      <c r="AA199" s="7">
        <f t="shared" si="81"/>
        <v>1577.4436750199739</v>
      </c>
      <c r="AB199" s="7">
        <f t="shared" si="81"/>
        <v>1293.2091189309472</v>
      </c>
      <c r="AC199" s="7">
        <f t="shared" si="81"/>
        <v>1392.9354580955824</v>
      </c>
      <c r="AD199" s="7">
        <f t="shared" si="81"/>
        <v>1327.6172311998182</v>
      </c>
    </row>
    <row r="200" spans="3:30" s="120" customFormat="1" x14ac:dyDescent="0.2">
      <c r="C200" s="37" t="s">
        <v>7</v>
      </c>
      <c r="D200" s="77">
        <f>+D199-'2IPPU'!D54</f>
        <v>0</v>
      </c>
      <c r="E200" s="77">
        <f>+E199-'2IPPU'!E54</f>
        <v>0</v>
      </c>
      <c r="F200" s="77">
        <f>+F199-'2IPPU'!F54</f>
        <v>0</v>
      </c>
      <c r="G200" s="77">
        <f>+G199-'2IPPU'!G54</f>
        <v>0</v>
      </c>
      <c r="H200" s="77">
        <f>+H199-'2IPPU'!H54</f>
        <v>0</v>
      </c>
      <c r="I200" s="77">
        <f>+I199-'2IPPU'!I54</f>
        <v>0</v>
      </c>
      <c r="J200" s="77">
        <f>+J199-'2IPPU'!J54</f>
        <v>0</v>
      </c>
      <c r="K200" s="77">
        <f>+K199-'2IPPU'!K54</f>
        <v>0</v>
      </c>
      <c r="L200" s="77">
        <f>+L199-'2IPPU'!L54</f>
        <v>0</v>
      </c>
      <c r="M200" s="77">
        <f>+M199-'2IPPU'!M54</f>
        <v>0</v>
      </c>
      <c r="N200" s="77">
        <f>+N199-'2IPPU'!N54</f>
        <v>0</v>
      </c>
      <c r="O200" s="77">
        <f>+O199-'2IPPU'!O54</f>
        <v>0</v>
      </c>
      <c r="P200" s="77">
        <f>+P199-'2IPPU'!P54</f>
        <v>0</v>
      </c>
      <c r="Q200" s="77">
        <f>+Q199-'2IPPU'!Q54</f>
        <v>0</v>
      </c>
      <c r="R200" s="77">
        <f>+R199-'2IPPU'!R54</f>
        <v>0</v>
      </c>
      <c r="S200" s="77">
        <f>+S199-'2IPPU'!S54</f>
        <v>0</v>
      </c>
      <c r="T200" s="77">
        <f>+T199-'2IPPU'!T54</f>
        <v>0</v>
      </c>
      <c r="U200" s="77">
        <f>+U199-'2IPPU'!U54</f>
        <v>0</v>
      </c>
      <c r="V200" s="77">
        <f>+V199-'2IPPU'!V54</f>
        <v>0</v>
      </c>
      <c r="W200" s="77">
        <f>+W199-'2IPPU'!W54</f>
        <v>0</v>
      </c>
      <c r="X200" s="77">
        <f>+X199-'2IPPU'!X54</f>
        <v>0</v>
      </c>
      <c r="Y200" s="77">
        <f>+Y199-'2IPPU'!Y54</f>
        <v>0</v>
      </c>
      <c r="Z200" s="77">
        <f>+Z199-'2IPPU'!Z54</f>
        <v>0</v>
      </c>
      <c r="AA200" s="77">
        <f>+AA199-'2IPPU'!AA54</f>
        <v>0</v>
      </c>
      <c r="AB200" s="77">
        <f>+AB199-'2IPPU'!AB54</f>
        <v>0</v>
      </c>
      <c r="AC200" s="77">
        <f>+AC199-'2IPPU'!AC54</f>
        <v>0</v>
      </c>
      <c r="AD200" s="77">
        <f>+AD199-'2IPPU'!AD54</f>
        <v>0</v>
      </c>
    </row>
    <row r="201" spans="3:30" s="120" customFormat="1" x14ac:dyDescent="0.2"/>
    <row r="202" spans="3:30" s="120" customFormat="1" x14ac:dyDescent="0.2">
      <c r="C202" s="120" t="str">
        <f>+C195</f>
        <v>2.C. Industria de los metales: emisiones de GEI (kt CO2 eq) por subcategoría, serie 1990-2016</v>
      </c>
    </row>
    <row r="203" spans="3:30" s="120" customFormat="1" x14ac:dyDescent="0.2">
      <c r="C203" s="3" t="str">
        <f>+C196</f>
        <v>Subcategoría</v>
      </c>
      <c r="D203" s="3">
        <f>+D196</f>
        <v>1990</v>
      </c>
      <c r="E203" s="3">
        <f>+N196</f>
        <v>2000</v>
      </c>
      <c r="F203" s="3">
        <f t="shared" ref="F203:F205" si="82">+X196</f>
        <v>2010</v>
      </c>
      <c r="G203" s="3">
        <f>+AA196</f>
        <v>2013</v>
      </c>
      <c r="H203" s="3">
        <f t="shared" ref="H203:J203" si="83">+AB196</f>
        <v>2014</v>
      </c>
      <c r="I203" s="3">
        <f t="shared" si="83"/>
        <v>2015</v>
      </c>
      <c r="J203" s="3">
        <f t="shared" si="83"/>
        <v>2016</v>
      </c>
      <c r="M203" s="85" t="s">
        <v>74</v>
      </c>
      <c r="N203" s="85" t="s">
        <v>87</v>
      </c>
      <c r="O203" s="118" t="s">
        <v>0</v>
      </c>
    </row>
    <row r="204" spans="3:30" s="120" customFormat="1" x14ac:dyDescent="0.2">
      <c r="C204" s="4" t="str">
        <f>+C197</f>
        <v>2.C.1. Producción de hierro y acero</v>
      </c>
      <c r="D204" s="13">
        <f>+D197</f>
        <v>1393.747966866358</v>
      </c>
      <c r="E204" s="13">
        <f>+N197</f>
        <v>1986.8663775123339</v>
      </c>
      <c r="F204" s="13">
        <f t="shared" si="82"/>
        <v>1251.1518974410494</v>
      </c>
      <c r="G204" s="13">
        <f>+AA197</f>
        <v>1577.352675019974</v>
      </c>
      <c r="H204" s="13">
        <f t="shared" ref="H204:J204" si="84">+AB197</f>
        <v>1293.2091189309472</v>
      </c>
      <c r="I204" s="13">
        <f t="shared" si="84"/>
        <v>1392.9354580955824</v>
      </c>
      <c r="J204" s="13">
        <f t="shared" si="84"/>
        <v>1327.6172311998182</v>
      </c>
      <c r="K204" s="121">
        <f>+J204/$J$206</f>
        <v>1</v>
      </c>
      <c r="M204" s="109">
        <f>+IF(D204=0,"",IF(D204&lt;0,IF(J204&lt;0,(J204-D204)/D204,(J204-D204)/ABS(D204)),(J204-D204)/D204))</f>
        <v>-4.7448130679770752E-2</v>
      </c>
      <c r="N204" s="109">
        <f>+IF(G204=0,"",IF(G204&lt;0,IF(J204&lt;0,(J204-G204)/G204,(J204-G204)/ABS(G204)),(J204-G204)/G204))</f>
        <v>-0.15832568567266883</v>
      </c>
      <c r="O204" s="17" t="str">
        <f>+C204</f>
        <v>2.C.1. Producción de hierro y acero</v>
      </c>
    </row>
    <row r="205" spans="3:30" s="120" customFormat="1" x14ac:dyDescent="0.2">
      <c r="C205" s="18" t="str">
        <f>+C198</f>
        <v>2.C.2. Producción de ferroaleaciones</v>
      </c>
      <c r="D205" s="19">
        <f>+D198</f>
        <v>31.691150000000004</v>
      </c>
      <c r="E205" s="19">
        <f>+N198</f>
        <v>8.5365000000000002</v>
      </c>
      <c r="F205" s="19">
        <f t="shared" si="82"/>
        <v>0.23920000000000002</v>
      </c>
      <c r="G205" s="19">
        <f>+AA198</f>
        <v>9.0999999999999998E-2</v>
      </c>
      <c r="H205" s="19">
        <f t="shared" ref="H205:J205" si="85">+AB198</f>
        <v>0</v>
      </c>
      <c r="I205" s="19">
        <f t="shared" si="85"/>
        <v>0</v>
      </c>
      <c r="J205" s="19">
        <f t="shared" si="85"/>
        <v>0</v>
      </c>
      <c r="K205" s="121">
        <f t="shared" ref="K205:K206" si="86">+J205/$J$206</f>
        <v>0</v>
      </c>
      <c r="M205" s="109">
        <f t="shared" ref="M205:M206" si="87">+IF(D205=0,"",IF(D205&lt;0,IF(J205&lt;0,(J205-D205)/D205,(J205-D205)/ABS(D205)),(J205-D205)/D205))</f>
        <v>-1</v>
      </c>
      <c r="N205" s="109">
        <f t="shared" ref="N205:N206" si="88">+IF(G205=0,"",IF(G205&lt;0,IF(J205&lt;0,(J205-G205)/G205,(J205-G205)/ABS(G205)),(J205-G205)/G205))</f>
        <v>-1</v>
      </c>
      <c r="O205" s="17" t="str">
        <f>+C205</f>
        <v>2.C.2. Producción de ferroaleaciones</v>
      </c>
    </row>
    <row r="206" spans="3:30" s="120" customFormat="1" x14ac:dyDescent="0.2">
      <c r="C206" s="6" t="s">
        <v>8</v>
      </c>
      <c r="D206" s="7">
        <f t="shared" ref="D206:F206" si="89">SUM(D204:D205)</f>
        <v>1425.4391168663581</v>
      </c>
      <c r="E206" s="7">
        <f t="shared" si="89"/>
        <v>1995.4028775123338</v>
      </c>
      <c r="F206" s="7">
        <f t="shared" si="89"/>
        <v>1251.3910974410494</v>
      </c>
      <c r="G206" s="7">
        <f>SUM(G204:G205)</f>
        <v>1577.4436750199739</v>
      </c>
      <c r="H206" s="7">
        <f t="shared" ref="H206:J206" si="90">SUM(H204:H205)</f>
        <v>1293.2091189309472</v>
      </c>
      <c r="I206" s="7">
        <f t="shared" si="90"/>
        <v>1392.9354580955824</v>
      </c>
      <c r="J206" s="7">
        <f t="shared" si="90"/>
        <v>1327.6172311998182</v>
      </c>
      <c r="K206" s="121">
        <f t="shared" si="86"/>
        <v>1</v>
      </c>
      <c r="M206" s="109">
        <f t="shared" si="87"/>
        <v>-6.8625790122547298E-2</v>
      </c>
      <c r="N206" s="109">
        <f t="shared" si="88"/>
        <v>-0.15837424040956158</v>
      </c>
      <c r="O206" s="17" t="str">
        <f>+C206</f>
        <v>Total</v>
      </c>
    </row>
    <row r="207" spans="3:30" s="120" customFormat="1" x14ac:dyDescent="0.2">
      <c r="C207" s="37" t="s">
        <v>7</v>
      </c>
      <c r="D207" s="77">
        <f>+D199-D206</f>
        <v>0</v>
      </c>
      <c r="E207" s="77">
        <f>+N199-E206</f>
        <v>0</v>
      </c>
      <c r="F207" s="77">
        <f>+X199-F206</f>
        <v>0</v>
      </c>
      <c r="G207" s="77">
        <f>+AA199-G206</f>
        <v>0</v>
      </c>
      <c r="H207" s="77">
        <f t="shared" ref="H207:J207" si="91">+AB199-H206</f>
        <v>0</v>
      </c>
      <c r="I207" s="77">
        <f t="shared" si="91"/>
        <v>0</v>
      </c>
      <c r="J207" s="77">
        <f t="shared" si="91"/>
        <v>0</v>
      </c>
      <c r="K207" s="79"/>
      <c r="L207" s="122"/>
      <c r="M207" s="123"/>
      <c r="P207" s="79"/>
    </row>
    <row r="208" spans="3:30" s="120" customFormat="1" x14ac:dyDescent="0.2"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</row>
    <row r="209" spans="3:3" s="120" customFormat="1" x14ac:dyDescent="0.2">
      <c r="C209" s="120" t="str">
        <f>+C202</f>
        <v>2.C. Industria de los metales: emisiones de GEI (kt CO2 eq) por subcategoría, serie 1990-2016</v>
      </c>
    </row>
    <row r="210" spans="3:3" s="120" customFormat="1" x14ac:dyDescent="0.2"/>
    <row r="211" spans="3:3" s="120" customFormat="1" x14ac:dyDescent="0.2"/>
    <row r="212" spans="3:3" s="120" customFormat="1" x14ac:dyDescent="0.2"/>
    <row r="213" spans="3:3" s="120" customFormat="1" x14ac:dyDescent="0.2"/>
    <row r="214" spans="3:3" s="120" customFormat="1" x14ac:dyDescent="0.2"/>
    <row r="215" spans="3:3" s="120" customFormat="1" x14ac:dyDescent="0.2"/>
    <row r="216" spans="3:3" s="120" customFormat="1" x14ac:dyDescent="0.2"/>
    <row r="217" spans="3:3" s="120" customFormat="1" x14ac:dyDescent="0.2"/>
    <row r="218" spans="3:3" s="120" customFormat="1" x14ac:dyDescent="0.2"/>
    <row r="219" spans="3:3" s="120" customFormat="1" x14ac:dyDescent="0.2"/>
    <row r="220" spans="3:3" s="120" customFormat="1" x14ac:dyDescent="0.2"/>
    <row r="221" spans="3:3" s="120" customFormat="1" x14ac:dyDescent="0.2"/>
    <row r="222" spans="3:3" s="120" customFormat="1" x14ac:dyDescent="0.2"/>
    <row r="223" spans="3:3" s="120" customFormat="1" x14ac:dyDescent="0.2"/>
    <row r="224" spans="3:3" s="120" customFormat="1" x14ac:dyDescent="0.2"/>
    <row r="225" spans="3:30" s="120" customFormat="1" x14ac:dyDescent="0.2"/>
    <row r="226" spans="3:30" s="120" customFormat="1" x14ac:dyDescent="0.2">
      <c r="C226" s="120" t="s">
        <v>159</v>
      </c>
    </row>
    <row r="227" spans="3:30" s="120" customFormat="1" x14ac:dyDescent="0.2">
      <c r="C227" s="3" t="s">
        <v>17</v>
      </c>
      <c r="D227" s="3">
        <v>1990</v>
      </c>
      <c r="E227" s="3">
        <v>1991</v>
      </c>
      <c r="F227" s="3">
        <v>1992</v>
      </c>
      <c r="G227" s="3">
        <v>1993</v>
      </c>
      <c r="H227" s="3">
        <v>1994</v>
      </c>
      <c r="I227" s="3">
        <v>1995</v>
      </c>
      <c r="J227" s="3">
        <v>1996</v>
      </c>
      <c r="K227" s="3">
        <v>1997</v>
      </c>
      <c r="L227" s="3">
        <v>1998</v>
      </c>
      <c r="M227" s="3">
        <v>1999</v>
      </c>
      <c r="N227" s="3">
        <v>2000</v>
      </c>
      <c r="O227" s="3">
        <v>2001</v>
      </c>
      <c r="P227" s="3">
        <v>2002</v>
      </c>
      <c r="Q227" s="3">
        <v>2003</v>
      </c>
      <c r="R227" s="3">
        <v>2004</v>
      </c>
      <c r="S227" s="3">
        <v>2005</v>
      </c>
      <c r="T227" s="3">
        <v>2006</v>
      </c>
      <c r="U227" s="3">
        <v>2007</v>
      </c>
      <c r="V227" s="3">
        <v>2008</v>
      </c>
      <c r="W227" s="3">
        <v>2009</v>
      </c>
      <c r="X227" s="3">
        <v>2010</v>
      </c>
      <c r="Y227" s="3">
        <v>2011</v>
      </c>
      <c r="Z227" s="3">
        <v>2012</v>
      </c>
      <c r="AA227" s="3">
        <v>2013</v>
      </c>
      <c r="AB227" s="3">
        <v>2014</v>
      </c>
      <c r="AC227" s="3">
        <v>2015</v>
      </c>
      <c r="AD227" s="3">
        <v>2016</v>
      </c>
    </row>
    <row r="228" spans="3:30" s="120" customFormat="1" x14ac:dyDescent="0.2">
      <c r="C228" s="4" t="s">
        <v>61</v>
      </c>
      <c r="D228" s="13">
        <v>68.069406141520517</v>
      </c>
      <c r="E228" s="13">
        <v>86.531552958930206</v>
      </c>
      <c r="F228" s="13">
        <v>82.768979401766529</v>
      </c>
      <c r="G228" s="13">
        <v>71.777546174627489</v>
      </c>
      <c r="H228" s="13">
        <v>77.790310419762463</v>
      </c>
      <c r="I228" s="13">
        <v>79.279089258621269</v>
      </c>
      <c r="J228" s="13">
        <v>84.123793957241276</v>
      </c>
      <c r="K228" s="13">
        <v>85.851124223625803</v>
      </c>
      <c r="L228" s="13">
        <v>86.852510812929268</v>
      </c>
      <c r="M228" s="13">
        <v>28.593936728606774</v>
      </c>
      <c r="N228" s="13">
        <v>105.68506284758931</v>
      </c>
      <c r="O228" s="13">
        <v>177.37899405909175</v>
      </c>
      <c r="P228" s="13">
        <v>116.12071797945782</v>
      </c>
      <c r="Q228" s="13">
        <v>137.64712176417487</v>
      </c>
      <c r="R228" s="13">
        <v>88.948036950065912</v>
      </c>
      <c r="S228" s="13">
        <v>96.937783795861364</v>
      </c>
      <c r="T228" s="13">
        <v>96.594480210475297</v>
      </c>
      <c r="U228" s="13">
        <v>92.674250226790335</v>
      </c>
      <c r="V228" s="13">
        <v>238.73786556368032</v>
      </c>
      <c r="W228" s="13">
        <v>134.21620848635118</v>
      </c>
      <c r="X228" s="13">
        <v>231.75597656223908</v>
      </c>
      <c r="Y228" s="13">
        <v>119.86668859646889</v>
      </c>
      <c r="Z228" s="13">
        <v>179.27847010375575</v>
      </c>
      <c r="AA228" s="13">
        <v>130.26518939863354</v>
      </c>
      <c r="AB228" s="13">
        <v>136.24037384663112</v>
      </c>
      <c r="AC228" s="13">
        <v>134.44376847218152</v>
      </c>
      <c r="AD228" s="13">
        <v>119.937319359792</v>
      </c>
    </row>
    <row r="229" spans="3:30" s="120" customFormat="1" x14ac:dyDescent="0.2">
      <c r="C229" s="18" t="s">
        <v>60</v>
      </c>
      <c r="D229" s="19">
        <v>7.0760121549421342</v>
      </c>
      <c r="E229" s="19">
        <v>6.226152032366933</v>
      </c>
      <c r="F229" s="19">
        <v>7.6896140767805328</v>
      </c>
      <c r="G229" s="19">
        <v>7.1721455809989338</v>
      </c>
      <c r="H229" s="19">
        <v>8.4223829792373319</v>
      </c>
      <c r="I229" s="19">
        <v>8.366975219005333</v>
      </c>
      <c r="J229" s="19">
        <v>9.4941635127152004</v>
      </c>
      <c r="K229" s="19">
        <v>9.4251002279368024</v>
      </c>
      <c r="L229" s="19">
        <v>8.9303944270200013</v>
      </c>
      <c r="M229" s="19">
        <v>2.4071348785088009</v>
      </c>
      <c r="N229" s="19">
        <v>9.1277964105257592</v>
      </c>
      <c r="O229" s="19">
        <v>9.3231352696618419</v>
      </c>
      <c r="P229" s="19">
        <v>9.8639613526168013</v>
      </c>
      <c r="Q229" s="19">
        <v>9.6076942186526413</v>
      </c>
      <c r="R229" s="19">
        <v>10.22283944976536</v>
      </c>
      <c r="S229" s="19">
        <v>11.360487112240641</v>
      </c>
      <c r="T229" s="19">
        <v>9.8917733907255982</v>
      </c>
      <c r="U229" s="19">
        <v>9.2281424949419222</v>
      </c>
      <c r="V229" s="19">
        <v>9.2058496807358416</v>
      </c>
      <c r="W229" s="19">
        <v>6.7127422015790401</v>
      </c>
      <c r="X229" s="19">
        <v>9.2655842446235201</v>
      </c>
      <c r="Y229" s="19">
        <v>9.0183160246986436</v>
      </c>
      <c r="Z229" s="19">
        <v>8.7478080782866403</v>
      </c>
      <c r="AA229" s="19">
        <v>11.724198708209681</v>
      </c>
      <c r="AB229" s="19">
        <v>9.9981581609360006</v>
      </c>
      <c r="AC229" s="19">
        <v>10.713681526943999</v>
      </c>
      <c r="AD229" s="19">
        <v>9.9885722835879225</v>
      </c>
    </row>
    <row r="230" spans="3:30" s="120" customFormat="1" x14ac:dyDescent="0.2">
      <c r="C230" s="6" t="s">
        <v>8</v>
      </c>
      <c r="D230" s="7">
        <f t="shared" ref="D230" si="92">SUM(D228:D229)</f>
        <v>75.145418296462651</v>
      </c>
      <c r="E230" s="7">
        <f t="shared" ref="E230:AD230" si="93">SUM(E228:E229)</f>
        <v>92.757704991297146</v>
      </c>
      <c r="F230" s="7">
        <f t="shared" si="93"/>
        <v>90.458593478547058</v>
      </c>
      <c r="G230" s="7">
        <f t="shared" si="93"/>
        <v>78.949691755626418</v>
      </c>
      <c r="H230" s="7">
        <f t="shared" si="93"/>
        <v>86.212693398999789</v>
      </c>
      <c r="I230" s="7">
        <f t="shared" si="93"/>
        <v>87.646064477626595</v>
      </c>
      <c r="J230" s="7">
        <f t="shared" si="93"/>
        <v>93.61795746995648</v>
      </c>
      <c r="K230" s="7">
        <f t="shared" si="93"/>
        <v>95.276224451562598</v>
      </c>
      <c r="L230" s="7">
        <f t="shared" si="93"/>
        <v>95.782905239949272</v>
      </c>
      <c r="M230" s="7">
        <f t="shared" si="93"/>
        <v>31.001071607115577</v>
      </c>
      <c r="N230" s="7">
        <f t="shared" si="93"/>
        <v>114.81285925811507</v>
      </c>
      <c r="O230" s="7">
        <f t="shared" si="93"/>
        <v>186.70212932875359</v>
      </c>
      <c r="P230" s="7">
        <f t="shared" si="93"/>
        <v>125.98467933207462</v>
      </c>
      <c r="Q230" s="7">
        <f t="shared" si="93"/>
        <v>147.25481598282752</v>
      </c>
      <c r="R230" s="7">
        <f t="shared" si="93"/>
        <v>99.170876399831272</v>
      </c>
      <c r="S230" s="7">
        <f t="shared" si="93"/>
        <v>108.29827090810201</v>
      </c>
      <c r="T230" s="7">
        <f t="shared" si="93"/>
        <v>106.4862536012009</v>
      </c>
      <c r="U230" s="7">
        <f t="shared" si="93"/>
        <v>101.90239272173226</v>
      </c>
      <c r="V230" s="7">
        <f t="shared" si="93"/>
        <v>247.94371524441615</v>
      </c>
      <c r="W230" s="7">
        <f t="shared" si="93"/>
        <v>140.92895068793021</v>
      </c>
      <c r="X230" s="7">
        <f t="shared" si="93"/>
        <v>241.0215608068626</v>
      </c>
      <c r="Y230" s="7">
        <f t="shared" si="93"/>
        <v>128.88500462116752</v>
      </c>
      <c r="Z230" s="7">
        <f t="shared" si="93"/>
        <v>188.0262781820424</v>
      </c>
      <c r="AA230" s="7">
        <f t="shared" si="93"/>
        <v>141.98938810684322</v>
      </c>
      <c r="AB230" s="7">
        <f t="shared" si="93"/>
        <v>146.23853200756713</v>
      </c>
      <c r="AC230" s="7">
        <f t="shared" si="93"/>
        <v>145.1574499991255</v>
      </c>
      <c r="AD230" s="7">
        <f t="shared" si="93"/>
        <v>129.92589164337991</v>
      </c>
    </row>
    <row r="231" spans="3:30" s="120" customFormat="1" x14ac:dyDescent="0.2">
      <c r="C231" s="37" t="s">
        <v>7</v>
      </c>
      <c r="D231" s="77">
        <f t="shared" ref="D231:AD231" si="94">+D230-D55</f>
        <v>0</v>
      </c>
      <c r="E231" s="77">
        <f t="shared" si="94"/>
        <v>0</v>
      </c>
      <c r="F231" s="77">
        <f t="shared" si="94"/>
        <v>0</v>
      </c>
      <c r="G231" s="77">
        <f t="shared" si="94"/>
        <v>0</v>
      </c>
      <c r="H231" s="77">
        <f t="shared" si="94"/>
        <v>0</v>
      </c>
      <c r="I231" s="77">
        <f t="shared" si="94"/>
        <v>0</v>
      </c>
      <c r="J231" s="77">
        <f t="shared" si="94"/>
        <v>0</v>
      </c>
      <c r="K231" s="77">
        <f t="shared" si="94"/>
        <v>0</v>
      </c>
      <c r="L231" s="77">
        <f t="shared" si="94"/>
        <v>0</v>
      </c>
      <c r="M231" s="77">
        <f t="shared" si="94"/>
        <v>0</v>
      </c>
      <c r="N231" s="77">
        <f t="shared" si="94"/>
        <v>0</v>
      </c>
      <c r="O231" s="77">
        <f t="shared" si="94"/>
        <v>0</v>
      </c>
      <c r="P231" s="77">
        <f t="shared" si="94"/>
        <v>0</v>
      </c>
      <c r="Q231" s="77">
        <f t="shared" si="94"/>
        <v>0</v>
      </c>
      <c r="R231" s="77">
        <f t="shared" si="94"/>
        <v>0</v>
      </c>
      <c r="S231" s="77">
        <f t="shared" si="94"/>
        <v>0</v>
      </c>
      <c r="T231" s="77">
        <f t="shared" si="94"/>
        <v>0</v>
      </c>
      <c r="U231" s="77">
        <f t="shared" si="94"/>
        <v>0</v>
      </c>
      <c r="V231" s="77">
        <f t="shared" si="94"/>
        <v>0</v>
      </c>
      <c r="W231" s="77">
        <f t="shared" si="94"/>
        <v>0</v>
      </c>
      <c r="X231" s="77">
        <f t="shared" si="94"/>
        <v>0</v>
      </c>
      <c r="Y231" s="77">
        <f t="shared" si="94"/>
        <v>0</v>
      </c>
      <c r="Z231" s="77">
        <f t="shared" si="94"/>
        <v>0</v>
      </c>
      <c r="AA231" s="77">
        <f t="shared" si="94"/>
        <v>0</v>
      </c>
      <c r="AB231" s="77">
        <f t="shared" si="94"/>
        <v>0</v>
      </c>
      <c r="AC231" s="77">
        <f t="shared" si="94"/>
        <v>0</v>
      </c>
      <c r="AD231" s="77">
        <f t="shared" si="94"/>
        <v>0</v>
      </c>
    </row>
    <row r="232" spans="3:30" s="120" customFormat="1" x14ac:dyDescent="0.2"/>
    <row r="233" spans="3:30" s="120" customFormat="1" x14ac:dyDescent="0.2">
      <c r="C233" s="120" t="str">
        <f>+C226</f>
        <v>2.D. Uso de productos no energéticos de combustibles y de solvente: emisiones de GEI (kt CO2 eq) por subcategoría, serie 1990-2016</v>
      </c>
    </row>
    <row r="234" spans="3:30" s="120" customFormat="1" x14ac:dyDescent="0.2">
      <c r="C234" s="3" t="str">
        <f>+C227</f>
        <v>Subcategoría</v>
      </c>
      <c r="D234" s="3">
        <f>+D227</f>
        <v>1990</v>
      </c>
      <c r="E234" s="3">
        <f>+N227</f>
        <v>2000</v>
      </c>
      <c r="F234" s="3">
        <f t="shared" ref="F234:F236" si="95">+X227</f>
        <v>2010</v>
      </c>
      <c r="G234" s="3">
        <f>+AA227</f>
        <v>2013</v>
      </c>
      <c r="H234" s="3">
        <f t="shared" ref="H234:J234" si="96">+AB227</f>
        <v>2014</v>
      </c>
      <c r="I234" s="3">
        <f t="shared" si="96"/>
        <v>2015</v>
      </c>
      <c r="J234" s="3">
        <f t="shared" si="96"/>
        <v>2016</v>
      </c>
      <c r="M234" s="85" t="s">
        <v>74</v>
      </c>
      <c r="N234" s="85" t="s">
        <v>87</v>
      </c>
      <c r="O234" s="118" t="s">
        <v>0</v>
      </c>
    </row>
    <row r="235" spans="3:30" s="120" customFormat="1" x14ac:dyDescent="0.2">
      <c r="C235" s="4" t="str">
        <f>+C228</f>
        <v>2.D.1. Uso de lubricantes</v>
      </c>
      <c r="D235" s="13">
        <f>+D228</f>
        <v>68.069406141520517</v>
      </c>
      <c r="E235" s="13">
        <f>+N228</f>
        <v>105.68506284758931</v>
      </c>
      <c r="F235" s="13">
        <f t="shared" si="95"/>
        <v>231.75597656223908</v>
      </c>
      <c r="G235" s="13">
        <f>+AA228</f>
        <v>130.26518939863354</v>
      </c>
      <c r="H235" s="13">
        <f t="shared" ref="H235:J235" si="97">+AB228</f>
        <v>136.24037384663112</v>
      </c>
      <c r="I235" s="13">
        <f t="shared" si="97"/>
        <v>134.44376847218152</v>
      </c>
      <c r="J235" s="13">
        <f t="shared" si="97"/>
        <v>119.937319359792</v>
      </c>
      <c r="K235" s="121">
        <f>+J235/$J$237</f>
        <v>0.92312100261736507</v>
      </c>
      <c r="M235" s="109">
        <f>+IF(D235=0,"",IF(D235&lt;0,IF(J235&lt;0,(J235-D235)/D235,(J235-D235)/ABS(D235)),(J235-D235)/D235))</f>
        <v>0.76198568723274707</v>
      </c>
      <c r="N235" s="109">
        <f>+IF(G235=0,"",IF(G235&lt;0,IF(J235&lt;0,(J235-G235)/G235,(J235-G235)/ABS(G235)),(J235-G235)/G235))</f>
        <v>-7.9283422428662098E-2</v>
      </c>
      <c r="O235" s="17" t="str">
        <f>+C235</f>
        <v>2.D.1. Uso de lubricantes</v>
      </c>
    </row>
    <row r="236" spans="3:30" s="120" customFormat="1" x14ac:dyDescent="0.2">
      <c r="C236" s="18" t="str">
        <f>+C229</f>
        <v>2.D.2. Uso de la cera de parafina</v>
      </c>
      <c r="D236" s="19">
        <f>+D229</f>
        <v>7.0760121549421342</v>
      </c>
      <c r="E236" s="19">
        <f>+N229</f>
        <v>9.1277964105257592</v>
      </c>
      <c r="F236" s="19">
        <f t="shared" si="95"/>
        <v>9.2655842446235201</v>
      </c>
      <c r="G236" s="19">
        <f>+AA229</f>
        <v>11.724198708209681</v>
      </c>
      <c r="H236" s="19">
        <f t="shared" ref="H236:J236" si="98">+AB229</f>
        <v>9.9981581609360006</v>
      </c>
      <c r="I236" s="19">
        <f t="shared" si="98"/>
        <v>10.713681526943999</v>
      </c>
      <c r="J236" s="19">
        <f t="shared" si="98"/>
        <v>9.9885722835879225</v>
      </c>
      <c r="K236" s="121">
        <f t="shared" ref="K236:K237" si="99">+J236/$J$237</f>
        <v>7.6878997382634998E-2</v>
      </c>
      <c r="M236" s="109">
        <f t="shared" ref="M236:M237" si="100">+IF(D236=0,"",IF(D236&lt;0,IF(J236&lt;0,(J236-D236)/D236,(J236-D236)/ABS(D236)),(J236-D236)/D236))</f>
        <v>0.41161039083455425</v>
      </c>
      <c r="N236" s="109">
        <f t="shared" ref="N236:N237" si="101">+IF(G236=0,"",IF(G236&lt;0,IF(J236&lt;0,(J236-G236)/G236,(J236-G236)/ABS(G236)),(J236-G236)/G236))</f>
        <v>-0.14803795703380682</v>
      </c>
      <c r="O236" s="17" t="str">
        <f>+C236</f>
        <v>2.D.2. Uso de la cera de parafina</v>
      </c>
    </row>
    <row r="237" spans="3:30" s="120" customFormat="1" x14ac:dyDescent="0.2">
      <c r="C237" s="6" t="s">
        <v>8</v>
      </c>
      <c r="D237" s="7">
        <f t="shared" ref="D237:F237" si="102">SUM(D235:D236)</f>
        <v>75.145418296462651</v>
      </c>
      <c r="E237" s="7">
        <f t="shared" si="102"/>
        <v>114.81285925811507</v>
      </c>
      <c r="F237" s="7">
        <f t="shared" si="102"/>
        <v>241.0215608068626</v>
      </c>
      <c r="G237" s="7">
        <f>SUM(G235:G236)</f>
        <v>141.98938810684322</v>
      </c>
      <c r="H237" s="7">
        <f t="shared" ref="H237:J237" si="103">SUM(H235:H236)</f>
        <v>146.23853200756713</v>
      </c>
      <c r="I237" s="7">
        <f t="shared" si="103"/>
        <v>145.1574499991255</v>
      </c>
      <c r="J237" s="7">
        <f t="shared" si="103"/>
        <v>129.92589164337991</v>
      </c>
      <c r="K237" s="121">
        <f t="shared" si="99"/>
        <v>1</v>
      </c>
      <c r="M237" s="109">
        <f t="shared" si="100"/>
        <v>0.72899285929580038</v>
      </c>
      <c r="N237" s="109">
        <f t="shared" si="101"/>
        <v>-8.4960549688303827E-2</v>
      </c>
      <c r="O237" s="17" t="str">
        <f>+C237</f>
        <v>Total</v>
      </c>
    </row>
    <row r="238" spans="3:30" s="120" customFormat="1" x14ac:dyDescent="0.2">
      <c r="C238" s="37" t="s">
        <v>7</v>
      </c>
      <c r="D238" s="77">
        <f>+D230-D237</f>
        <v>0</v>
      </c>
      <c r="E238" s="77">
        <f>+N230-E237</f>
        <v>0</v>
      </c>
      <c r="F238" s="77">
        <f>+X230-F237</f>
        <v>0</v>
      </c>
      <c r="G238" s="77">
        <f>+AA230-G237</f>
        <v>0</v>
      </c>
      <c r="H238" s="77">
        <f t="shared" ref="H238:J238" si="104">+AB230-H237</f>
        <v>0</v>
      </c>
      <c r="I238" s="77">
        <f t="shared" si="104"/>
        <v>0</v>
      </c>
      <c r="J238" s="77">
        <f t="shared" si="104"/>
        <v>0</v>
      </c>
      <c r="K238" s="79"/>
      <c r="L238" s="122"/>
      <c r="M238" s="123"/>
      <c r="P238" s="79"/>
    </row>
    <row r="239" spans="3:30" s="120" customFormat="1" x14ac:dyDescent="0.2"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</row>
    <row r="240" spans="3:30" s="120" customFormat="1" x14ac:dyDescent="0.2">
      <c r="C240" s="120" t="str">
        <f>+C233</f>
        <v>2.D. Uso de productos no energéticos de combustibles y de solvente: emisiones de GEI (kt CO2 eq) por subcategoría, serie 1990-2016</v>
      </c>
    </row>
    <row r="241" s="120" customFormat="1" x14ac:dyDescent="0.2"/>
    <row r="242" s="120" customFormat="1" x14ac:dyDescent="0.2"/>
    <row r="243" s="120" customFormat="1" x14ac:dyDescent="0.2"/>
    <row r="244" s="120" customFormat="1" x14ac:dyDescent="0.2"/>
    <row r="245" s="120" customFormat="1" x14ac:dyDescent="0.2"/>
    <row r="246" s="120" customFormat="1" x14ac:dyDescent="0.2"/>
    <row r="247" s="120" customFormat="1" x14ac:dyDescent="0.2"/>
    <row r="248" s="120" customFormat="1" x14ac:dyDescent="0.2"/>
    <row r="249" s="120" customFormat="1" x14ac:dyDescent="0.2"/>
    <row r="250" s="120" customFormat="1" x14ac:dyDescent="0.2"/>
    <row r="251" s="120" customFormat="1" x14ac:dyDescent="0.2"/>
    <row r="252" s="120" customFormat="1" x14ac:dyDescent="0.2"/>
    <row r="253" s="120" customFormat="1" x14ac:dyDescent="0.2"/>
    <row r="254" s="120" customFormat="1" x14ac:dyDescent="0.2"/>
    <row r="255" s="120" customFormat="1" x14ac:dyDescent="0.2"/>
    <row r="256" s="120" customFormat="1" x14ac:dyDescent="0.2"/>
    <row r="257" spans="3:30" s="120" customFormat="1" x14ac:dyDescent="0.2">
      <c r="C257" s="120" t="s">
        <v>160</v>
      </c>
    </row>
    <row r="258" spans="3:30" s="120" customFormat="1" x14ac:dyDescent="0.2">
      <c r="C258" s="3" t="s">
        <v>17</v>
      </c>
      <c r="D258" s="3">
        <v>1990</v>
      </c>
      <c r="E258" s="3">
        <v>1991</v>
      </c>
      <c r="F258" s="3">
        <v>1992</v>
      </c>
      <c r="G258" s="3">
        <v>1993</v>
      </c>
      <c r="H258" s="3">
        <v>1994</v>
      </c>
      <c r="I258" s="3">
        <v>1995</v>
      </c>
      <c r="J258" s="3">
        <v>1996</v>
      </c>
      <c r="K258" s="3">
        <v>1997</v>
      </c>
      <c r="L258" s="3">
        <v>1998</v>
      </c>
      <c r="M258" s="3">
        <v>1999</v>
      </c>
      <c r="N258" s="3">
        <v>2000</v>
      </c>
      <c r="O258" s="3">
        <v>2001</v>
      </c>
      <c r="P258" s="3">
        <v>2002</v>
      </c>
      <c r="Q258" s="3">
        <v>2003</v>
      </c>
      <c r="R258" s="3">
        <v>2004</v>
      </c>
      <c r="S258" s="3">
        <v>2005</v>
      </c>
      <c r="T258" s="3">
        <v>2006</v>
      </c>
      <c r="U258" s="3">
        <v>2007</v>
      </c>
      <c r="V258" s="3">
        <v>2008</v>
      </c>
      <c r="W258" s="3">
        <v>2009</v>
      </c>
      <c r="X258" s="3">
        <v>2010</v>
      </c>
      <c r="Y258" s="3">
        <v>2011</v>
      </c>
      <c r="Z258" s="3">
        <v>2012</v>
      </c>
      <c r="AA258" s="3">
        <v>2013</v>
      </c>
      <c r="AB258" s="3">
        <v>2014</v>
      </c>
      <c r="AC258" s="3">
        <v>2015</v>
      </c>
      <c r="AD258" s="3">
        <v>2016</v>
      </c>
    </row>
    <row r="259" spans="3:30" s="120" customFormat="1" x14ac:dyDescent="0.2">
      <c r="C259" s="4" t="s">
        <v>64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0</v>
      </c>
      <c r="M259" s="13">
        <v>35.472367014448032</v>
      </c>
      <c r="N259" s="13">
        <v>77.663839524415479</v>
      </c>
      <c r="O259" s="13">
        <v>132.61770316885517</v>
      </c>
      <c r="P259" s="13">
        <v>165.30675328461834</v>
      </c>
      <c r="Q259" s="13">
        <v>204.02839374854776</v>
      </c>
      <c r="R259" s="13">
        <v>235.65516791907427</v>
      </c>
      <c r="S259" s="13">
        <v>259.51781365212742</v>
      </c>
      <c r="T259" s="13">
        <v>357.43526487552617</v>
      </c>
      <c r="U259" s="13">
        <v>459.41889171939823</v>
      </c>
      <c r="V259" s="13">
        <v>610.72486114970297</v>
      </c>
      <c r="W259" s="13">
        <v>706.89294005714044</v>
      </c>
      <c r="X259" s="13">
        <v>931.82639403566316</v>
      </c>
      <c r="Y259" s="13">
        <v>1238.764248359618</v>
      </c>
      <c r="Z259" s="13">
        <v>1495.3190810122051</v>
      </c>
      <c r="AA259" s="13">
        <v>1760.267519216254</v>
      </c>
      <c r="AB259" s="13">
        <v>2192.5058969201364</v>
      </c>
      <c r="AC259" s="13">
        <v>2435.2043840970523</v>
      </c>
      <c r="AD259" s="13">
        <v>2753.1985324137549</v>
      </c>
    </row>
    <row r="260" spans="3:30" s="120" customFormat="1" x14ac:dyDescent="0.2">
      <c r="C260" s="18" t="s">
        <v>161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8.4534521499999796E-3</v>
      </c>
      <c r="R260" s="19">
        <v>4.0335074851500003</v>
      </c>
      <c r="S260" s="19">
        <v>13.01033248515</v>
      </c>
      <c r="T260" s="19">
        <v>12.81968488515</v>
      </c>
      <c r="U260" s="19">
        <v>9.7137392336499992</v>
      </c>
      <c r="V260" s="19">
        <v>8.2005631036499977</v>
      </c>
      <c r="W260" s="19">
        <v>8.2348639036499982</v>
      </c>
      <c r="X260" s="19">
        <v>8.2691647036499987</v>
      </c>
      <c r="Y260" s="19">
        <v>8.4139903036499977</v>
      </c>
      <c r="Z260" s="19">
        <v>8.261542303649998</v>
      </c>
      <c r="AA260" s="19">
        <v>12.903583903649999</v>
      </c>
      <c r="AB260" s="19">
        <v>11.912671903649997</v>
      </c>
      <c r="AC260" s="19">
        <v>21.913450783649999</v>
      </c>
      <c r="AD260" s="19">
        <v>25.479893009024998</v>
      </c>
    </row>
    <row r="261" spans="3:30" s="120" customFormat="1" x14ac:dyDescent="0.2">
      <c r="C261" s="4" t="s">
        <v>63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0.22080029440000001</v>
      </c>
      <c r="N261" s="13">
        <v>0.74132675142400006</v>
      </c>
      <c r="O261" s="13">
        <v>1.5885647151270386</v>
      </c>
      <c r="P261" s="13">
        <v>3.1399411810819577</v>
      </c>
      <c r="Q261" s="13">
        <v>3.8826634943186793</v>
      </c>
      <c r="R261" s="13">
        <v>4.7231239147059316</v>
      </c>
      <c r="S261" s="13">
        <v>5.6279135733976924</v>
      </c>
      <c r="T261" s="13">
        <v>7.1254521873417822</v>
      </c>
      <c r="U261" s="13">
        <v>8.6459398724080998</v>
      </c>
      <c r="V261" s="13">
        <v>10.717259194791762</v>
      </c>
      <c r="W261" s="13">
        <v>13.896031756840092</v>
      </c>
      <c r="X261" s="13">
        <v>16.539889814006489</v>
      </c>
      <c r="Y261" s="13">
        <v>22.386255015046213</v>
      </c>
      <c r="Z261" s="13">
        <v>27.441177446844367</v>
      </c>
      <c r="AA261" s="13">
        <v>29.088359900490577</v>
      </c>
      <c r="AB261" s="13">
        <v>35.970121022646943</v>
      </c>
      <c r="AC261" s="13">
        <v>45.264702182621072</v>
      </c>
      <c r="AD261" s="13">
        <v>56.543196275722593</v>
      </c>
    </row>
    <row r="262" spans="3:30" s="120" customFormat="1" x14ac:dyDescent="0.2">
      <c r="C262" s="18" t="s">
        <v>62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19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19">
        <v>0</v>
      </c>
      <c r="R262" s="19">
        <v>0</v>
      </c>
      <c r="S262" s="19">
        <v>6.3092009485459982E-2</v>
      </c>
      <c r="T262" s="19">
        <v>6.3092009485459982E-2</v>
      </c>
      <c r="U262" s="19">
        <v>0</v>
      </c>
      <c r="V262" s="19">
        <v>8.8924696586036251</v>
      </c>
      <c r="W262" s="19">
        <v>19.644446386614959</v>
      </c>
      <c r="X262" s="19">
        <v>30.676851356902915</v>
      </c>
      <c r="Y262" s="19">
        <v>35.677572387495175</v>
      </c>
      <c r="Z262" s="19">
        <v>35.393834540315325</v>
      </c>
      <c r="AA262" s="19">
        <v>43.134374755573027</v>
      </c>
      <c r="AB262" s="19">
        <v>72.762773975251292</v>
      </c>
      <c r="AC262" s="19">
        <v>60.694511244452158</v>
      </c>
      <c r="AD262" s="19">
        <v>15.562027805562167</v>
      </c>
    </row>
    <row r="263" spans="3:30" s="120" customFormat="1" x14ac:dyDescent="0.2">
      <c r="C263" s="4" t="s">
        <v>162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0</v>
      </c>
      <c r="M263" s="13">
        <v>2.6360360414999997</v>
      </c>
      <c r="N263" s="13">
        <v>3.4538595299999928</v>
      </c>
      <c r="O263" s="13">
        <v>21.142987154999993</v>
      </c>
      <c r="P263" s="13">
        <v>21.764243628199996</v>
      </c>
      <c r="Q263" s="13">
        <v>2.0429570231999987</v>
      </c>
      <c r="R263" s="13">
        <v>1.2633608006999977</v>
      </c>
      <c r="S263" s="13">
        <v>1.3627378392999987</v>
      </c>
      <c r="T263" s="13">
        <v>2.7358812748999997</v>
      </c>
      <c r="U263" s="13">
        <v>4.1121635224999977</v>
      </c>
      <c r="V263" s="13">
        <v>4.596230426974989</v>
      </c>
      <c r="W263" s="13">
        <v>8.2320866752749833</v>
      </c>
      <c r="X263" s="13">
        <v>11.713014136274991</v>
      </c>
      <c r="Y263" s="13">
        <v>10.774460933849992</v>
      </c>
      <c r="Z263" s="13">
        <v>12.209018740799992</v>
      </c>
      <c r="AA263" s="13">
        <v>14.703273419599984</v>
      </c>
      <c r="AB263" s="13">
        <v>13.226934081549969</v>
      </c>
      <c r="AC263" s="13">
        <v>14.888318127124959</v>
      </c>
      <c r="AD263" s="13">
        <v>11.225695011699976</v>
      </c>
    </row>
    <row r="264" spans="3:30" s="120" customFormat="1" x14ac:dyDescent="0.2">
      <c r="C264" s="18" t="s">
        <v>163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7.9379999999999989E-3</v>
      </c>
      <c r="R264" s="19">
        <v>0.20052200000000001</v>
      </c>
      <c r="S264" s="19">
        <v>0.21353900550000002</v>
      </c>
      <c r="T264" s="19">
        <v>8.1895027499999939E-2</v>
      </c>
      <c r="U264" s="19">
        <v>0.1780350714999992</v>
      </c>
      <c r="V264" s="19">
        <v>0.41657008249999855</v>
      </c>
      <c r="W264" s="19">
        <v>0.56941506049999924</v>
      </c>
      <c r="X264" s="19">
        <v>0.95209950550000011</v>
      </c>
      <c r="Y264" s="19">
        <v>2.0314855989999927</v>
      </c>
      <c r="Z264" s="19">
        <v>4.1738621924999855</v>
      </c>
      <c r="AA264" s="19">
        <v>6.3991235879999868</v>
      </c>
      <c r="AB264" s="19">
        <v>8.2884543884999928</v>
      </c>
      <c r="AC264" s="19">
        <v>9.2327548884999988</v>
      </c>
      <c r="AD264" s="19">
        <v>7.0939003709999993</v>
      </c>
    </row>
    <row r="265" spans="3:30" s="120" customFormat="1" x14ac:dyDescent="0.2">
      <c r="C265" s="6" t="s">
        <v>8</v>
      </c>
      <c r="D265" s="7">
        <f t="shared" ref="D265" si="105">SUM(D259:D264)</f>
        <v>0</v>
      </c>
      <c r="E265" s="7">
        <f t="shared" ref="E265:AD265" si="106">SUM(E259:E264)</f>
        <v>0</v>
      </c>
      <c r="F265" s="7">
        <f t="shared" si="106"/>
        <v>0</v>
      </c>
      <c r="G265" s="7">
        <f t="shared" si="106"/>
        <v>0</v>
      </c>
      <c r="H265" s="7">
        <f t="shared" si="106"/>
        <v>0</v>
      </c>
      <c r="I265" s="7">
        <f t="shared" si="106"/>
        <v>0</v>
      </c>
      <c r="J265" s="7">
        <f t="shared" si="106"/>
        <v>0</v>
      </c>
      <c r="K265" s="7">
        <f t="shared" si="106"/>
        <v>0</v>
      </c>
      <c r="L265" s="7">
        <f t="shared" si="106"/>
        <v>0</v>
      </c>
      <c r="M265" s="7">
        <f t="shared" si="106"/>
        <v>38.329203350348031</v>
      </c>
      <c r="N265" s="7">
        <f t="shared" si="106"/>
        <v>81.859025805839465</v>
      </c>
      <c r="O265" s="7">
        <f t="shared" si="106"/>
        <v>155.34925503898219</v>
      </c>
      <c r="P265" s="7">
        <f t="shared" si="106"/>
        <v>190.2109380939003</v>
      </c>
      <c r="Q265" s="7">
        <f t="shared" si="106"/>
        <v>209.97040571821643</v>
      </c>
      <c r="R265" s="7">
        <f t="shared" si="106"/>
        <v>245.8756821196302</v>
      </c>
      <c r="S265" s="7">
        <f t="shared" si="106"/>
        <v>279.79542856496056</v>
      </c>
      <c r="T265" s="7">
        <f t="shared" si="106"/>
        <v>380.26127025990348</v>
      </c>
      <c r="U265" s="7">
        <f t="shared" si="106"/>
        <v>482.06876941945637</v>
      </c>
      <c r="V265" s="7">
        <f t="shared" si="106"/>
        <v>643.54795361622337</v>
      </c>
      <c r="W265" s="7">
        <f t="shared" si="106"/>
        <v>757.46978384002045</v>
      </c>
      <c r="X265" s="7">
        <f t="shared" si="106"/>
        <v>999.97741355199753</v>
      </c>
      <c r="Y265" s="7">
        <f t="shared" si="106"/>
        <v>1318.0480125986594</v>
      </c>
      <c r="Z265" s="7">
        <f t="shared" si="106"/>
        <v>1582.7985162363148</v>
      </c>
      <c r="AA265" s="7">
        <f t="shared" si="106"/>
        <v>1866.4962347835676</v>
      </c>
      <c r="AB265" s="7">
        <f t="shared" si="106"/>
        <v>2334.6668522917348</v>
      </c>
      <c r="AC265" s="7">
        <f t="shared" si="106"/>
        <v>2587.1981213234008</v>
      </c>
      <c r="AD265" s="7">
        <f t="shared" si="106"/>
        <v>2869.1032448867645</v>
      </c>
    </row>
    <row r="266" spans="3:30" s="120" customFormat="1" x14ac:dyDescent="0.2">
      <c r="C266" s="37" t="s">
        <v>7</v>
      </c>
      <c r="D266" s="77">
        <f t="shared" ref="D266:AD266" si="107">+D265-D56</f>
        <v>0</v>
      </c>
      <c r="E266" s="77">
        <f t="shared" si="107"/>
        <v>0</v>
      </c>
      <c r="F266" s="77">
        <f t="shared" si="107"/>
        <v>0</v>
      </c>
      <c r="G266" s="77">
        <f t="shared" si="107"/>
        <v>0</v>
      </c>
      <c r="H266" s="77">
        <f t="shared" si="107"/>
        <v>0</v>
      </c>
      <c r="I266" s="77">
        <f t="shared" si="107"/>
        <v>0</v>
      </c>
      <c r="J266" s="77">
        <f t="shared" si="107"/>
        <v>0</v>
      </c>
      <c r="K266" s="77">
        <f t="shared" si="107"/>
        <v>0</v>
      </c>
      <c r="L266" s="77">
        <f t="shared" si="107"/>
        <v>0</v>
      </c>
      <c r="M266" s="77">
        <f t="shared" si="107"/>
        <v>0</v>
      </c>
      <c r="N266" s="77">
        <f t="shared" si="107"/>
        <v>0</v>
      </c>
      <c r="O266" s="77">
        <f t="shared" si="107"/>
        <v>0</v>
      </c>
      <c r="P266" s="77">
        <f t="shared" si="107"/>
        <v>0</v>
      </c>
      <c r="Q266" s="77">
        <f t="shared" si="107"/>
        <v>0</v>
      </c>
      <c r="R266" s="77">
        <f t="shared" si="107"/>
        <v>0</v>
      </c>
      <c r="S266" s="77">
        <f t="shared" si="107"/>
        <v>0</v>
      </c>
      <c r="T266" s="77">
        <f t="shared" si="107"/>
        <v>0</v>
      </c>
      <c r="U266" s="77">
        <f t="shared" si="107"/>
        <v>0</v>
      </c>
      <c r="V266" s="77">
        <f t="shared" si="107"/>
        <v>0</v>
      </c>
      <c r="W266" s="77">
        <f t="shared" si="107"/>
        <v>0</v>
      </c>
      <c r="X266" s="77">
        <f t="shared" si="107"/>
        <v>0</v>
      </c>
      <c r="Y266" s="77">
        <f t="shared" si="107"/>
        <v>0</v>
      </c>
      <c r="Z266" s="77">
        <f t="shared" si="107"/>
        <v>0</v>
      </c>
      <c r="AA266" s="77">
        <f t="shared" si="107"/>
        <v>0</v>
      </c>
      <c r="AB266" s="77">
        <f t="shared" si="107"/>
        <v>0</v>
      </c>
      <c r="AC266" s="77">
        <f t="shared" si="107"/>
        <v>0</v>
      </c>
      <c r="AD266" s="77">
        <f t="shared" si="107"/>
        <v>0</v>
      </c>
    </row>
    <row r="267" spans="3:30" s="120" customFormat="1" x14ac:dyDescent="0.2"/>
    <row r="268" spans="3:30" s="120" customFormat="1" x14ac:dyDescent="0.2">
      <c r="C268" s="120" t="str">
        <f>+C257</f>
        <v>2.F. Uso de productos sustitutos de las sustancias que agotan la capa de ozono: emisiones de GEI (kt CO2 eq) por subcategoría, serie 1990-2016</v>
      </c>
    </row>
    <row r="269" spans="3:30" s="120" customFormat="1" x14ac:dyDescent="0.2">
      <c r="C269" s="3" t="str">
        <f>+C258</f>
        <v>Subcategoría</v>
      </c>
      <c r="D269" s="3">
        <f t="shared" ref="D269:D275" si="108">+D258</f>
        <v>1990</v>
      </c>
      <c r="E269" s="3">
        <f>+N258</f>
        <v>2000</v>
      </c>
      <c r="F269" s="3">
        <f>+X258</f>
        <v>2010</v>
      </c>
      <c r="G269" s="3">
        <f t="shared" ref="G269:G275" si="109">+AA258</f>
        <v>2013</v>
      </c>
      <c r="H269" s="3">
        <f t="shared" ref="H269:J269" si="110">+AB258</f>
        <v>2014</v>
      </c>
      <c r="I269" s="3">
        <f t="shared" si="110"/>
        <v>2015</v>
      </c>
      <c r="J269" s="3">
        <f t="shared" si="110"/>
        <v>2016</v>
      </c>
      <c r="M269" s="85" t="s">
        <v>74</v>
      </c>
      <c r="N269" s="85" t="s">
        <v>87</v>
      </c>
      <c r="O269" s="118" t="s">
        <v>0</v>
      </c>
    </row>
    <row r="270" spans="3:30" s="120" customFormat="1" x14ac:dyDescent="0.2">
      <c r="C270" s="4" t="str">
        <f>+C259</f>
        <v>2.F.1. Refrigeración y aire acondicionado</v>
      </c>
      <c r="D270" s="13">
        <f t="shared" si="108"/>
        <v>0</v>
      </c>
      <c r="E270" s="13">
        <f>+N259</f>
        <v>77.663839524415479</v>
      </c>
      <c r="F270" s="13">
        <f>+X259</f>
        <v>931.82639403566316</v>
      </c>
      <c r="G270" s="13">
        <f t="shared" si="109"/>
        <v>1760.267519216254</v>
      </c>
      <c r="H270" s="13">
        <f t="shared" ref="H270:J270" si="111">+AB259</f>
        <v>2192.5058969201364</v>
      </c>
      <c r="I270" s="13">
        <f t="shared" si="111"/>
        <v>2435.2043840970523</v>
      </c>
      <c r="J270" s="13">
        <f t="shared" si="111"/>
        <v>2753.1985324137549</v>
      </c>
      <c r="K270" s="121">
        <f>+J270/$J$276</f>
        <v>0.95960246021833762</v>
      </c>
      <c r="M270" s="109" t="str">
        <f>+IF(D270=0,"",IF(D270&lt;0,IF(J270&lt;0,(J270-D270)/D270,(J270-D270)/ABS(D270)),(J270-D270)/D270))</f>
        <v/>
      </c>
      <c r="N270" s="109">
        <f>+IF(G270=0,"",IF(G270&lt;0,IF(J270&lt;0,(J270-G270)/G270,(J270-G270)/ABS(G270)),(J270-G270)/G270))</f>
        <v>0.56407960855836059</v>
      </c>
      <c r="O270" s="17" t="str">
        <f>+C270</f>
        <v>2.F.1. Refrigeración y aire acondicionado</v>
      </c>
    </row>
    <row r="271" spans="3:30" s="120" customFormat="1" x14ac:dyDescent="0.2">
      <c r="C271" s="18" t="str">
        <f t="shared" ref="C271:C273" si="112">+C260</f>
        <v>2.F.2. Agentes espumantes</v>
      </c>
      <c r="D271" s="19">
        <f t="shared" si="108"/>
        <v>0</v>
      </c>
      <c r="E271" s="19">
        <f t="shared" ref="E271:E273" si="113">+N260</f>
        <v>0</v>
      </c>
      <c r="F271" s="19">
        <f t="shared" ref="F271" si="114">+X260</f>
        <v>8.2691647036499987</v>
      </c>
      <c r="G271" s="19">
        <f t="shared" si="109"/>
        <v>12.903583903649999</v>
      </c>
      <c r="H271" s="19">
        <f t="shared" ref="H271:J271" si="115">+AB260</f>
        <v>11.912671903649997</v>
      </c>
      <c r="I271" s="19">
        <f t="shared" si="115"/>
        <v>21.913450783649999</v>
      </c>
      <c r="J271" s="19">
        <f t="shared" si="115"/>
        <v>25.479893009024998</v>
      </c>
      <c r="K271" s="121">
        <f t="shared" ref="K271:K276" si="116">+J271/$J$276</f>
        <v>8.8807863761733042E-3</v>
      </c>
      <c r="M271" s="109" t="str">
        <f t="shared" ref="M271:M272" si="117">+IF(D271=0,"",IF(D271&lt;0,IF(J271&lt;0,(J271-D271)/D271,(J271-D271)/ABS(D271)),(J271-D271)/D271))</f>
        <v/>
      </c>
      <c r="N271" s="109">
        <f t="shared" ref="N271:N272" si="118">+IF(G271=0,"",IF(G271&lt;0,IF(J271&lt;0,(J271-G271)/G271,(J271-G271)/ABS(G271)),(J271-G271)/G271))</f>
        <v>0.97463690702375916</v>
      </c>
      <c r="O271" s="17" t="str">
        <f t="shared" ref="O271:O276" si="119">+C271</f>
        <v>2.F.2. Agentes espumantes</v>
      </c>
    </row>
    <row r="272" spans="3:30" s="120" customFormat="1" x14ac:dyDescent="0.2">
      <c r="C272" s="4" t="str">
        <f t="shared" si="112"/>
        <v>2.F.3. Protección contra incendios</v>
      </c>
      <c r="D272" s="13">
        <f t="shared" si="108"/>
        <v>0</v>
      </c>
      <c r="E272" s="13">
        <f t="shared" si="113"/>
        <v>0.74132675142400006</v>
      </c>
      <c r="F272" s="13">
        <f t="shared" ref="F272" si="120">+X261</f>
        <v>16.539889814006489</v>
      </c>
      <c r="G272" s="13">
        <f t="shared" si="109"/>
        <v>29.088359900490577</v>
      </c>
      <c r="H272" s="13">
        <f t="shared" ref="H272:J272" si="121">+AB261</f>
        <v>35.970121022646943</v>
      </c>
      <c r="I272" s="13">
        <f t="shared" si="121"/>
        <v>45.264702182621072</v>
      </c>
      <c r="J272" s="13">
        <f t="shared" si="121"/>
        <v>56.543196275722593</v>
      </c>
      <c r="K272" s="121">
        <f t="shared" si="116"/>
        <v>1.9707619924968646E-2</v>
      </c>
      <c r="M272" s="109" t="str">
        <f t="shared" si="117"/>
        <v/>
      </c>
      <c r="N272" s="109">
        <f t="shared" si="118"/>
        <v>0.94384270784441815</v>
      </c>
      <c r="O272" s="17" t="str">
        <f t="shared" si="119"/>
        <v>2.F.3. Protección contra incendios</v>
      </c>
    </row>
    <row r="273" spans="3:16" s="120" customFormat="1" x14ac:dyDescent="0.2">
      <c r="C273" s="18" t="str">
        <f t="shared" si="112"/>
        <v>2.F.4. Aerosoles</v>
      </c>
      <c r="D273" s="19">
        <f t="shared" si="108"/>
        <v>0</v>
      </c>
      <c r="E273" s="19">
        <f t="shared" si="113"/>
        <v>0</v>
      </c>
      <c r="F273" s="19">
        <f t="shared" ref="F273" si="122">+X262</f>
        <v>30.676851356902915</v>
      </c>
      <c r="G273" s="19">
        <f t="shared" si="109"/>
        <v>43.134374755573027</v>
      </c>
      <c r="H273" s="19">
        <f t="shared" ref="H273:J273" si="123">+AB262</f>
        <v>72.762773975251292</v>
      </c>
      <c r="I273" s="19">
        <f t="shared" si="123"/>
        <v>60.694511244452158</v>
      </c>
      <c r="J273" s="19">
        <f t="shared" si="123"/>
        <v>15.562027805562167</v>
      </c>
      <c r="K273" s="121">
        <f t="shared" si="116"/>
        <v>5.4240041146293282E-3</v>
      </c>
      <c r="M273" s="109" t="str">
        <f t="shared" ref="M273:M276" si="124">+IF(D273=0,"",IF(D273&lt;0,IF(J273&lt;0,(J273-D273)/D273,(J273-D273)/ABS(D273)),(J273-D273)/D273))</f>
        <v/>
      </c>
      <c r="N273" s="109">
        <f t="shared" ref="N273:N275" si="125">+IF(G273=0,"",IF(G273&lt;0,IF(J273&lt;0,(J273-G273)/G273,(J273-G273)/ABS(G273)),(J273-G273)/G273))</f>
        <v>-0.63921981264950345</v>
      </c>
      <c r="O273" s="17" t="str">
        <f t="shared" si="119"/>
        <v>2.F.4. Aerosoles</v>
      </c>
    </row>
    <row r="274" spans="3:16" s="120" customFormat="1" x14ac:dyDescent="0.2">
      <c r="C274" s="4" t="str">
        <f>+C263</f>
        <v>2.F.5. Solventes</v>
      </c>
      <c r="D274" s="13">
        <f t="shared" si="108"/>
        <v>0</v>
      </c>
      <c r="E274" s="13">
        <f>+N263</f>
        <v>3.4538595299999928</v>
      </c>
      <c r="F274" s="13">
        <f>+X263</f>
        <v>11.713014136274991</v>
      </c>
      <c r="G274" s="13">
        <f t="shared" si="109"/>
        <v>14.703273419599984</v>
      </c>
      <c r="H274" s="13">
        <f t="shared" ref="H274:J274" si="126">+AB263</f>
        <v>13.226934081549969</v>
      </c>
      <c r="I274" s="13">
        <f t="shared" si="126"/>
        <v>14.888318127124959</v>
      </c>
      <c r="J274" s="13">
        <f t="shared" si="126"/>
        <v>11.225695011699976</v>
      </c>
      <c r="K274" s="121">
        <f t="shared" si="116"/>
        <v>3.9126145187372034E-3</v>
      </c>
      <c r="M274" s="109" t="str">
        <f t="shared" si="124"/>
        <v/>
      </c>
      <c r="N274" s="109">
        <f t="shared" si="125"/>
        <v>-0.23651729167086516</v>
      </c>
      <c r="O274" s="17" t="str">
        <f t="shared" si="119"/>
        <v>2.F.5. Solventes</v>
      </c>
    </row>
    <row r="275" spans="3:16" s="120" customFormat="1" x14ac:dyDescent="0.2">
      <c r="C275" s="18" t="str">
        <f>+C264</f>
        <v>2.F.6. Otras aplicaciones (especificar)</v>
      </c>
      <c r="D275" s="19">
        <f t="shared" si="108"/>
        <v>0</v>
      </c>
      <c r="E275" s="19">
        <f>+N264</f>
        <v>0</v>
      </c>
      <c r="F275" s="19">
        <f>+X264</f>
        <v>0.95209950550000011</v>
      </c>
      <c r="G275" s="19">
        <f t="shared" si="109"/>
        <v>6.3991235879999868</v>
      </c>
      <c r="H275" s="19">
        <f t="shared" ref="H275:J275" si="127">+AB264</f>
        <v>8.2884543884999928</v>
      </c>
      <c r="I275" s="19">
        <f t="shared" si="127"/>
        <v>9.2327548884999988</v>
      </c>
      <c r="J275" s="19">
        <f t="shared" si="127"/>
        <v>7.0939003709999993</v>
      </c>
      <c r="K275" s="121">
        <f t="shared" si="116"/>
        <v>2.4725148471539146E-3</v>
      </c>
      <c r="M275" s="109" t="str">
        <f t="shared" si="124"/>
        <v/>
      </c>
      <c r="N275" s="109">
        <f t="shared" si="125"/>
        <v>0.10857374036389901</v>
      </c>
      <c r="O275" s="17" t="str">
        <f t="shared" si="119"/>
        <v>2.F.6. Otras aplicaciones (especificar)</v>
      </c>
    </row>
    <row r="276" spans="3:16" s="120" customFormat="1" x14ac:dyDescent="0.2">
      <c r="C276" s="6" t="s">
        <v>8</v>
      </c>
      <c r="D276" s="7">
        <f t="shared" ref="D276:F276" si="128">SUM(D270:D275)</f>
        <v>0</v>
      </c>
      <c r="E276" s="7">
        <f t="shared" si="128"/>
        <v>81.859025805839465</v>
      </c>
      <c r="F276" s="7">
        <f t="shared" si="128"/>
        <v>999.97741355199753</v>
      </c>
      <c r="G276" s="7">
        <f>SUM(G270:G275)</f>
        <v>1866.4962347835676</v>
      </c>
      <c r="H276" s="7">
        <f t="shared" ref="H276:J276" si="129">SUM(H270:H275)</f>
        <v>2334.6668522917348</v>
      </c>
      <c r="I276" s="7">
        <f t="shared" si="129"/>
        <v>2587.1981213234008</v>
      </c>
      <c r="J276" s="7">
        <f t="shared" si="129"/>
        <v>2869.1032448867645</v>
      </c>
      <c r="K276" s="121">
        <f t="shared" si="116"/>
        <v>1</v>
      </c>
      <c r="L276" s="122"/>
      <c r="M276" s="109" t="str">
        <f t="shared" si="124"/>
        <v/>
      </c>
      <c r="N276" s="109">
        <f>+IF(G276=0,"",IF(G276&lt;0,IF(J276&lt;0,(J276-G276)/G276,(J276-G276)/ABS(G276)),(J276-G276)/G276))</f>
        <v>0.53715994247342036</v>
      </c>
      <c r="O276" s="17" t="str">
        <f t="shared" si="119"/>
        <v>Total</v>
      </c>
      <c r="P276" s="79"/>
    </row>
    <row r="277" spans="3:16" s="120" customFormat="1" x14ac:dyDescent="0.2">
      <c r="C277" s="37" t="s">
        <v>7</v>
      </c>
      <c r="D277" s="77">
        <f>+D265-D276</f>
        <v>0</v>
      </c>
      <c r="E277" s="77">
        <f>+E276-N265</f>
        <v>0</v>
      </c>
      <c r="F277" s="77">
        <f>+F276-X265</f>
        <v>0</v>
      </c>
      <c r="G277" s="77">
        <f>+G276-AA265</f>
        <v>0</v>
      </c>
      <c r="H277" s="77">
        <f t="shared" ref="H277:J277" si="130">+H276-AB265</f>
        <v>0</v>
      </c>
      <c r="I277" s="77">
        <f t="shared" si="130"/>
        <v>0</v>
      </c>
      <c r="J277" s="77">
        <f t="shared" si="130"/>
        <v>0</v>
      </c>
      <c r="K277" s="79"/>
      <c r="L277" s="122"/>
      <c r="M277" s="123"/>
      <c r="P277" s="79"/>
    </row>
    <row r="278" spans="3:16" s="120" customFormat="1" x14ac:dyDescent="0.2"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</row>
    <row r="279" spans="3:16" s="120" customFormat="1" x14ac:dyDescent="0.2">
      <c r="C279" s="120" t="str">
        <f>+C257</f>
        <v>2.F. Uso de productos sustitutos de las sustancias que agotan la capa de ozono: emisiones de GEI (kt CO2 eq) por subcategoría, serie 1990-2016</v>
      </c>
    </row>
    <row r="280" spans="3:16" s="120" customFormat="1" x14ac:dyDescent="0.2"/>
    <row r="281" spans="3:16" s="120" customFormat="1" x14ac:dyDescent="0.2"/>
    <row r="282" spans="3:16" s="120" customFormat="1" x14ac:dyDescent="0.2"/>
    <row r="283" spans="3:16" s="120" customFormat="1" x14ac:dyDescent="0.2"/>
    <row r="284" spans="3:16" s="120" customFormat="1" x14ac:dyDescent="0.2"/>
    <row r="285" spans="3:16" s="120" customFormat="1" x14ac:dyDescent="0.2"/>
    <row r="286" spans="3:16" s="120" customFormat="1" x14ac:dyDescent="0.2"/>
    <row r="287" spans="3:16" s="120" customFormat="1" x14ac:dyDescent="0.2"/>
    <row r="288" spans="3:16" s="120" customFormat="1" x14ac:dyDescent="0.2"/>
    <row r="289" spans="3:30" s="120" customFormat="1" x14ac:dyDescent="0.2"/>
    <row r="290" spans="3:30" s="120" customFormat="1" x14ac:dyDescent="0.2"/>
    <row r="291" spans="3:30" s="120" customFormat="1" x14ac:dyDescent="0.2"/>
    <row r="292" spans="3:30" s="120" customFormat="1" x14ac:dyDescent="0.2"/>
    <row r="293" spans="3:30" s="120" customFormat="1" x14ac:dyDescent="0.2"/>
    <row r="294" spans="3:30" s="120" customFormat="1" x14ac:dyDescent="0.2"/>
    <row r="295" spans="3:30" s="120" customFormat="1" x14ac:dyDescent="0.2"/>
    <row r="296" spans="3:30" s="120" customFormat="1" x14ac:dyDescent="0.2">
      <c r="C296" s="120" t="s">
        <v>164</v>
      </c>
    </row>
    <row r="297" spans="3:30" s="120" customFormat="1" x14ac:dyDescent="0.2">
      <c r="C297" s="3" t="s">
        <v>17</v>
      </c>
      <c r="D297" s="3">
        <v>1990</v>
      </c>
      <c r="E297" s="3">
        <v>1991</v>
      </c>
      <c r="F297" s="3">
        <v>1992</v>
      </c>
      <c r="G297" s="3">
        <v>1993</v>
      </c>
      <c r="H297" s="3">
        <v>1994</v>
      </c>
      <c r="I297" s="3">
        <v>1995</v>
      </c>
      <c r="J297" s="3">
        <v>1996</v>
      </c>
      <c r="K297" s="3">
        <v>1997</v>
      </c>
      <c r="L297" s="3">
        <v>1998</v>
      </c>
      <c r="M297" s="3">
        <v>1999</v>
      </c>
      <c r="N297" s="3">
        <v>2000</v>
      </c>
      <c r="O297" s="3">
        <v>2001</v>
      </c>
      <c r="P297" s="3">
        <v>2002</v>
      </c>
      <c r="Q297" s="3">
        <v>2003</v>
      </c>
      <c r="R297" s="3">
        <v>2004</v>
      </c>
      <c r="S297" s="3">
        <v>2005</v>
      </c>
      <c r="T297" s="3">
        <v>2006</v>
      </c>
      <c r="U297" s="3">
        <v>2007</v>
      </c>
      <c r="V297" s="3">
        <v>2008</v>
      </c>
      <c r="W297" s="3">
        <v>2009</v>
      </c>
      <c r="X297" s="3">
        <v>2010</v>
      </c>
      <c r="Y297" s="3">
        <v>2011</v>
      </c>
      <c r="Z297" s="3">
        <v>2012</v>
      </c>
      <c r="AA297" s="3">
        <v>2013</v>
      </c>
      <c r="AB297" s="3">
        <v>2014</v>
      </c>
      <c r="AC297" s="3">
        <v>2015</v>
      </c>
      <c r="AD297" s="3">
        <v>2016</v>
      </c>
    </row>
    <row r="298" spans="3:30" s="120" customFormat="1" x14ac:dyDescent="0.2">
      <c r="C298" s="4" t="s">
        <v>65</v>
      </c>
      <c r="D298" s="13">
        <v>61.328415926639998</v>
      </c>
      <c r="E298" s="13">
        <v>43.749966896160004</v>
      </c>
      <c r="F298" s="13">
        <v>49.370166896160001</v>
      </c>
      <c r="G298" s="13">
        <v>46.590830594159996</v>
      </c>
      <c r="H298" s="13">
        <v>69.84391221012001</v>
      </c>
      <c r="I298" s="13">
        <v>76.477482722399998</v>
      </c>
      <c r="J298" s="13">
        <v>74.752479565439984</v>
      </c>
      <c r="K298" s="13">
        <v>99.003165678359991</v>
      </c>
      <c r="L298" s="13">
        <v>122.35864270764</v>
      </c>
      <c r="M298" s="13">
        <v>103.13209557683999</v>
      </c>
      <c r="N298" s="13">
        <v>94.087449902879996</v>
      </c>
      <c r="O298" s="13">
        <v>98.643117902879993</v>
      </c>
      <c r="P298" s="13">
        <v>96.009649432199978</v>
      </c>
      <c r="Q298" s="13">
        <v>136.45448533895996</v>
      </c>
      <c r="R298" s="13">
        <v>122.53700986643997</v>
      </c>
      <c r="S298" s="13">
        <v>113.34101671631998</v>
      </c>
      <c r="T298" s="13">
        <v>129.73571224128</v>
      </c>
      <c r="U298" s="13">
        <v>145.21709679588</v>
      </c>
      <c r="V298" s="13">
        <v>178.86223147236001</v>
      </c>
      <c r="W298" s="13">
        <v>168.69801243467998</v>
      </c>
      <c r="X298" s="13">
        <v>242.69112914004</v>
      </c>
      <c r="Y298" s="13">
        <v>244.84783554540002</v>
      </c>
      <c r="Z298" s="13">
        <v>233.07621905219997</v>
      </c>
      <c r="AA298" s="13">
        <v>233.82480042839995</v>
      </c>
      <c r="AB298" s="13">
        <v>232.89751135248412</v>
      </c>
      <c r="AC298" s="13">
        <v>242.32577927432368</v>
      </c>
      <c r="AD298" s="13">
        <v>272.26847249832701</v>
      </c>
    </row>
    <row r="299" spans="3:30" s="120" customFormat="1" x14ac:dyDescent="0.2">
      <c r="C299" s="6" t="s">
        <v>8</v>
      </c>
      <c r="D299" s="7">
        <f t="shared" ref="D299" si="131">SUM(D298:D298)</f>
        <v>61.328415926639998</v>
      </c>
      <c r="E299" s="7">
        <f t="shared" ref="E299:AD299" si="132">SUM(E298:E298)</f>
        <v>43.749966896160004</v>
      </c>
      <c r="F299" s="7">
        <f t="shared" si="132"/>
        <v>49.370166896160001</v>
      </c>
      <c r="G299" s="7">
        <f t="shared" si="132"/>
        <v>46.590830594159996</v>
      </c>
      <c r="H299" s="7">
        <f t="shared" si="132"/>
        <v>69.84391221012001</v>
      </c>
      <c r="I299" s="7">
        <f t="shared" si="132"/>
        <v>76.477482722399998</v>
      </c>
      <c r="J299" s="7">
        <f t="shared" si="132"/>
        <v>74.752479565439984</v>
      </c>
      <c r="K299" s="7">
        <f t="shared" si="132"/>
        <v>99.003165678359991</v>
      </c>
      <c r="L299" s="7">
        <f t="shared" si="132"/>
        <v>122.35864270764</v>
      </c>
      <c r="M299" s="7">
        <f t="shared" si="132"/>
        <v>103.13209557683999</v>
      </c>
      <c r="N299" s="7">
        <f t="shared" si="132"/>
        <v>94.087449902879996</v>
      </c>
      <c r="O299" s="7">
        <f t="shared" si="132"/>
        <v>98.643117902879993</v>
      </c>
      <c r="P299" s="7">
        <f t="shared" si="132"/>
        <v>96.009649432199978</v>
      </c>
      <c r="Q299" s="7">
        <f t="shared" si="132"/>
        <v>136.45448533895996</v>
      </c>
      <c r="R299" s="7">
        <f t="shared" si="132"/>
        <v>122.53700986643997</v>
      </c>
      <c r="S299" s="7">
        <f t="shared" si="132"/>
        <v>113.34101671631998</v>
      </c>
      <c r="T299" s="7">
        <f t="shared" si="132"/>
        <v>129.73571224128</v>
      </c>
      <c r="U299" s="7">
        <f t="shared" si="132"/>
        <v>145.21709679588</v>
      </c>
      <c r="V299" s="7">
        <f t="shared" si="132"/>
        <v>178.86223147236001</v>
      </c>
      <c r="W299" s="7">
        <f t="shared" si="132"/>
        <v>168.69801243467998</v>
      </c>
      <c r="X299" s="7">
        <f t="shared" si="132"/>
        <v>242.69112914004</v>
      </c>
      <c r="Y299" s="7">
        <f t="shared" si="132"/>
        <v>244.84783554540002</v>
      </c>
      <c r="Z299" s="7">
        <f t="shared" si="132"/>
        <v>233.07621905219997</v>
      </c>
      <c r="AA299" s="7">
        <f t="shared" si="132"/>
        <v>233.82480042839995</v>
      </c>
      <c r="AB299" s="7">
        <f t="shared" si="132"/>
        <v>232.89751135248412</v>
      </c>
      <c r="AC299" s="7">
        <f t="shared" si="132"/>
        <v>242.32577927432368</v>
      </c>
      <c r="AD299" s="7">
        <f t="shared" si="132"/>
        <v>272.26847249832701</v>
      </c>
    </row>
    <row r="300" spans="3:30" s="120" customFormat="1" x14ac:dyDescent="0.2">
      <c r="C300" s="37" t="s">
        <v>7</v>
      </c>
      <c r="D300" s="77">
        <f t="shared" ref="D300:AD300" si="133">+D299-D57</f>
        <v>0</v>
      </c>
      <c r="E300" s="77">
        <f t="shared" si="133"/>
        <v>0</v>
      </c>
      <c r="F300" s="77">
        <f t="shared" si="133"/>
        <v>0</v>
      </c>
      <c r="G300" s="77">
        <f t="shared" si="133"/>
        <v>0</v>
      </c>
      <c r="H300" s="77">
        <f t="shared" si="133"/>
        <v>0</v>
      </c>
      <c r="I300" s="77">
        <f t="shared" si="133"/>
        <v>0</v>
      </c>
      <c r="J300" s="77">
        <f t="shared" si="133"/>
        <v>0</v>
      </c>
      <c r="K300" s="77">
        <f t="shared" si="133"/>
        <v>0</v>
      </c>
      <c r="L300" s="77">
        <f t="shared" si="133"/>
        <v>0</v>
      </c>
      <c r="M300" s="77">
        <f t="shared" si="133"/>
        <v>0</v>
      </c>
      <c r="N300" s="77">
        <f t="shared" si="133"/>
        <v>0</v>
      </c>
      <c r="O300" s="77">
        <f t="shared" si="133"/>
        <v>0</v>
      </c>
      <c r="P300" s="77">
        <f t="shared" si="133"/>
        <v>0</v>
      </c>
      <c r="Q300" s="77">
        <f t="shared" si="133"/>
        <v>0</v>
      </c>
      <c r="R300" s="77">
        <f t="shared" si="133"/>
        <v>0</v>
      </c>
      <c r="S300" s="77">
        <f t="shared" si="133"/>
        <v>0</v>
      </c>
      <c r="T300" s="77">
        <f t="shared" si="133"/>
        <v>0</v>
      </c>
      <c r="U300" s="77">
        <f t="shared" si="133"/>
        <v>0</v>
      </c>
      <c r="V300" s="77">
        <f t="shared" si="133"/>
        <v>0</v>
      </c>
      <c r="W300" s="77">
        <f t="shared" si="133"/>
        <v>0</v>
      </c>
      <c r="X300" s="77">
        <f t="shared" si="133"/>
        <v>0</v>
      </c>
      <c r="Y300" s="77">
        <f t="shared" si="133"/>
        <v>0</v>
      </c>
      <c r="Z300" s="77">
        <f t="shared" si="133"/>
        <v>0</v>
      </c>
      <c r="AA300" s="77">
        <f t="shared" si="133"/>
        <v>0</v>
      </c>
      <c r="AB300" s="77">
        <f t="shared" si="133"/>
        <v>0</v>
      </c>
      <c r="AC300" s="77">
        <f t="shared" si="133"/>
        <v>0</v>
      </c>
      <c r="AD300" s="77">
        <f t="shared" si="133"/>
        <v>0</v>
      </c>
    </row>
    <row r="301" spans="3:30" s="120" customFormat="1" x14ac:dyDescent="0.2"/>
    <row r="302" spans="3:30" s="120" customFormat="1" x14ac:dyDescent="0.2">
      <c r="C302" s="120" t="str">
        <f>+C296</f>
        <v>2.G. Manufactura y utilización de otros productos: emisiones de GEI (kt CO2 eq) por subcategoría, serie 1990-2016</v>
      </c>
    </row>
    <row r="303" spans="3:30" s="120" customFormat="1" x14ac:dyDescent="0.2">
      <c r="C303" s="3" t="str">
        <f>+C297</f>
        <v>Subcategoría</v>
      </c>
      <c r="D303" s="3">
        <f>+D297</f>
        <v>1990</v>
      </c>
      <c r="E303" s="3">
        <f>+N297</f>
        <v>2000</v>
      </c>
      <c r="F303" s="3">
        <f t="shared" ref="F303:F304" si="134">+X297</f>
        <v>2010</v>
      </c>
      <c r="G303" s="3">
        <f>+AA297</f>
        <v>2013</v>
      </c>
      <c r="H303" s="3">
        <f t="shared" ref="H303:J303" si="135">+AB297</f>
        <v>2014</v>
      </c>
      <c r="I303" s="3">
        <f t="shared" si="135"/>
        <v>2015</v>
      </c>
      <c r="J303" s="3">
        <f t="shared" si="135"/>
        <v>2016</v>
      </c>
      <c r="M303" s="85" t="s">
        <v>74</v>
      </c>
      <c r="N303" s="85" t="s">
        <v>87</v>
      </c>
      <c r="O303" s="118" t="s">
        <v>0</v>
      </c>
    </row>
    <row r="304" spans="3:30" s="120" customFormat="1" x14ac:dyDescent="0.2">
      <c r="C304" s="4" t="str">
        <f>+C298</f>
        <v>2.G.1. Equipos eléctricos</v>
      </c>
      <c r="D304" s="13">
        <f>+D298</f>
        <v>61.328415926639998</v>
      </c>
      <c r="E304" s="13">
        <f>+N298</f>
        <v>94.087449902879996</v>
      </c>
      <c r="F304" s="13">
        <f t="shared" si="134"/>
        <v>242.69112914004</v>
      </c>
      <c r="G304" s="13">
        <f>+AA298</f>
        <v>233.82480042839995</v>
      </c>
      <c r="H304" s="13">
        <f t="shared" ref="H304:J304" si="136">+AB298</f>
        <v>232.89751135248412</v>
      </c>
      <c r="I304" s="13">
        <f t="shared" si="136"/>
        <v>242.32577927432368</v>
      </c>
      <c r="J304" s="13">
        <f t="shared" si="136"/>
        <v>272.26847249832701</v>
      </c>
      <c r="K304" s="121"/>
      <c r="M304" s="109">
        <f>+IF(D304=0,"",IF(D304&lt;0,IF(J304&lt;0,(J304-D304)/D304,(J304-D304)/ABS(D304)),(J304-D304)/D304))</f>
        <v>3.4395158163551773</v>
      </c>
      <c r="N304" s="109">
        <f>+IF(G304=0,"",IF(G304&lt;0,IF(J304&lt;0,(J304-G304)/G304,(J304-G304)/ABS(G304)),(J304-G304)/G304))</f>
        <v>0.16441229501529711</v>
      </c>
      <c r="O304" s="17" t="str">
        <f>+C304</f>
        <v>2.G.1. Equipos eléctricos</v>
      </c>
    </row>
    <row r="305" spans="3:16" s="120" customFormat="1" x14ac:dyDescent="0.2">
      <c r="C305" s="6" t="s">
        <v>8</v>
      </c>
      <c r="D305" s="7">
        <f t="shared" ref="D305:F305" si="137">SUM(D304:D304)</f>
        <v>61.328415926639998</v>
      </c>
      <c r="E305" s="7">
        <f t="shared" si="137"/>
        <v>94.087449902879996</v>
      </c>
      <c r="F305" s="7">
        <f t="shared" si="137"/>
        <v>242.69112914004</v>
      </c>
      <c r="G305" s="7">
        <f>SUM(G304:G304)</f>
        <v>233.82480042839995</v>
      </c>
      <c r="H305" s="7">
        <f t="shared" ref="H305:J305" si="138">SUM(H304:H304)</f>
        <v>232.89751135248412</v>
      </c>
      <c r="I305" s="7">
        <f t="shared" si="138"/>
        <v>242.32577927432368</v>
      </c>
      <c r="J305" s="7">
        <f t="shared" si="138"/>
        <v>272.26847249832701</v>
      </c>
      <c r="K305" s="121"/>
      <c r="M305" s="109">
        <f t="shared" ref="M305" si="139">+IF(D305=0,"",IF(D305&lt;0,IF(J305&lt;0,(J305-D305)/D305,(J305-D305)/ABS(D305)),(J305-D305)/D305))</f>
        <v>3.4395158163551773</v>
      </c>
      <c r="N305" s="109">
        <f t="shared" ref="N305" si="140">+IF(G305=0,"",IF(G305&lt;0,IF(J305&lt;0,(J305-G305)/G305,(J305-G305)/ABS(G305)),(J305-G305)/G305))</f>
        <v>0.16441229501529711</v>
      </c>
      <c r="O305" s="17" t="str">
        <f>+C305</f>
        <v>Total</v>
      </c>
    </row>
    <row r="306" spans="3:16" s="120" customFormat="1" x14ac:dyDescent="0.2">
      <c r="C306" s="37" t="s">
        <v>7</v>
      </c>
      <c r="D306" s="77">
        <f>+D299-D305</f>
        <v>0</v>
      </c>
      <c r="E306" s="77">
        <f>+N299-E305</f>
        <v>0</v>
      </c>
      <c r="F306" s="77">
        <f>+X299-F305</f>
        <v>0</v>
      </c>
      <c r="G306" s="77">
        <f>+AA299-G305</f>
        <v>0</v>
      </c>
      <c r="H306" s="77">
        <f t="shared" ref="H306:J306" si="141">+AB299-H305</f>
        <v>0</v>
      </c>
      <c r="I306" s="77">
        <f t="shared" si="141"/>
        <v>0</v>
      </c>
      <c r="J306" s="77">
        <f t="shared" si="141"/>
        <v>0</v>
      </c>
      <c r="K306" s="121"/>
      <c r="M306" s="16" t="str">
        <f>+IF(D306=0,"",IF(D306&lt;0,IF(G306&lt;0,(G306-D306)/D306,(G306-D306)/ABS(D306)),(G306-D306)/D306))</f>
        <v/>
      </c>
      <c r="N306" s="16" t="str">
        <f>+IF(E306=0,"",IF(E306&lt;0,IF(G306&lt;0,(G306-E306)/E306,(G306-E306)/ABS(E306)),(G306-E306)/E306))</f>
        <v/>
      </c>
      <c r="O306" s="17" t="str">
        <f>+C306</f>
        <v>Chequeo</v>
      </c>
      <c r="P306" s="79"/>
    </row>
    <row r="307" spans="3:16" s="120" customFormat="1" x14ac:dyDescent="0.2">
      <c r="C307" s="79"/>
      <c r="D307" s="79"/>
      <c r="E307" s="79"/>
      <c r="F307" s="79"/>
      <c r="G307" s="79"/>
      <c r="H307" s="79"/>
      <c r="I307" s="79"/>
      <c r="J307" s="79"/>
      <c r="K307" s="122"/>
      <c r="L307" s="123"/>
      <c r="O307" s="79"/>
    </row>
    <row r="308" spans="3:16" s="120" customFormat="1" x14ac:dyDescent="0.2">
      <c r="C308" s="120" t="str">
        <f>+C302</f>
        <v>2.G. Manufactura y utilización de otros productos: emisiones de GEI (kt CO2 eq) por subcategoría, serie 1990-2016</v>
      </c>
    </row>
    <row r="309" spans="3:16" s="120" customFormat="1" x14ac:dyDescent="0.2"/>
    <row r="310" spans="3:16" s="120" customFormat="1" x14ac:dyDescent="0.2"/>
    <row r="311" spans="3:16" s="120" customFormat="1" x14ac:dyDescent="0.2"/>
    <row r="312" spans="3:16" s="120" customFormat="1" x14ac:dyDescent="0.2"/>
    <row r="313" spans="3:16" s="120" customFormat="1" x14ac:dyDescent="0.2"/>
    <row r="314" spans="3:16" s="120" customFormat="1" x14ac:dyDescent="0.2"/>
    <row r="315" spans="3:16" s="120" customFormat="1" x14ac:dyDescent="0.2"/>
    <row r="316" spans="3:16" s="120" customFormat="1" x14ac:dyDescent="0.2"/>
    <row r="317" spans="3:16" s="120" customFormat="1" x14ac:dyDescent="0.2"/>
    <row r="318" spans="3:16" s="120" customFormat="1" x14ac:dyDescent="0.2"/>
    <row r="319" spans="3:16" s="120" customFormat="1" x14ac:dyDescent="0.2"/>
    <row r="320" spans="3:16" s="120" customFormat="1" x14ac:dyDescent="0.2"/>
    <row r="321" s="120" customFormat="1" x14ac:dyDescent="0.2"/>
    <row r="322" s="120" customFormat="1" x14ac:dyDescent="0.2"/>
    <row r="323" s="120" customFormat="1" x14ac:dyDescent="0.2"/>
    <row r="324" s="120" customFormat="1" x14ac:dyDescent="0.2"/>
  </sheetData>
  <conditionalFormatting sqref="C59:AA59 C70:J70 G111:J111 G144:J144 G175:J175 G207:J207 G238:J238 G277:J277 G306:J306">
    <cfRule type="cellIs" dxfId="76" priority="207" operator="equal">
      <formula>0</formula>
    </cfRule>
  </conditionalFormatting>
  <conditionalFormatting sqref="C111:D111 C100:AD100">
    <cfRule type="cellIs" dxfId="75" priority="205" operator="equal">
      <formula>0</formula>
    </cfRule>
  </conditionalFormatting>
  <conditionalFormatting sqref="C144:D144 C136:AD136">
    <cfRule type="cellIs" dxfId="74" priority="190" operator="equal">
      <formula>0</formula>
    </cfRule>
  </conditionalFormatting>
  <conditionalFormatting sqref="C175:D175 C168:AD168">
    <cfRule type="cellIs" dxfId="73" priority="177" operator="equal">
      <formula>0</formula>
    </cfRule>
  </conditionalFormatting>
  <conditionalFormatting sqref="C207:F207 C200:AA200">
    <cfRule type="cellIs" dxfId="72" priority="168" operator="equal">
      <formula>0</formula>
    </cfRule>
  </conditionalFormatting>
  <conditionalFormatting sqref="C238:F238 C231:AD231">
    <cfRule type="cellIs" dxfId="71" priority="157" operator="equal">
      <formula>0</formula>
    </cfRule>
  </conditionalFormatting>
  <conditionalFormatting sqref="C266:AD266 C277:F277">
    <cfRule type="cellIs" dxfId="70" priority="141" operator="equal">
      <formula>0</formula>
    </cfRule>
  </conditionalFormatting>
  <conditionalFormatting sqref="C306:D306 C300:AD300">
    <cfRule type="cellIs" dxfId="69" priority="114" operator="equal">
      <formula>0</formula>
    </cfRule>
  </conditionalFormatting>
  <conditionalFormatting sqref="D7:AA7">
    <cfRule type="cellIs" dxfId="68" priority="109" operator="equal">
      <formula>0</formula>
    </cfRule>
  </conditionalFormatting>
  <conditionalFormatting sqref="D31:AD31">
    <cfRule type="cellIs" dxfId="67" priority="108" operator="equal">
      <formula>0</formula>
    </cfRule>
  </conditionalFormatting>
  <conditionalFormatting sqref="M306:N306">
    <cfRule type="cellIs" dxfId="66" priority="68" operator="lessThan">
      <formula>-17.128</formula>
    </cfRule>
  </conditionalFormatting>
  <conditionalFormatting sqref="AB59:AD59">
    <cfRule type="cellIs" dxfId="65" priority="55" operator="equal">
      <formula>0</formula>
    </cfRule>
  </conditionalFormatting>
  <conditionalFormatting sqref="AB200:AD200">
    <cfRule type="cellIs" dxfId="64" priority="40" operator="equal">
      <formula>0</formula>
    </cfRule>
  </conditionalFormatting>
  <conditionalFormatting sqref="AB7:AD7">
    <cfRule type="cellIs" dxfId="63" priority="19" operator="equal">
      <formula>0</formula>
    </cfRule>
  </conditionalFormatting>
  <conditionalFormatting sqref="E111:F111">
    <cfRule type="cellIs" dxfId="62" priority="14" operator="equal">
      <formula>0</formula>
    </cfRule>
  </conditionalFormatting>
  <conditionalFormatting sqref="M105">
    <cfRule type="cellIs" dxfId="61" priority="13" operator="lessThan">
      <formula>-17.128</formula>
    </cfRule>
  </conditionalFormatting>
  <conditionalFormatting sqref="N105">
    <cfRule type="cellIs" dxfId="60" priority="12" operator="lessThan">
      <formula>-17.128</formula>
    </cfRule>
  </conditionalFormatting>
  <conditionalFormatting sqref="M107">
    <cfRule type="cellIs" dxfId="59" priority="11" operator="lessThan">
      <formula>-17.128</formula>
    </cfRule>
  </conditionalFormatting>
  <conditionalFormatting sqref="N107">
    <cfRule type="cellIs" dxfId="58" priority="10" operator="lessThan">
      <formula>-17.128</formula>
    </cfRule>
  </conditionalFormatting>
  <conditionalFormatting sqref="M109">
    <cfRule type="cellIs" dxfId="57" priority="9" operator="lessThan">
      <formula>-17.128</formula>
    </cfRule>
  </conditionalFormatting>
  <conditionalFormatting sqref="N109">
    <cfRule type="cellIs" dxfId="56" priority="8" operator="lessThan">
      <formula>-17.128</formula>
    </cfRule>
  </conditionalFormatting>
  <conditionalFormatting sqref="E144:F144">
    <cfRule type="cellIs" dxfId="55" priority="7" operator="equal">
      <formula>0</formula>
    </cfRule>
  </conditionalFormatting>
  <conditionalFormatting sqref="E175:F175">
    <cfRule type="cellIs" dxfId="54" priority="2" operator="equal">
      <formula>0</formula>
    </cfRule>
  </conditionalFormatting>
  <conditionalFormatting sqref="E306:F306">
    <cfRule type="cellIs" dxfId="53" priority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D257"/>
  <sheetViews>
    <sheetView showGridLines="0" topLeftCell="A210" zoomScaleNormal="100" workbookViewId="0">
      <selection activeCell="D258" sqref="D258"/>
    </sheetView>
  </sheetViews>
  <sheetFormatPr baseColWidth="10" defaultColWidth="11.42578125" defaultRowHeight="12" x14ac:dyDescent="0.25"/>
  <cols>
    <col min="1" max="2" width="5.140625" style="2" customWidth="1"/>
    <col min="3" max="26" width="12.140625" style="2" customWidth="1"/>
    <col min="27" max="27" width="13" style="2" customWidth="1"/>
    <col min="28" max="16384" width="11.42578125" style="2"/>
  </cols>
  <sheetData>
    <row r="2" spans="1:30" s="43" customFormat="1" x14ac:dyDescent="0.2">
      <c r="C2" s="43" t="s">
        <v>68</v>
      </c>
    </row>
    <row r="3" spans="1:30" s="43" customFormat="1" x14ac:dyDescent="0.2">
      <c r="A3" s="44" t="s">
        <v>2</v>
      </c>
      <c r="B3" s="44" t="s">
        <v>0</v>
      </c>
      <c r="C3" s="44" t="s">
        <v>0</v>
      </c>
      <c r="D3" s="3">
        <v>1990</v>
      </c>
      <c r="E3" s="3">
        <v>1991</v>
      </c>
      <c r="F3" s="3">
        <v>1992</v>
      </c>
      <c r="G3" s="3">
        <v>1993</v>
      </c>
      <c r="H3" s="3">
        <v>1994</v>
      </c>
      <c r="I3" s="3">
        <v>1995</v>
      </c>
      <c r="J3" s="3">
        <v>1996</v>
      </c>
      <c r="K3" s="3">
        <v>1997</v>
      </c>
      <c r="L3" s="3">
        <v>1998</v>
      </c>
      <c r="M3" s="3">
        <v>1999</v>
      </c>
      <c r="N3" s="3">
        <v>2000</v>
      </c>
      <c r="O3" s="3">
        <v>2001</v>
      </c>
      <c r="P3" s="3">
        <v>2002</v>
      </c>
      <c r="Q3" s="3">
        <v>2003</v>
      </c>
      <c r="R3" s="3">
        <v>2004</v>
      </c>
      <c r="S3" s="3">
        <v>2005</v>
      </c>
      <c r="T3" s="3">
        <v>2006</v>
      </c>
      <c r="U3" s="3">
        <v>2007</v>
      </c>
      <c r="V3" s="3">
        <v>2008</v>
      </c>
      <c r="W3" s="3">
        <v>2009</v>
      </c>
      <c r="X3" s="3">
        <v>2010</v>
      </c>
      <c r="Y3" s="3">
        <v>2011</v>
      </c>
      <c r="Z3" s="3">
        <v>2012</v>
      </c>
      <c r="AA3" s="3">
        <v>2013</v>
      </c>
      <c r="AB3" s="3">
        <v>2014</v>
      </c>
      <c r="AC3" s="3">
        <v>2015</v>
      </c>
      <c r="AD3" s="3">
        <v>2016</v>
      </c>
    </row>
    <row r="4" spans="1:30" s="43" customFormat="1" x14ac:dyDescent="0.2">
      <c r="A4" s="45" t="s">
        <v>54</v>
      </c>
      <c r="B4" s="45" t="s">
        <v>69</v>
      </c>
      <c r="C4" s="45" t="str">
        <f>+CONCATENATE(A4," ",B4)</f>
        <v>3. Agricultura (excluyendo UTCUTS)</v>
      </c>
      <c r="D4" s="45">
        <f>+CL!D6</f>
        <v>12071.431831021409</v>
      </c>
      <c r="E4" s="45">
        <f>+CL!E6</f>
        <v>12166.993596839933</v>
      </c>
      <c r="F4" s="45">
        <f>+CL!F6</f>
        <v>12561.975527596134</v>
      </c>
      <c r="G4" s="45">
        <f>+CL!G6</f>
        <v>12987.261774996614</v>
      </c>
      <c r="H4" s="45">
        <f>+CL!H6</f>
        <v>13357.690394123409</v>
      </c>
      <c r="I4" s="45">
        <f>+CL!I6</f>
        <v>13665.205712404497</v>
      </c>
      <c r="J4" s="45">
        <f>+CL!J6</f>
        <v>13809.23531655739</v>
      </c>
      <c r="K4" s="45">
        <f>+CL!K6</f>
        <v>14217.680293434571</v>
      </c>
      <c r="L4" s="45">
        <f>+CL!L6</f>
        <v>14184.976203700464</v>
      </c>
      <c r="M4" s="45">
        <f>+CL!M6</f>
        <v>14199.822188291639</v>
      </c>
      <c r="N4" s="45">
        <f>+CL!N6</f>
        <v>14008.686364919475</v>
      </c>
      <c r="O4" s="45">
        <f>+CL!O6</f>
        <v>13870.095279533081</v>
      </c>
      <c r="P4" s="45">
        <f>+CL!P6</f>
        <v>13965.997145020021</v>
      </c>
      <c r="Q4" s="45">
        <f>+CL!Q6</f>
        <v>13693.129424035262</v>
      </c>
      <c r="R4" s="45">
        <f>+CL!R6</f>
        <v>14104.892453663662</v>
      </c>
      <c r="S4" s="45">
        <f>+CL!S6</f>
        <v>13906.651751809221</v>
      </c>
      <c r="T4" s="45">
        <f>+CL!T6</f>
        <v>14074.583156696548</v>
      </c>
      <c r="U4" s="45">
        <f>+CL!U6</f>
        <v>14212.693371386667</v>
      </c>
      <c r="V4" s="45">
        <f>+CL!V6</f>
        <v>13983.432054747824</v>
      </c>
      <c r="W4" s="45">
        <f>+CL!W6</f>
        <v>13541.04250789344</v>
      </c>
      <c r="X4" s="45">
        <f>+CL!X6</f>
        <v>13244.051949398652</v>
      </c>
      <c r="Y4" s="45">
        <f>+CL!Y6</f>
        <v>12582.840814933556</v>
      </c>
      <c r="Z4" s="45">
        <f>+CL!Z6</f>
        <v>12679.496300337818</v>
      </c>
      <c r="AA4" s="45">
        <f>+CL!AA6</f>
        <v>12848.350019860878</v>
      </c>
      <c r="AB4" s="45">
        <f>+CL!AB6</f>
        <v>12419.107014466588</v>
      </c>
      <c r="AC4" s="45">
        <f>+CL!AC6</f>
        <v>12210.637082062272</v>
      </c>
      <c r="AD4" s="45">
        <f>+CL!AD6</f>
        <v>11801.602106189355</v>
      </c>
    </row>
    <row r="5" spans="1:30" s="43" customFormat="1" x14ac:dyDescent="0.2">
      <c r="A5" s="46"/>
      <c r="B5" s="46"/>
      <c r="C5" s="46" t="s">
        <v>55</v>
      </c>
      <c r="D5" s="46">
        <f>+CL!D4+CL!D5+CL!D8</f>
        <v>39944.500378090692</v>
      </c>
      <c r="E5" s="46">
        <f>+CL!E4+CL!E5+CL!E8</f>
        <v>38514.032380738412</v>
      </c>
      <c r="F5" s="46">
        <f>+CL!F4+CL!F5+CL!F8</f>
        <v>40016.991679329978</v>
      </c>
      <c r="G5" s="46">
        <f>+CL!G4+CL!G5+CL!G8</f>
        <v>42445.045725627737</v>
      </c>
      <c r="H5" s="46">
        <f>+CL!H4+CL!H5+CL!H8</f>
        <v>44991.406871803876</v>
      </c>
      <c r="I5" s="46">
        <f>+CL!I4+CL!I5+CL!I8</f>
        <v>47786.931960978523</v>
      </c>
      <c r="J5" s="46">
        <f>+CL!J4+CL!J5+CL!J8</f>
        <v>53905.862322025896</v>
      </c>
      <c r="K5" s="46">
        <f>+CL!K4+CL!K5+CL!K8</f>
        <v>60985.605503494022</v>
      </c>
      <c r="L5" s="46">
        <f>+CL!L4+CL!L5+CL!L8</f>
        <v>61966.233115368275</v>
      </c>
      <c r="M5" s="46">
        <f>+CL!M4+CL!M5+CL!M8</f>
        <v>65079.066886401561</v>
      </c>
      <c r="N5" s="46">
        <f>+CL!N4+CL!N5+CL!N8</f>
        <v>62577.96868320075</v>
      </c>
      <c r="O5" s="46">
        <f>+CL!O4+CL!O5+CL!O8</f>
        <v>60861.578061111613</v>
      </c>
      <c r="P5" s="46">
        <f>+CL!P4+CL!P5+CL!P8</f>
        <v>62213.431813491283</v>
      </c>
      <c r="Q5" s="46">
        <f>+CL!Q4+CL!Q5+CL!Q8</f>
        <v>63262.8946129756</v>
      </c>
      <c r="R5" s="46">
        <f>+CL!R4+CL!R5+CL!R8</f>
        <v>68504.106646609551</v>
      </c>
      <c r="S5" s="46">
        <f>+CL!S4+CL!S5+CL!S8</f>
        <v>70427.077788795621</v>
      </c>
      <c r="T5" s="46">
        <f>+CL!T4+CL!T5+CL!T8</f>
        <v>71480.340292309949</v>
      </c>
      <c r="U5" s="46">
        <f>+CL!U4+CL!U5+CL!U8</f>
        <v>79443.269525588345</v>
      </c>
      <c r="V5" s="46">
        <f>+CL!V4+CL!V5+CL!V8</f>
        <v>80278.495185662643</v>
      </c>
      <c r="W5" s="46">
        <f>+CL!W4+CL!W5+CL!W8</f>
        <v>77345.536449037536</v>
      </c>
      <c r="X5" s="46">
        <f>+CL!X4+CL!X5+CL!X8</f>
        <v>78618.110380367973</v>
      </c>
      <c r="Y5" s="46">
        <f>+CL!Y4+CL!Y5+CL!Y8</f>
        <v>87278.202539344857</v>
      </c>
      <c r="Z5" s="46">
        <f>+CL!Z4+CL!Z5+CL!Z8</f>
        <v>91812.697342375483</v>
      </c>
      <c r="AA5" s="46">
        <f>+CL!AA4+CL!AA5+CL!AA8</f>
        <v>91454.378029043452</v>
      </c>
      <c r="AB5" s="46">
        <f>+CL!AB4+CL!AB5+CL!AB8</f>
        <v>89052.076169461012</v>
      </c>
      <c r="AC5" s="46">
        <f>+CL!AC4+CL!AC5+CL!AC8</f>
        <v>96031.114154007184</v>
      </c>
      <c r="AD5" s="46">
        <f>+CL!AD4+CL!AD5+CL!AD8</f>
        <v>99875.546306211298</v>
      </c>
    </row>
    <row r="6" spans="1:30" s="43" customFormat="1" x14ac:dyDescent="0.2">
      <c r="A6" s="47"/>
      <c r="B6" s="47"/>
      <c r="C6" s="47" t="s">
        <v>8</v>
      </c>
      <c r="D6" s="47">
        <f t="shared" ref="D6:AA6" si="0">SUM(D4:D5)</f>
        <v>52015.932209112099</v>
      </c>
      <c r="E6" s="47">
        <f t="shared" si="0"/>
        <v>50681.025977578349</v>
      </c>
      <c r="F6" s="47">
        <f t="shared" si="0"/>
        <v>52578.967206926114</v>
      </c>
      <c r="G6" s="47">
        <f t="shared" si="0"/>
        <v>55432.307500624353</v>
      </c>
      <c r="H6" s="47">
        <f t="shared" si="0"/>
        <v>58349.097265927281</v>
      </c>
      <c r="I6" s="47">
        <f t="shared" si="0"/>
        <v>61452.137673383018</v>
      </c>
      <c r="J6" s="47">
        <f t="shared" si="0"/>
        <v>67715.097638583291</v>
      </c>
      <c r="K6" s="47">
        <f t="shared" si="0"/>
        <v>75203.285796928598</v>
      </c>
      <c r="L6" s="47">
        <f t="shared" si="0"/>
        <v>76151.209319068745</v>
      </c>
      <c r="M6" s="47">
        <f t="shared" si="0"/>
        <v>79278.889074693201</v>
      </c>
      <c r="N6" s="47">
        <f t="shared" si="0"/>
        <v>76586.655048120228</v>
      </c>
      <c r="O6" s="47">
        <f t="shared" si="0"/>
        <v>74731.673340644687</v>
      </c>
      <c r="P6" s="47">
        <f t="shared" si="0"/>
        <v>76179.4289585113</v>
      </c>
      <c r="Q6" s="47">
        <f t="shared" si="0"/>
        <v>76956.024037010866</v>
      </c>
      <c r="R6" s="47">
        <f t="shared" si="0"/>
        <v>82608.999100273213</v>
      </c>
      <c r="S6" s="47">
        <f t="shared" si="0"/>
        <v>84333.729540604836</v>
      </c>
      <c r="T6" s="47">
        <f t="shared" si="0"/>
        <v>85554.923449006499</v>
      </c>
      <c r="U6" s="47">
        <f t="shared" si="0"/>
        <v>93655.962896975019</v>
      </c>
      <c r="V6" s="47">
        <f t="shared" si="0"/>
        <v>94261.92724041047</v>
      </c>
      <c r="W6" s="47">
        <f t="shared" si="0"/>
        <v>90886.578956930971</v>
      </c>
      <c r="X6" s="47">
        <f t="shared" si="0"/>
        <v>91862.162329766623</v>
      </c>
      <c r="Y6" s="47">
        <f t="shared" si="0"/>
        <v>99861.043354278416</v>
      </c>
      <c r="Z6" s="47">
        <f t="shared" si="0"/>
        <v>104492.1936427133</v>
      </c>
      <c r="AA6" s="47">
        <f t="shared" si="0"/>
        <v>104302.72804890433</v>
      </c>
      <c r="AB6" s="47">
        <f t="shared" ref="AB6:AD6" si="1">SUM(AB4:AB5)</f>
        <v>101471.1831839276</v>
      </c>
      <c r="AC6" s="47">
        <f t="shared" si="1"/>
        <v>108241.75123606945</v>
      </c>
      <c r="AD6" s="47">
        <f t="shared" si="1"/>
        <v>111677.14841240065</v>
      </c>
    </row>
    <row r="7" spans="1:30" s="43" customFormat="1" x14ac:dyDescent="0.2">
      <c r="C7" s="75" t="s">
        <v>7</v>
      </c>
      <c r="D7" s="48">
        <f>+D6-CL!D263</f>
        <v>0</v>
      </c>
      <c r="E7" s="48">
        <f>+E6-CL!E263</f>
        <v>0</v>
      </c>
      <c r="F7" s="48">
        <f>+F6-CL!F263</f>
        <v>0</v>
      </c>
      <c r="G7" s="48">
        <f>+G6-CL!G263</f>
        <v>0</v>
      </c>
      <c r="H7" s="48">
        <f>+H6-CL!H263</f>
        <v>0</v>
      </c>
      <c r="I7" s="48">
        <f>+I6-CL!I263</f>
        <v>0</v>
      </c>
      <c r="J7" s="48">
        <f>+J6-CL!J263</f>
        <v>0</v>
      </c>
      <c r="K7" s="48">
        <f>+K6-CL!K263</f>
        <v>0</v>
      </c>
      <c r="L7" s="48">
        <f>+L6-CL!L263</f>
        <v>0</v>
      </c>
      <c r="M7" s="48">
        <f>+M6-CL!M263</f>
        <v>0</v>
      </c>
      <c r="N7" s="48">
        <f>+N6-CL!N263</f>
        <v>0</v>
      </c>
      <c r="O7" s="48">
        <f>+O6-CL!O263</f>
        <v>0</v>
      </c>
      <c r="P7" s="48">
        <f>+P6-CL!P263</f>
        <v>0</v>
      </c>
      <c r="Q7" s="48">
        <f>+Q6-CL!Q263</f>
        <v>0</v>
      </c>
      <c r="R7" s="48">
        <f>+R6-CL!R263</f>
        <v>0</v>
      </c>
      <c r="S7" s="48">
        <f>+S6-CL!S263</f>
        <v>0</v>
      </c>
      <c r="T7" s="48">
        <f>+T6-CL!T263</f>
        <v>0</v>
      </c>
      <c r="U7" s="48">
        <f>+U6-CL!U263</f>
        <v>0</v>
      </c>
      <c r="V7" s="48">
        <f>+V6-CL!V263</f>
        <v>0</v>
      </c>
      <c r="W7" s="48">
        <f>+W6-CL!W263</f>
        <v>0</v>
      </c>
      <c r="X7" s="48">
        <f>+X6-CL!X263</f>
        <v>0</v>
      </c>
      <c r="Y7" s="48">
        <f>+Y6-CL!Y263</f>
        <v>0</v>
      </c>
      <c r="Z7" s="48">
        <f>+Z6-CL!Z263</f>
        <v>0</v>
      </c>
      <c r="AA7" s="48">
        <f>+AA6-CL!AA263</f>
        <v>0</v>
      </c>
      <c r="AB7" s="48">
        <f>+AB6-CL!AB263</f>
        <v>0</v>
      </c>
      <c r="AC7" s="48">
        <f>+AC6-CL!AC263</f>
        <v>0</v>
      </c>
      <c r="AD7" s="48">
        <f>+AD6-CL!AD263</f>
        <v>0</v>
      </c>
    </row>
    <row r="8" spans="1:30" s="43" customFormat="1" x14ac:dyDescent="0.2"/>
    <row r="9" spans="1:30" s="43" customFormat="1" x14ac:dyDescent="0.2">
      <c r="C9" s="43" t="str">
        <f>+C2</f>
        <v>Sector Agricultura: participación del sector (excluyendo UTCUTS) en las emisiones de GEI totales</v>
      </c>
    </row>
    <row r="10" spans="1:30" s="43" customFormat="1" x14ac:dyDescent="0.2"/>
    <row r="11" spans="1:30" s="43" customFormat="1" x14ac:dyDescent="0.2"/>
    <row r="12" spans="1:30" s="43" customFormat="1" x14ac:dyDescent="0.2"/>
    <row r="13" spans="1:30" s="43" customFormat="1" x14ac:dyDescent="0.2"/>
    <row r="14" spans="1:30" s="43" customFormat="1" x14ac:dyDescent="0.2"/>
    <row r="15" spans="1:30" s="43" customFormat="1" x14ac:dyDescent="0.2"/>
    <row r="16" spans="1:30" s="43" customFormat="1" x14ac:dyDescent="0.2"/>
    <row r="17" spans="1:30" s="43" customFormat="1" x14ac:dyDescent="0.2"/>
    <row r="18" spans="1:30" s="43" customFormat="1" x14ac:dyDescent="0.2"/>
    <row r="19" spans="1:30" s="43" customFormat="1" x14ac:dyDescent="0.2"/>
    <row r="20" spans="1:30" s="43" customFormat="1" x14ac:dyDescent="0.2"/>
    <row r="21" spans="1:30" s="43" customFormat="1" x14ac:dyDescent="0.2"/>
    <row r="22" spans="1:30" s="43" customFormat="1" x14ac:dyDescent="0.2"/>
    <row r="23" spans="1:30" s="43" customFormat="1" x14ac:dyDescent="0.2"/>
    <row r="24" spans="1:30" s="43" customFormat="1" x14ac:dyDescent="0.2"/>
    <row r="25" spans="1:30" s="43" customFormat="1" x14ac:dyDescent="0.2"/>
    <row r="26" spans="1:30" s="43" customFormat="1" x14ac:dyDescent="0.2">
      <c r="C26" s="43" t="s">
        <v>143</v>
      </c>
    </row>
    <row r="27" spans="1:30" s="43" customFormat="1" x14ac:dyDescent="0.2">
      <c r="A27" s="44" t="s">
        <v>2</v>
      </c>
      <c r="B27" s="44" t="s">
        <v>0</v>
      </c>
      <c r="C27" s="44" t="s">
        <v>0</v>
      </c>
      <c r="D27" s="3">
        <v>1990</v>
      </c>
      <c r="E27" s="3">
        <v>1991</v>
      </c>
      <c r="F27" s="3">
        <v>1992</v>
      </c>
      <c r="G27" s="3">
        <v>1993</v>
      </c>
      <c r="H27" s="3">
        <v>1994</v>
      </c>
      <c r="I27" s="3">
        <v>1995</v>
      </c>
      <c r="J27" s="3">
        <v>1996</v>
      </c>
      <c r="K27" s="3">
        <v>1997</v>
      </c>
      <c r="L27" s="3">
        <v>1998</v>
      </c>
      <c r="M27" s="3">
        <v>1999</v>
      </c>
      <c r="N27" s="3">
        <v>2000</v>
      </c>
      <c r="O27" s="3">
        <v>2001</v>
      </c>
      <c r="P27" s="3">
        <v>2002</v>
      </c>
      <c r="Q27" s="3">
        <v>2003</v>
      </c>
      <c r="R27" s="3">
        <v>2004</v>
      </c>
      <c r="S27" s="3">
        <v>2005</v>
      </c>
      <c r="T27" s="3">
        <v>2006</v>
      </c>
      <c r="U27" s="3">
        <v>2007</v>
      </c>
      <c r="V27" s="3">
        <v>2008</v>
      </c>
      <c r="W27" s="3">
        <v>2009</v>
      </c>
      <c r="X27" s="3">
        <v>2010</v>
      </c>
      <c r="Y27" s="3">
        <v>2011</v>
      </c>
      <c r="Z27" s="3">
        <v>2012</v>
      </c>
      <c r="AA27" s="3">
        <v>2013</v>
      </c>
      <c r="AB27" s="3">
        <v>2014</v>
      </c>
      <c r="AC27" s="3">
        <v>2015</v>
      </c>
      <c r="AD27" s="3">
        <v>2016</v>
      </c>
    </row>
    <row r="28" spans="1:30" s="43" customFormat="1" x14ac:dyDescent="0.2">
      <c r="A28" s="45" t="str">
        <f>+A4</f>
        <v>3.</v>
      </c>
      <c r="B28" s="45" t="s">
        <v>6</v>
      </c>
      <c r="C28" s="45" t="str">
        <f>+CONCATENATE(A28," ",B28)</f>
        <v>3. Agricultura</v>
      </c>
      <c r="D28" s="45">
        <f>+CL!D6</f>
        <v>12071.431831021409</v>
      </c>
      <c r="E28" s="45">
        <f>+CL!E6</f>
        <v>12166.993596839933</v>
      </c>
      <c r="F28" s="45">
        <f>+CL!F6</f>
        <v>12561.975527596134</v>
      </c>
      <c r="G28" s="45">
        <f>+CL!G6</f>
        <v>12987.261774996614</v>
      </c>
      <c r="H28" s="45">
        <f>+CL!H6</f>
        <v>13357.690394123409</v>
      </c>
      <c r="I28" s="45">
        <f>+CL!I6</f>
        <v>13665.205712404497</v>
      </c>
      <c r="J28" s="45">
        <f>+CL!J6</f>
        <v>13809.23531655739</v>
      </c>
      <c r="K28" s="45">
        <f>+CL!K6</f>
        <v>14217.680293434571</v>
      </c>
      <c r="L28" s="45">
        <f>+CL!L6</f>
        <v>14184.976203700464</v>
      </c>
      <c r="M28" s="45">
        <f>+CL!M6</f>
        <v>14199.822188291639</v>
      </c>
      <c r="N28" s="45">
        <f>+CL!N6</f>
        <v>14008.686364919475</v>
      </c>
      <c r="O28" s="45">
        <f>+CL!O6</f>
        <v>13870.095279533081</v>
      </c>
      <c r="P28" s="45">
        <f>+CL!P6</f>
        <v>13965.997145020021</v>
      </c>
      <c r="Q28" s="45">
        <f>+CL!Q6</f>
        <v>13693.129424035262</v>
      </c>
      <c r="R28" s="45">
        <f>+CL!R6</f>
        <v>14104.892453663662</v>
      </c>
      <c r="S28" s="45">
        <f>+CL!S6</f>
        <v>13906.651751809221</v>
      </c>
      <c r="T28" s="45">
        <f>+CL!T6</f>
        <v>14074.583156696548</v>
      </c>
      <c r="U28" s="45">
        <f>+CL!U6</f>
        <v>14212.693371386667</v>
      </c>
      <c r="V28" s="45">
        <f>+CL!V6</f>
        <v>13983.432054747824</v>
      </c>
      <c r="W28" s="45">
        <f>+CL!W6</f>
        <v>13541.04250789344</v>
      </c>
      <c r="X28" s="45">
        <f>+CL!X6</f>
        <v>13244.051949398652</v>
      </c>
      <c r="Y28" s="45">
        <f>+CL!Y6</f>
        <v>12582.840814933556</v>
      </c>
      <c r="Z28" s="45">
        <f>+CL!Z6</f>
        <v>12679.496300337818</v>
      </c>
      <c r="AA28" s="45">
        <f>+CL!AA6</f>
        <v>12848.350019860878</v>
      </c>
      <c r="AB28" s="45">
        <f>+CL!AB6</f>
        <v>12419.107014466588</v>
      </c>
      <c r="AC28" s="45">
        <f>+CL!AC6</f>
        <v>12210.637082062272</v>
      </c>
      <c r="AD28" s="45">
        <f>+CL!AD6</f>
        <v>11801.602106189355</v>
      </c>
    </row>
    <row r="29" spans="1:30" s="43" customFormat="1" x14ac:dyDescent="0.2">
      <c r="A29" s="46"/>
      <c r="B29" s="46"/>
      <c r="C29" s="46" t="s">
        <v>55</v>
      </c>
      <c r="D29" s="46">
        <f>+CL!D3+CL!D4+CL!D5+CL!D8+ABS(CL!D7)</f>
        <v>91995.465639058239</v>
      </c>
      <c r="E29" s="46">
        <f>+CL!E3+CL!E4+CL!E5+CL!E8+ABS(CL!E7)</f>
        <v>86722.597310219498</v>
      </c>
      <c r="F29" s="46">
        <f>+CL!F3+CL!F4+CL!F5+CL!F8+ABS(CL!F7)</f>
        <v>91329.881585719922</v>
      </c>
      <c r="G29" s="46">
        <f>+CL!G3+CL!G4+CL!G5+CL!G8+ABS(CL!G7)</f>
        <v>93714.878775922378</v>
      </c>
      <c r="H29" s="46">
        <f>+CL!H3+CL!H4+CL!H5+CL!H8+ABS(CL!H7)</f>
        <v>92843.871364399281</v>
      </c>
      <c r="I29" s="46">
        <f>+CL!I3+CL!I4+CL!I5+CL!I8+ABS(CL!I7)</f>
        <v>101862.69568351196</v>
      </c>
      <c r="J29" s="46">
        <f>+CL!J3+CL!J4+CL!J5+CL!J8+ABS(CL!J7)</f>
        <v>107169.35578500541</v>
      </c>
      <c r="K29" s="46">
        <f>+CL!K3+CL!K4+CL!K5+CL!K8+ABS(CL!K7)</f>
        <v>117339.09277617795</v>
      </c>
      <c r="L29" s="46">
        <f>+CL!L3+CL!L4+CL!L5+CL!L8+ABS(CL!L7)</f>
        <v>100435.66669336232</v>
      </c>
      <c r="M29" s="46">
        <f>+CL!M3+CL!M4+CL!M5+CL!M8+ABS(CL!M7)</f>
        <v>116288.46741093788</v>
      </c>
      <c r="N29" s="46">
        <f>+CL!N3+CL!N4+CL!N5+CL!N8+ABS(CL!N7)</f>
        <v>127254.33793680242</v>
      </c>
      <c r="O29" s="46">
        <f>+CL!O3+CL!O4+CL!O5+CL!O8+ABS(CL!O7)</f>
        <v>127218.3728715403</v>
      </c>
      <c r="P29" s="46">
        <f>+CL!P3+CL!P4+CL!P5+CL!P8+ABS(CL!P7)</f>
        <v>119918.89098656813</v>
      </c>
      <c r="Q29" s="46">
        <f>+CL!Q3+CL!Q4+CL!Q5+CL!Q8+ABS(CL!Q7)</f>
        <v>138199.30644080052</v>
      </c>
      <c r="R29" s="46">
        <f>+CL!R3+CL!R4+CL!R5+CL!R8+ABS(CL!R7)</f>
        <v>137374.40499566789</v>
      </c>
      <c r="S29" s="46">
        <f>+CL!S3+CL!S4+CL!S5+CL!S8+ABS(CL!S7)</f>
        <v>138528.3580490207</v>
      </c>
      <c r="T29" s="46">
        <f>+CL!T3+CL!T4+CL!T5+CL!T8+ABS(CL!T7)</f>
        <v>143407.67595333577</v>
      </c>
      <c r="U29" s="46">
        <f>+CL!U3+CL!U4+CL!U5+CL!U8+ABS(CL!U7)</f>
        <v>137545.70611909355</v>
      </c>
      <c r="V29" s="46">
        <f>+CL!V3+CL!V4+CL!V5+CL!V8+ABS(CL!V7)</f>
        <v>140298.09318633305</v>
      </c>
      <c r="W29" s="46">
        <f>+CL!W3+CL!W4+CL!W5+CL!W8+ABS(CL!W7)</f>
        <v>141889.39023139389</v>
      </c>
      <c r="X29" s="46">
        <f>+CL!X3+CL!X4+CL!X5+CL!X8+ABS(CL!X7)</f>
        <v>152558.99464925242</v>
      </c>
      <c r="Y29" s="46">
        <f>+CL!Y3+CL!Y4+CL!Y5+CL!Y8+ABS(CL!Y7)</f>
        <v>154805.25876672333</v>
      </c>
      <c r="Z29" s="46">
        <f>+CL!Z3+CL!Z4+CL!Z5+CL!Z8+ABS(CL!Z7)</f>
        <v>155255.88525809289</v>
      </c>
      <c r="AA29" s="46">
        <f>+CL!AA3+CL!AA4+CL!AA5+CL!AA8+ABS(CL!AA7)</f>
        <v>165354.87003963182</v>
      </c>
      <c r="AB29" s="46">
        <f>+CL!AB3+CL!AB4+CL!AB5+CL!AB8+ABS(CL!AB7)</f>
        <v>146788.43880244205</v>
      </c>
      <c r="AC29" s="46">
        <f>+CL!AC3+CL!AC4+CL!AC5+CL!AC8+ABS(CL!AC7)</f>
        <v>143018.48303641024</v>
      </c>
      <c r="AD29" s="46">
        <f>+CL!AD3+CL!AD4+CL!AD5+CL!AD8+ABS(CL!AD7)</f>
        <v>167383.87700969214</v>
      </c>
    </row>
    <row r="30" spans="1:30" s="43" customFormat="1" x14ac:dyDescent="0.2">
      <c r="A30" s="47"/>
      <c r="B30" s="47"/>
      <c r="C30" s="47" t="s">
        <v>8</v>
      </c>
      <c r="D30" s="47">
        <f t="shared" ref="D30:AA30" si="2">SUM(D28:D29)</f>
        <v>104066.89747007965</v>
      </c>
      <c r="E30" s="47">
        <f t="shared" si="2"/>
        <v>98889.590907059435</v>
      </c>
      <c r="F30" s="47">
        <f t="shared" si="2"/>
        <v>103891.85711331606</v>
      </c>
      <c r="G30" s="47">
        <f t="shared" si="2"/>
        <v>106702.14055091899</v>
      </c>
      <c r="H30" s="47">
        <f t="shared" si="2"/>
        <v>106201.56175852269</v>
      </c>
      <c r="I30" s="47">
        <f t="shared" si="2"/>
        <v>115527.90139591646</v>
      </c>
      <c r="J30" s="47">
        <f t="shared" si="2"/>
        <v>120978.59110156279</v>
      </c>
      <c r="K30" s="47">
        <f t="shared" si="2"/>
        <v>131556.77306961251</v>
      </c>
      <c r="L30" s="47">
        <f t="shared" si="2"/>
        <v>114620.64289706279</v>
      </c>
      <c r="M30" s="47">
        <f t="shared" si="2"/>
        <v>130488.28959922952</v>
      </c>
      <c r="N30" s="47">
        <f t="shared" si="2"/>
        <v>141263.02430172189</v>
      </c>
      <c r="O30" s="47">
        <f t="shared" si="2"/>
        <v>141088.46815107338</v>
      </c>
      <c r="P30" s="47">
        <f t="shared" si="2"/>
        <v>133884.88813158814</v>
      </c>
      <c r="Q30" s="47">
        <f t="shared" si="2"/>
        <v>151892.43586483577</v>
      </c>
      <c r="R30" s="47">
        <f t="shared" si="2"/>
        <v>151479.29744933156</v>
      </c>
      <c r="S30" s="47">
        <f t="shared" si="2"/>
        <v>152435.00980082992</v>
      </c>
      <c r="T30" s="47">
        <f t="shared" si="2"/>
        <v>157482.25911003232</v>
      </c>
      <c r="U30" s="47">
        <f t="shared" si="2"/>
        <v>151758.39949048022</v>
      </c>
      <c r="V30" s="47">
        <f t="shared" si="2"/>
        <v>154281.52524108088</v>
      </c>
      <c r="W30" s="47">
        <f t="shared" si="2"/>
        <v>155430.43273928732</v>
      </c>
      <c r="X30" s="47">
        <f t="shared" si="2"/>
        <v>165803.04659865107</v>
      </c>
      <c r="Y30" s="47">
        <f t="shared" si="2"/>
        <v>167388.09958165689</v>
      </c>
      <c r="Z30" s="47">
        <f t="shared" si="2"/>
        <v>167935.3815584307</v>
      </c>
      <c r="AA30" s="47">
        <f t="shared" si="2"/>
        <v>178203.22005949268</v>
      </c>
      <c r="AB30" s="47">
        <f t="shared" ref="AB30:AD30" si="3">SUM(AB28:AB29)</f>
        <v>159207.54581690865</v>
      </c>
      <c r="AC30" s="47">
        <f t="shared" si="3"/>
        <v>155229.12011847252</v>
      </c>
      <c r="AD30" s="47">
        <f t="shared" si="3"/>
        <v>179185.47911588149</v>
      </c>
    </row>
    <row r="31" spans="1:30" s="43" customFormat="1" x14ac:dyDescent="0.2">
      <c r="C31" s="75" t="s">
        <v>7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</row>
    <row r="32" spans="1:30" s="43" customFormat="1" x14ac:dyDescent="0.2"/>
    <row r="33" spans="3:3" s="43" customFormat="1" x14ac:dyDescent="0.2">
      <c r="C33" s="43" t="str">
        <f>+C26</f>
        <v>Sector Agricultura: participación del sector en el balance de GEI</v>
      </c>
    </row>
    <row r="34" spans="3:3" s="43" customFormat="1" x14ac:dyDescent="0.2"/>
    <row r="35" spans="3:3" s="43" customFormat="1" x14ac:dyDescent="0.2"/>
    <row r="36" spans="3:3" s="43" customFormat="1" x14ac:dyDescent="0.2"/>
    <row r="37" spans="3:3" s="43" customFormat="1" x14ac:dyDescent="0.2"/>
    <row r="38" spans="3:3" s="43" customFormat="1" x14ac:dyDescent="0.2"/>
    <row r="39" spans="3:3" s="43" customFormat="1" x14ac:dyDescent="0.2"/>
    <row r="40" spans="3:3" s="43" customFormat="1" x14ac:dyDescent="0.2"/>
    <row r="41" spans="3:3" s="43" customFormat="1" x14ac:dyDescent="0.2"/>
    <row r="42" spans="3:3" s="43" customFormat="1" x14ac:dyDescent="0.2"/>
    <row r="43" spans="3:3" s="43" customFormat="1" x14ac:dyDescent="0.2"/>
    <row r="44" spans="3:3" s="43" customFormat="1" x14ac:dyDescent="0.2"/>
    <row r="45" spans="3:3" s="43" customFormat="1" x14ac:dyDescent="0.2"/>
    <row r="46" spans="3:3" s="43" customFormat="1" x14ac:dyDescent="0.2"/>
    <row r="47" spans="3:3" s="43" customFormat="1" x14ac:dyDescent="0.2"/>
    <row r="48" spans="3:3" s="43" customFormat="1" x14ac:dyDescent="0.2"/>
    <row r="49" spans="1:30" s="43" customFormat="1" x14ac:dyDescent="0.2"/>
    <row r="50" spans="1:30" x14ac:dyDescent="0.25">
      <c r="C50" s="2" t="s">
        <v>118</v>
      </c>
    </row>
    <row r="51" spans="1:30" x14ac:dyDescent="0.25">
      <c r="C51" s="3" t="s">
        <v>14</v>
      </c>
      <c r="D51" s="3">
        <v>1990</v>
      </c>
      <c r="E51" s="3">
        <v>1991</v>
      </c>
      <c r="F51" s="3">
        <v>1992</v>
      </c>
      <c r="G51" s="3">
        <v>1993</v>
      </c>
      <c r="H51" s="3">
        <v>1994</v>
      </c>
      <c r="I51" s="3">
        <v>1995</v>
      </c>
      <c r="J51" s="3">
        <v>1996</v>
      </c>
      <c r="K51" s="3">
        <v>1997</v>
      </c>
      <c r="L51" s="3">
        <v>1998</v>
      </c>
      <c r="M51" s="3">
        <v>1999</v>
      </c>
      <c r="N51" s="3">
        <v>2000</v>
      </c>
      <c r="O51" s="3">
        <v>2001</v>
      </c>
      <c r="P51" s="3">
        <v>2002</v>
      </c>
      <c r="Q51" s="3">
        <v>2003</v>
      </c>
      <c r="R51" s="3">
        <v>2004</v>
      </c>
      <c r="S51" s="3">
        <v>2005</v>
      </c>
      <c r="T51" s="3">
        <v>2006</v>
      </c>
      <c r="U51" s="3">
        <v>2007</v>
      </c>
      <c r="V51" s="3">
        <v>2008</v>
      </c>
      <c r="W51" s="3">
        <v>2009</v>
      </c>
      <c r="X51" s="3">
        <v>2010</v>
      </c>
      <c r="Y51" s="3">
        <v>2011</v>
      </c>
      <c r="Z51" s="3">
        <v>2012</v>
      </c>
      <c r="AA51" s="3">
        <v>2013</v>
      </c>
      <c r="AB51" s="3">
        <v>2014</v>
      </c>
      <c r="AC51" s="3">
        <v>2015</v>
      </c>
      <c r="AD51" s="3">
        <v>2016</v>
      </c>
    </row>
    <row r="52" spans="1:30" x14ac:dyDescent="0.25">
      <c r="C52" s="4" t="s">
        <v>111</v>
      </c>
      <c r="D52" s="5">
        <v>5488.7399812235235</v>
      </c>
      <c r="E52" s="5">
        <v>5535.753966161993</v>
      </c>
      <c r="F52" s="5">
        <v>5672.423020948926</v>
      </c>
      <c r="G52" s="5">
        <v>5869.4546977033215</v>
      </c>
      <c r="H52" s="5">
        <v>6055.3627963858771</v>
      </c>
      <c r="I52" s="5">
        <v>6140.4452838791003</v>
      </c>
      <c r="J52" s="5">
        <v>6144.533284959718</v>
      </c>
      <c r="K52" s="5">
        <v>6413.4661891810547</v>
      </c>
      <c r="L52" s="5">
        <v>6364.4193175240162</v>
      </c>
      <c r="M52" s="5">
        <v>6305.4578619509139</v>
      </c>
      <c r="N52" s="5">
        <v>6245.0653764245644</v>
      </c>
      <c r="O52" s="5">
        <v>6238.2820934329693</v>
      </c>
      <c r="P52" s="5">
        <v>6184.7187800137954</v>
      </c>
      <c r="Q52" s="5">
        <v>6119.169496737185</v>
      </c>
      <c r="R52" s="5">
        <v>6084.081969065398</v>
      </c>
      <c r="S52" s="5">
        <v>6045.7184796048095</v>
      </c>
      <c r="T52" s="5">
        <v>6016.9942942763346</v>
      </c>
      <c r="U52" s="5">
        <v>5971.8451498232516</v>
      </c>
      <c r="V52" s="5">
        <v>5740.3864043997937</v>
      </c>
      <c r="W52" s="5">
        <v>5466.4770652275274</v>
      </c>
      <c r="X52" s="5">
        <v>5250.4157432913125</v>
      </c>
      <c r="Y52" s="5">
        <v>5012.7584660117091</v>
      </c>
      <c r="Z52" s="5">
        <v>5164.3591036226589</v>
      </c>
      <c r="AA52" s="5">
        <v>5292.1213505447195</v>
      </c>
      <c r="AB52" s="5">
        <v>5064.0584924412005</v>
      </c>
      <c r="AC52" s="5">
        <v>4833.4962508073704</v>
      </c>
      <c r="AD52" s="5">
        <v>4682.0184147555656</v>
      </c>
    </row>
    <row r="53" spans="1:30" x14ac:dyDescent="0.25">
      <c r="C53" s="4" t="s">
        <v>112</v>
      </c>
      <c r="D53" s="5">
        <v>1521.9335826455031</v>
      </c>
      <c r="E53" s="5">
        <v>1579.1632920086915</v>
      </c>
      <c r="F53" s="5">
        <v>1641.6995906880002</v>
      </c>
      <c r="G53" s="5">
        <v>1707.0863055827106</v>
      </c>
      <c r="H53" s="5">
        <v>1789.715379459815</v>
      </c>
      <c r="I53" s="5">
        <v>1839.7139169661568</v>
      </c>
      <c r="J53" s="5">
        <v>1920.1734450531249</v>
      </c>
      <c r="K53" s="5">
        <v>2087.2059939812984</v>
      </c>
      <c r="L53" s="5">
        <v>2080.4192589305808</v>
      </c>
      <c r="M53" s="5">
        <v>2136.1407116414543</v>
      </c>
      <c r="N53" s="5">
        <v>2111.2371692996799</v>
      </c>
      <c r="O53" s="5">
        <v>1910.928054135793</v>
      </c>
      <c r="P53" s="5">
        <v>1949.9814023936019</v>
      </c>
      <c r="Q53" s="5">
        <v>1910.3535676229619</v>
      </c>
      <c r="R53" s="5">
        <v>2059.8031803042682</v>
      </c>
      <c r="S53" s="5">
        <v>2155.720704162105</v>
      </c>
      <c r="T53" s="5">
        <v>2251.8378590193061</v>
      </c>
      <c r="U53" s="5">
        <v>2340.8331781009292</v>
      </c>
      <c r="V53" s="5">
        <v>2253.5033774039994</v>
      </c>
      <c r="W53" s="5">
        <v>2160.6718968232062</v>
      </c>
      <c r="X53" s="5">
        <v>2112.9330633046366</v>
      </c>
      <c r="Y53" s="5">
        <v>2101.533074362922</v>
      </c>
      <c r="Z53" s="5">
        <v>2252.7956185920962</v>
      </c>
      <c r="AA53" s="5">
        <v>2147.9372956532461</v>
      </c>
      <c r="AB53" s="5">
        <v>2031.3017374478745</v>
      </c>
      <c r="AC53" s="5">
        <v>2057.3893661873822</v>
      </c>
      <c r="AD53" s="5">
        <v>2022.0720945459618</v>
      </c>
    </row>
    <row r="54" spans="1:30" x14ac:dyDescent="0.25">
      <c r="C54" s="4" t="s">
        <v>113</v>
      </c>
      <c r="D54" s="5">
        <v>164.17212499999999</v>
      </c>
      <c r="E54" s="5">
        <v>149.86562499999999</v>
      </c>
      <c r="F54" s="5">
        <v>159.99099999999999</v>
      </c>
      <c r="G54" s="5">
        <v>146.4905</v>
      </c>
      <c r="H54" s="5">
        <v>152.9385</v>
      </c>
      <c r="I54" s="5">
        <v>170.92237500000002</v>
      </c>
      <c r="J54" s="5">
        <v>161.351125</v>
      </c>
      <c r="K54" s="5">
        <v>129.77506750000001</v>
      </c>
      <c r="L54" s="5">
        <v>134.511325</v>
      </c>
      <c r="M54" s="5">
        <v>74.031100000000009</v>
      </c>
      <c r="N54" s="5">
        <v>129.80629999999999</v>
      </c>
      <c r="O54" s="5">
        <v>143.82062499999998</v>
      </c>
      <c r="P54" s="5">
        <v>140.94925000000001</v>
      </c>
      <c r="Q54" s="5">
        <v>142.20862500000001</v>
      </c>
      <c r="R54" s="5">
        <v>125.43375</v>
      </c>
      <c r="S54" s="5">
        <v>126.08862499999999</v>
      </c>
      <c r="T54" s="5">
        <v>140.94925000000001</v>
      </c>
      <c r="U54" s="5">
        <v>109.64320250000002</v>
      </c>
      <c r="V54" s="5">
        <v>105.586</v>
      </c>
      <c r="W54" s="5">
        <v>119.288</v>
      </c>
      <c r="X54" s="5">
        <v>123.5547625</v>
      </c>
      <c r="Y54" s="5">
        <v>126.5470375</v>
      </c>
      <c r="Z54" s="5">
        <v>120.8546625</v>
      </c>
      <c r="AA54" s="5">
        <v>105.78749999999999</v>
      </c>
      <c r="AB54" s="5">
        <v>112.829925</v>
      </c>
      <c r="AC54" s="5">
        <v>119.45927499999999</v>
      </c>
      <c r="AD54" s="5">
        <v>133.69524999999999</v>
      </c>
    </row>
    <row r="55" spans="1:30" x14ac:dyDescent="0.25">
      <c r="C55" s="4" t="s">
        <v>114</v>
      </c>
      <c r="D55" s="5">
        <v>4547.2518534039791</v>
      </c>
      <c r="E55" s="5">
        <v>4536.6155795073209</v>
      </c>
      <c r="F55" s="5">
        <v>4709.3053446819622</v>
      </c>
      <c r="G55" s="5">
        <v>4894.9612222744336</v>
      </c>
      <c r="H55" s="5">
        <v>5008.2637286792096</v>
      </c>
      <c r="I55" s="5">
        <v>5139.9138029504356</v>
      </c>
      <c r="J55" s="5">
        <v>5140.3646450218275</v>
      </c>
      <c r="K55" s="5">
        <v>5225.7223732966031</v>
      </c>
      <c r="L55" s="5">
        <v>5208.0545582042978</v>
      </c>
      <c r="M55" s="5">
        <v>5272.5101808584977</v>
      </c>
      <c r="N55" s="5">
        <v>5070.9991490229586</v>
      </c>
      <c r="O55" s="5">
        <v>5147.7315933476611</v>
      </c>
      <c r="P55" s="5">
        <v>5215.7921304135289</v>
      </c>
      <c r="Q55" s="5">
        <v>5016.1534535677856</v>
      </c>
      <c r="R55" s="5">
        <v>5313.4321420008819</v>
      </c>
      <c r="S55" s="5">
        <v>5129.3981032523316</v>
      </c>
      <c r="T55" s="5">
        <v>5203.6631046007205</v>
      </c>
      <c r="U55" s="5">
        <v>5348.5414356951442</v>
      </c>
      <c r="V55" s="5">
        <v>5403.1020129689805</v>
      </c>
      <c r="W55" s="5">
        <v>5355.7152454147099</v>
      </c>
      <c r="X55" s="5">
        <v>5238.7332049176493</v>
      </c>
      <c r="Y55" s="5">
        <v>4802.1357241808591</v>
      </c>
      <c r="Z55" s="5">
        <v>4611.6421546641714</v>
      </c>
      <c r="AA55" s="5">
        <v>4746.2474039757508</v>
      </c>
      <c r="AB55" s="5">
        <v>4683.1924450273082</v>
      </c>
      <c r="AC55" s="5">
        <v>4621.650495966247</v>
      </c>
      <c r="AD55" s="5">
        <v>4483.6148019152224</v>
      </c>
    </row>
    <row r="56" spans="1:30" x14ac:dyDescent="0.25">
      <c r="C56" s="4" t="s">
        <v>115</v>
      </c>
      <c r="D56" s="5">
        <v>148.8645698704488</v>
      </c>
      <c r="E56" s="5">
        <v>140.06407579583589</v>
      </c>
      <c r="F56" s="5">
        <v>133.77551447403351</v>
      </c>
      <c r="G56" s="5">
        <v>121.33856180911447</v>
      </c>
      <c r="H56" s="5">
        <v>112.33868357817425</v>
      </c>
      <c r="I56" s="5">
        <v>110.40544959791595</v>
      </c>
      <c r="J56" s="5">
        <v>100.85277469424304</v>
      </c>
      <c r="K56" s="5">
        <v>104.28009873382543</v>
      </c>
      <c r="L56" s="5">
        <v>101.98950837490327</v>
      </c>
      <c r="M56" s="5">
        <v>82.511856454106493</v>
      </c>
      <c r="N56" s="5">
        <v>85.083148772271358</v>
      </c>
      <c r="O56" s="5">
        <v>88.399696816654853</v>
      </c>
      <c r="P56" s="5">
        <v>85.773547532428779</v>
      </c>
      <c r="Q56" s="5">
        <v>84.398506307328674</v>
      </c>
      <c r="R56" s="5">
        <v>81.713349493115459</v>
      </c>
      <c r="S56" s="5">
        <v>73.184869123266552</v>
      </c>
      <c r="T56" s="5">
        <v>65.161957008170333</v>
      </c>
      <c r="U56" s="5">
        <v>46.808785065363949</v>
      </c>
      <c r="V56" s="5">
        <v>49.398836645736537</v>
      </c>
      <c r="W56" s="5">
        <v>46.721506561359959</v>
      </c>
      <c r="X56" s="5">
        <v>48.306594905055931</v>
      </c>
      <c r="Y56" s="5">
        <v>50.700174851433161</v>
      </c>
      <c r="Z56" s="5">
        <v>44.340451749557637</v>
      </c>
      <c r="AA56" s="5">
        <v>46.935891862494465</v>
      </c>
      <c r="AB56" s="5">
        <v>45.997102601540988</v>
      </c>
      <c r="AC56" s="5">
        <v>50.553158514938303</v>
      </c>
      <c r="AD56" s="5">
        <v>34.849775105941035</v>
      </c>
    </row>
    <row r="57" spans="1:30" x14ac:dyDescent="0.25">
      <c r="C57" s="4" t="s">
        <v>116</v>
      </c>
      <c r="D57" s="5">
        <v>30.8</v>
      </c>
      <c r="E57" s="5">
        <v>33.131999999999998</v>
      </c>
      <c r="F57" s="5">
        <v>35.463999999999999</v>
      </c>
      <c r="G57" s="5">
        <v>37.795999999999999</v>
      </c>
      <c r="H57" s="5">
        <v>40.128</v>
      </c>
      <c r="I57" s="5">
        <v>41.052</v>
      </c>
      <c r="J57" s="5">
        <v>45.847999999999999</v>
      </c>
      <c r="K57" s="5">
        <v>50.951999999999998</v>
      </c>
      <c r="L57" s="5">
        <v>58.695999999999998</v>
      </c>
      <c r="M57" s="5">
        <v>56.892000000000003</v>
      </c>
      <c r="N57" s="5">
        <v>63.624000000000002</v>
      </c>
      <c r="O57" s="5">
        <v>67.540000000000006</v>
      </c>
      <c r="P57" s="5">
        <v>80.212000000000003</v>
      </c>
      <c r="Q57" s="5">
        <v>77.66</v>
      </c>
      <c r="R57" s="5">
        <v>89.1</v>
      </c>
      <c r="S57" s="5">
        <v>81.326696000041949</v>
      </c>
      <c r="T57" s="5">
        <v>83.919862400016783</v>
      </c>
      <c r="U57" s="5">
        <v>86.372351999979017</v>
      </c>
      <c r="V57" s="5">
        <v>88.684164799981104</v>
      </c>
      <c r="W57" s="5">
        <v>90.855300799970621</v>
      </c>
      <c r="X57" s="5">
        <v>92.885759999999991</v>
      </c>
      <c r="Y57" s="5">
        <v>115.31987573329765</v>
      </c>
      <c r="Z57" s="5">
        <v>113.24165600000001</v>
      </c>
      <c r="AA57" s="5">
        <v>108.94537866666667</v>
      </c>
      <c r="AB57" s="5">
        <v>100.24910133333331</v>
      </c>
      <c r="AC57" s="5">
        <v>95.072823999999983</v>
      </c>
      <c r="AD57" s="5">
        <v>88.400546666666671</v>
      </c>
    </row>
    <row r="58" spans="1:30" x14ac:dyDescent="0.25">
      <c r="C58" s="4" t="s">
        <v>117</v>
      </c>
      <c r="D58" s="5">
        <v>169.669718877956</v>
      </c>
      <c r="E58" s="5">
        <v>192.39905836609327</v>
      </c>
      <c r="F58" s="5">
        <v>209.31705680321343</v>
      </c>
      <c r="G58" s="5">
        <v>210.13448762703464</v>
      </c>
      <c r="H58" s="5">
        <v>198.94330602033071</v>
      </c>
      <c r="I58" s="5">
        <v>222.75288401088807</v>
      </c>
      <c r="J58" s="5">
        <v>296.11204182847473</v>
      </c>
      <c r="K58" s="5">
        <v>206.27857074178942</v>
      </c>
      <c r="L58" s="5">
        <v>236.88623566666664</v>
      </c>
      <c r="M58" s="5">
        <v>272.27847738666668</v>
      </c>
      <c r="N58" s="5">
        <v>302.87122140000002</v>
      </c>
      <c r="O58" s="5">
        <v>273.39321680000012</v>
      </c>
      <c r="P58" s="5">
        <v>308.57003466666674</v>
      </c>
      <c r="Q58" s="5">
        <v>343.18577479999999</v>
      </c>
      <c r="R58" s="5">
        <v>351.3280628</v>
      </c>
      <c r="S58" s="5">
        <v>295.21427466666677</v>
      </c>
      <c r="T58" s="5">
        <v>312.056829392</v>
      </c>
      <c r="U58" s="5">
        <v>308.64926820200003</v>
      </c>
      <c r="V58" s="5">
        <v>342.77125852933335</v>
      </c>
      <c r="W58" s="5">
        <v>301.31349306666669</v>
      </c>
      <c r="X58" s="5">
        <v>377.22282048</v>
      </c>
      <c r="Y58" s="5">
        <v>373.84646229333333</v>
      </c>
      <c r="Z58" s="5">
        <v>372.26265320933339</v>
      </c>
      <c r="AA58" s="5">
        <v>400.37519915799999</v>
      </c>
      <c r="AB58" s="5">
        <v>381.47821061533335</v>
      </c>
      <c r="AC58" s="5">
        <v>433.01571158633328</v>
      </c>
      <c r="AD58" s="5">
        <v>356.95122320000002</v>
      </c>
    </row>
    <row r="59" spans="1:30" s="8" customFormat="1" x14ac:dyDescent="0.25">
      <c r="A59" s="2"/>
      <c r="B59" s="2"/>
      <c r="C59" s="6" t="s">
        <v>5</v>
      </c>
      <c r="D59" s="7">
        <f>SUM(D52:D58)</f>
        <v>12071.431831021409</v>
      </c>
      <c r="E59" s="7">
        <f t="shared" ref="E59:AD59" si="4">SUM(E52:E58)</f>
        <v>12166.993596839933</v>
      </c>
      <c r="F59" s="7">
        <f t="shared" si="4"/>
        <v>12561.975527596134</v>
      </c>
      <c r="G59" s="7">
        <f t="shared" si="4"/>
        <v>12987.261774996614</v>
      </c>
      <c r="H59" s="7">
        <f t="shared" si="4"/>
        <v>13357.690394123409</v>
      </c>
      <c r="I59" s="7">
        <f t="shared" si="4"/>
        <v>13665.205712404497</v>
      </c>
      <c r="J59" s="7">
        <f t="shared" si="4"/>
        <v>13809.23531655739</v>
      </c>
      <c r="K59" s="7">
        <f t="shared" si="4"/>
        <v>14217.680293434571</v>
      </c>
      <c r="L59" s="7">
        <f t="shared" si="4"/>
        <v>14184.976203700464</v>
      </c>
      <c r="M59" s="7">
        <f t="shared" si="4"/>
        <v>14199.822188291639</v>
      </c>
      <c r="N59" s="7">
        <f t="shared" si="4"/>
        <v>14008.686364919475</v>
      </c>
      <c r="O59" s="7">
        <f t="shared" si="4"/>
        <v>13870.095279533081</v>
      </c>
      <c r="P59" s="7">
        <f t="shared" si="4"/>
        <v>13965.997145020021</v>
      </c>
      <c r="Q59" s="7">
        <f t="shared" si="4"/>
        <v>13693.129424035262</v>
      </c>
      <c r="R59" s="7">
        <f t="shared" si="4"/>
        <v>14104.892453663662</v>
      </c>
      <c r="S59" s="7">
        <f t="shared" si="4"/>
        <v>13906.651751809221</v>
      </c>
      <c r="T59" s="7">
        <f t="shared" si="4"/>
        <v>14074.583156696548</v>
      </c>
      <c r="U59" s="7">
        <f t="shared" si="4"/>
        <v>14212.693371386667</v>
      </c>
      <c r="V59" s="7">
        <f t="shared" si="4"/>
        <v>13983.432054747824</v>
      </c>
      <c r="W59" s="7">
        <f t="shared" si="4"/>
        <v>13541.04250789344</v>
      </c>
      <c r="X59" s="7">
        <f t="shared" si="4"/>
        <v>13244.051949398652</v>
      </c>
      <c r="Y59" s="7">
        <f t="shared" si="4"/>
        <v>12582.840814933556</v>
      </c>
      <c r="Z59" s="7">
        <f t="shared" si="4"/>
        <v>12679.496300337818</v>
      </c>
      <c r="AA59" s="7">
        <f t="shared" si="4"/>
        <v>12848.350019860878</v>
      </c>
      <c r="AB59" s="7">
        <f t="shared" si="4"/>
        <v>12419.107014466588</v>
      </c>
      <c r="AC59" s="7">
        <f t="shared" si="4"/>
        <v>12210.637082062272</v>
      </c>
      <c r="AD59" s="7">
        <f t="shared" si="4"/>
        <v>11801.602106189355</v>
      </c>
    </row>
    <row r="60" spans="1:30" s="11" customFormat="1" x14ac:dyDescent="0.25">
      <c r="C60" s="9" t="s">
        <v>7</v>
      </c>
      <c r="D60" s="10">
        <f>+D59-D4</f>
        <v>0</v>
      </c>
      <c r="E60" s="10">
        <f t="shared" ref="E60:AD60" si="5">+E59-E4</f>
        <v>0</v>
      </c>
      <c r="F60" s="10">
        <f t="shared" si="5"/>
        <v>0</v>
      </c>
      <c r="G60" s="10">
        <f t="shared" si="5"/>
        <v>0</v>
      </c>
      <c r="H60" s="10">
        <f t="shared" si="5"/>
        <v>0</v>
      </c>
      <c r="I60" s="10">
        <f t="shared" si="5"/>
        <v>0</v>
      </c>
      <c r="J60" s="10">
        <f t="shared" si="5"/>
        <v>0</v>
      </c>
      <c r="K60" s="10">
        <f t="shared" si="5"/>
        <v>0</v>
      </c>
      <c r="L60" s="10">
        <f t="shared" si="5"/>
        <v>0</v>
      </c>
      <c r="M60" s="10">
        <f t="shared" si="5"/>
        <v>0</v>
      </c>
      <c r="N60" s="10">
        <f t="shared" si="5"/>
        <v>0</v>
      </c>
      <c r="O60" s="10">
        <f t="shared" si="5"/>
        <v>0</v>
      </c>
      <c r="P60" s="10">
        <f t="shared" si="5"/>
        <v>0</v>
      </c>
      <c r="Q60" s="10">
        <f t="shared" si="5"/>
        <v>0</v>
      </c>
      <c r="R60" s="10">
        <f t="shared" si="5"/>
        <v>0</v>
      </c>
      <c r="S60" s="10">
        <f t="shared" si="5"/>
        <v>0</v>
      </c>
      <c r="T60" s="10">
        <f t="shared" si="5"/>
        <v>0</v>
      </c>
      <c r="U60" s="10">
        <f t="shared" si="5"/>
        <v>0</v>
      </c>
      <c r="V60" s="10">
        <f t="shared" si="5"/>
        <v>0</v>
      </c>
      <c r="W60" s="10">
        <f t="shared" si="5"/>
        <v>0</v>
      </c>
      <c r="X60" s="10">
        <f t="shared" si="5"/>
        <v>0</v>
      </c>
      <c r="Y60" s="10">
        <f t="shared" si="5"/>
        <v>0</v>
      </c>
      <c r="Z60" s="10">
        <f t="shared" si="5"/>
        <v>0</v>
      </c>
      <c r="AA60" s="10">
        <f t="shared" si="5"/>
        <v>0</v>
      </c>
      <c r="AB60" s="10">
        <f t="shared" si="5"/>
        <v>0</v>
      </c>
      <c r="AC60" s="10">
        <f t="shared" si="5"/>
        <v>0</v>
      </c>
      <c r="AD60" s="10">
        <f t="shared" si="5"/>
        <v>0</v>
      </c>
    </row>
    <row r="62" spans="1:30" x14ac:dyDescent="0.25">
      <c r="C62" s="2" t="str">
        <f>+C50</f>
        <v>Sector Agricultura: emisiones de GEI (kt CO2 eq) por categoría, serie 1990-2016</v>
      </c>
    </row>
    <row r="63" spans="1:30" x14ac:dyDescent="0.25">
      <c r="C63" s="3" t="str">
        <f>+C51</f>
        <v>Categoría</v>
      </c>
      <c r="D63" s="3">
        <f>+D51</f>
        <v>1990</v>
      </c>
      <c r="E63" s="3">
        <f>+N51</f>
        <v>2000</v>
      </c>
      <c r="F63" s="3">
        <f>+X51</f>
        <v>2010</v>
      </c>
      <c r="G63" s="3">
        <f>+AA51</f>
        <v>2013</v>
      </c>
      <c r="H63" s="3">
        <f t="shared" ref="H63:J63" si="6">+AB51</f>
        <v>2014</v>
      </c>
      <c r="I63" s="3">
        <f t="shared" si="6"/>
        <v>2015</v>
      </c>
      <c r="J63" s="3">
        <f t="shared" si="6"/>
        <v>2016</v>
      </c>
      <c r="M63" s="85" t="s">
        <v>74</v>
      </c>
      <c r="N63" s="85" t="s">
        <v>87</v>
      </c>
      <c r="O63" s="74" t="s">
        <v>0</v>
      </c>
    </row>
    <row r="64" spans="1:30" x14ac:dyDescent="0.25">
      <c r="C64" s="4" t="str">
        <f>+C52</f>
        <v>3.A. Fermentación entérica</v>
      </c>
      <c r="D64" s="13">
        <f>+D52</f>
        <v>5488.7399812235235</v>
      </c>
      <c r="E64" s="13">
        <f>+N52</f>
        <v>6245.0653764245644</v>
      </c>
      <c r="F64" s="13">
        <f>+X52</f>
        <v>5250.4157432913125</v>
      </c>
      <c r="G64" s="13">
        <f>+AA52</f>
        <v>5292.1213505447195</v>
      </c>
      <c r="H64" s="13">
        <f t="shared" ref="H64:J70" si="7">+AB52</f>
        <v>5064.0584924412005</v>
      </c>
      <c r="I64" s="13">
        <f t="shared" si="7"/>
        <v>4833.4962508073704</v>
      </c>
      <c r="J64" s="13">
        <f t="shared" si="7"/>
        <v>4682.0184147555656</v>
      </c>
      <c r="K64" s="15">
        <f>+J64/$J$71</f>
        <v>0.39672735723737701</v>
      </c>
      <c r="L64" s="15"/>
      <c r="M64" s="109">
        <f>+IF(D64=0,"",IF(D64&lt;0,IF(J64&lt;0,(J64-D64)/D64,(J64-D64)/ABS(D64)),(J64-D64)/D64))</f>
        <v>-0.14697755208439067</v>
      </c>
      <c r="N64" s="109">
        <f>+IF(G64=0,"",IF(G64&lt;0,IF(J64&lt;0,(J64-G64)/G64,(J64-G64)/ABS(G64)),(J64-G64)/G64))</f>
        <v>-0.11528513716458066</v>
      </c>
      <c r="O64" s="17" t="str">
        <f>+C64</f>
        <v>3.A. Fermentación entérica</v>
      </c>
    </row>
    <row r="65" spans="3:15" x14ac:dyDescent="0.25">
      <c r="C65" s="4" t="str">
        <f t="shared" ref="C65:D70" si="8">+C53</f>
        <v>3.B. Gestión del estiércol</v>
      </c>
      <c r="D65" s="13">
        <f t="shared" si="8"/>
        <v>1521.9335826455031</v>
      </c>
      <c r="E65" s="13">
        <f t="shared" ref="E65:E70" si="9">+N53</f>
        <v>2111.2371692996799</v>
      </c>
      <c r="F65" s="13">
        <f t="shared" ref="F65:F70" si="10">+X53</f>
        <v>2112.9330633046366</v>
      </c>
      <c r="G65" s="13">
        <f t="shared" ref="G65:G70" si="11">+AA53</f>
        <v>2147.9372956532461</v>
      </c>
      <c r="H65" s="13">
        <f t="shared" si="7"/>
        <v>2031.3017374478745</v>
      </c>
      <c r="I65" s="13">
        <f t="shared" si="7"/>
        <v>2057.3893661873822</v>
      </c>
      <c r="J65" s="13">
        <f t="shared" si="7"/>
        <v>2022.0720945459618</v>
      </c>
      <c r="K65" s="15">
        <f t="shared" ref="K65:K70" si="12">+J65/$J$71</f>
        <v>0.17133877895150229</v>
      </c>
      <c r="L65" s="15"/>
      <c r="M65" s="109">
        <f t="shared" ref="M65:M71" si="13">+IF(D65=0,"",IF(D65&lt;0,IF(J65&lt;0,(J65-D65)/D65,(J65-D65)/ABS(D65)),(J65-D65)/D65))</f>
        <v>0.32862045860837918</v>
      </c>
      <c r="N65" s="109">
        <f t="shared" ref="N65:N71" si="14">+IF(G65=0,"",IF(G65&lt;0,IF(J65&lt;0,(J65-G65)/G65,(J65-G65)/ABS(G65)),(J65-G65)/G65))</f>
        <v>-5.8598172936424227E-2</v>
      </c>
      <c r="O65" s="17" t="str">
        <f t="shared" ref="O65:O71" si="15">+C65</f>
        <v>3.B. Gestión del estiércol</v>
      </c>
    </row>
    <row r="66" spans="3:15" x14ac:dyDescent="0.25">
      <c r="C66" s="4" t="str">
        <f t="shared" si="8"/>
        <v>3.C. Cultivo del arroz</v>
      </c>
      <c r="D66" s="13">
        <f t="shared" si="8"/>
        <v>164.17212499999999</v>
      </c>
      <c r="E66" s="13">
        <f t="shared" si="9"/>
        <v>129.80629999999999</v>
      </c>
      <c r="F66" s="13">
        <f t="shared" si="10"/>
        <v>123.5547625</v>
      </c>
      <c r="G66" s="13">
        <f t="shared" si="11"/>
        <v>105.78749999999999</v>
      </c>
      <c r="H66" s="13">
        <f t="shared" si="7"/>
        <v>112.829925</v>
      </c>
      <c r="I66" s="13">
        <f t="shared" si="7"/>
        <v>119.45927499999999</v>
      </c>
      <c r="J66" s="13">
        <f t="shared" si="7"/>
        <v>133.69524999999999</v>
      </c>
      <c r="K66" s="15">
        <f t="shared" si="12"/>
        <v>1.1328567833165928E-2</v>
      </c>
      <c r="L66" s="15"/>
      <c r="M66" s="109">
        <f t="shared" si="13"/>
        <v>-0.18563976679963184</v>
      </c>
      <c r="N66" s="109">
        <f t="shared" si="14"/>
        <v>0.26380952380952377</v>
      </c>
      <c r="O66" s="17" t="str">
        <f t="shared" si="15"/>
        <v>3.C. Cultivo del arroz</v>
      </c>
    </row>
    <row r="67" spans="3:15" x14ac:dyDescent="0.25">
      <c r="C67" s="4" t="str">
        <f t="shared" si="8"/>
        <v>3.D. Suelos agrícolas</v>
      </c>
      <c r="D67" s="13">
        <f t="shared" si="8"/>
        <v>4547.2518534039791</v>
      </c>
      <c r="E67" s="13">
        <f t="shared" si="9"/>
        <v>5070.9991490229586</v>
      </c>
      <c r="F67" s="13">
        <f t="shared" si="10"/>
        <v>5238.7332049176493</v>
      </c>
      <c r="G67" s="13">
        <f t="shared" si="11"/>
        <v>4746.2474039757508</v>
      </c>
      <c r="H67" s="13">
        <f t="shared" si="7"/>
        <v>4683.1924450273082</v>
      </c>
      <c r="I67" s="13">
        <f t="shared" si="7"/>
        <v>4621.650495966247</v>
      </c>
      <c r="J67" s="13">
        <f t="shared" si="7"/>
        <v>4483.6148019152224</v>
      </c>
      <c r="K67" s="15">
        <f t="shared" si="12"/>
        <v>0.37991577427981482</v>
      </c>
      <c r="L67" s="15"/>
      <c r="M67" s="109">
        <f t="shared" si="13"/>
        <v>-1.399461774722667E-2</v>
      </c>
      <c r="N67" s="109">
        <f t="shared" si="14"/>
        <v>-5.5334789720512888E-2</v>
      </c>
      <c r="O67" s="17" t="str">
        <f t="shared" si="15"/>
        <v>3.D. Suelos agrícolas</v>
      </c>
    </row>
    <row r="68" spans="3:15" x14ac:dyDescent="0.25">
      <c r="C68" s="4" t="str">
        <f t="shared" si="8"/>
        <v>3.F. Quema de residuos agrícola en el campo</v>
      </c>
      <c r="D68" s="13">
        <f t="shared" si="8"/>
        <v>148.8645698704488</v>
      </c>
      <c r="E68" s="13">
        <f t="shared" si="9"/>
        <v>85.083148772271358</v>
      </c>
      <c r="F68" s="13">
        <f t="shared" si="10"/>
        <v>48.306594905055931</v>
      </c>
      <c r="G68" s="13">
        <f t="shared" si="11"/>
        <v>46.935891862494465</v>
      </c>
      <c r="H68" s="13">
        <f t="shared" si="7"/>
        <v>45.997102601540988</v>
      </c>
      <c r="I68" s="13">
        <f t="shared" si="7"/>
        <v>50.553158514938303</v>
      </c>
      <c r="J68" s="13">
        <f t="shared" si="7"/>
        <v>34.849775105941035</v>
      </c>
      <c r="K68" s="15">
        <f t="shared" si="12"/>
        <v>2.9529698419220604E-3</v>
      </c>
      <c r="L68" s="15"/>
      <c r="M68" s="109">
        <f t="shared" si="13"/>
        <v>-0.76589610854839751</v>
      </c>
      <c r="N68" s="109">
        <f t="shared" si="14"/>
        <v>-0.25750265472661032</v>
      </c>
      <c r="O68" s="17" t="str">
        <f t="shared" si="15"/>
        <v>3.F. Quema de residuos agrícola en el campo</v>
      </c>
    </row>
    <row r="69" spans="3:15" x14ac:dyDescent="0.25">
      <c r="C69" s="4" t="str">
        <f t="shared" si="8"/>
        <v>3.G. Encalado</v>
      </c>
      <c r="D69" s="13">
        <f t="shared" si="8"/>
        <v>30.8</v>
      </c>
      <c r="E69" s="13">
        <f t="shared" si="9"/>
        <v>63.624000000000002</v>
      </c>
      <c r="F69" s="13">
        <f t="shared" si="10"/>
        <v>92.885759999999991</v>
      </c>
      <c r="G69" s="13">
        <f t="shared" si="11"/>
        <v>108.94537866666667</v>
      </c>
      <c r="H69" s="13">
        <f t="shared" si="7"/>
        <v>100.24910133333331</v>
      </c>
      <c r="I69" s="13">
        <f t="shared" si="7"/>
        <v>95.072823999999983</v>
      </c>
      <c r="J69" s="13">
        <f t="shared" si="7"/>
        <v>88.400546666666671</v>
      </c>
      <c r="K69" s="15">
        <f t="shared" si="12"/>
        <v>7.4905547459785116E-3</v>
      </c>
      <c r="L69" s="15"/>
      <c r="M69" s="109">
        <f t="shared" si="13"/>
        <v>1.8701476190476192</v>
      </c>
      <c r="N69" s="109">
        <f t="shared" si="14"/>
        <v>-0.18857919676299195</v>
      </c>
      <c r="O69" s="17" t="str">
        <f t="shared" si="15"/>
        <v>3.G. Encalado</v>
      </c>
    </row>
    <row r="70" spans="3:15" x14ac:dyDescent="0.25">
      <c r="C70" s="4" t="str">
        <f t="shared" si="8"/>
        <v>3.H. Aplicación de urea</v>
      </c>
      <c r="D70" s="13">
        <f t="shared" si="8"/>
        <v>169.669718877956</v>
      </c>
      <c r="E70" s="13">
        <f t="shared" si="9"/>
        <v>302.87122140000002</v>
      </c>
      <c r="F70" s="13">
        <f t="shared" si="10"/>
        <v>377.22282048</v>
      </c>
      <c r="G70" s="13">
        <f t="shared" si="11"/>
        <v>400.37519915799999</v>
      </c>
      <c r="H70" s="13">
        <f t="shared" si="7"/>
        <v>381.47821061533335</v>
      </c>
      <c r="I70" s="13">
        <f t="shared" si="7"/>
        <v>433.01571158633328</v>
      </c>
      <c r="J70" s="13">
        <f t="shared" si="7"/>
        <v>356.95122320000002</v>
      </c>
      <c r="K70" s="15">
        <f t="shared" si="12"/>
        <v>3.0245997110239533E-2</v>
      </c>
      <c r="L70" s="15"/>
      <c r="M70" s="109">
        <f t="shared" si="13"/>
        <v>1.1038004044596563</v>
      </c>
      <c r="N70" s="109">
        <f t="shared" si="14"/>
        <v>-0.10845820632577088</v>
      </c>
      <c r="O70" s="17" t="str">
        <f t="shared" si="15"/>
        <v>3.H. Aplicación de urea</v>
      </c>
    </row>
    <row r="71" spans="3:15" s="8" customFormat="1" x14ac:dyDescent="0.25">
      <c r="C71" s="6" t="str">
        <f t="shared" ref="C71" si="16">+C59</f>
        <v>Balance</v>
      </c>
      <c r="D71" s="7">
        <f>SUM(D64:D70)</f>
        <v>12071.431831021409</v>
      </c>
      <c r="E71" s="7">
        <f t="shared" ref="E71:G71" si="17">SUM(E64:E70)</f>
        <v>14008.686364919475</v>
      </c>
      <c r="F71" s="7">
        <f t="shared" si="17"/>
        <v>13244.051949398652</v>
      </c>
      <c r="G71" s="7">
        <f t="shared" si="17"/>
        <v>12848.350019860878</v>
      </c>
      <c r="H71" s="7">
        <f t="shared" ref="H71" si="18">SUM(H64:H70)</f>
        <v>12419.107014466588</v>
      </c>
      <c r="I71" s="7">
        <f t="shared" ref="I71" si="19">SUM(I64:I70)</f>
        <v>12210.637082062272</v>
      </c>
      <c r="J71" s="7">
        <f t="shared" ref="J71" si="20">SUM(J64:J70)</f>
        <v>11801.602106189355</v>
      </c>
      <c r="K71" s="22"/>
      <c r="L71" s="23"/>
      <c r="M71" s="109">
        <f t="shared" si="13"/>
        <v>-2.2352752234299188E-2</v>
      </c>
      <c r="N71" s="109">
        <f t="shared" si="14"/>
        <v>-8.1469442539584325E-2</v>
      </c>
      <c r="O71" s="17" t="str">
        <f t="shared" si="15"/>
        <v>Balance</v>
      </c>
    </row>
    <row r="72" spans="3:15" s="10" customFormat="1" x14ac:dyDescent="0.25">
      <c r="C72" s="25" t="s">
        <v>7</v>
      </c>
      <c r="D72" s="10">
        <f>+D59-D71</f>
        <v>0</v>
      </c>
      <c r="E72" s="10">
        <f>+N59-E71</f>
        <v>0</v>
      </c>
      <c r="F72" s="10">
        <f>+X59-F71</f>
        <v>0</v>
      </c>
      <c r="G72" s="10">
        <f>+AA59-G71</f>
        <v>0</v>
      </c>
      <c r="H72" s="10">
        <f t="shared" ref="H72:J72" si="21">+AB59-H71</f>
        <v>0</v>
      </c>
      <c r="I72" s="10">
        <f t="shared" si="21"/>
        <v>0</v>
      </c>
      <c r="J72" s="10">
        <f t="shared" si="21"/>
        <v>0</v>
      </c>
      <c r="L72" s="26"/>
      <c r="M72" s="26"/>
      <c r="N72" s="26"/>
      <c r="O72" s="26"/>
    </row>
    <row r="73" spans="3:15" s="11" customFormat="1" x14ac:dyDescent="0.25"/>
    <row r="74" spans="3:15" x14ac:dyDescent="0.25">
      <c r="C74" s="2" t="str">
        <f>+C62</f>
        <v>Sector Agricultura: emisiones de GEI (kt CO2 eq) por categoría, serie 1990-2016</v>
      </c>
    </row>
    <row r="91" spans="3:30" s="59" customFormat="1" x14ac:dyDescent="0.25">
      <c r="C91" s="59" t="s">
        <v>181</v>
      </c>
    </row>
    <row r="92" spans="3:30" s="59" customFormat="1" x14ac:dyDescent="0.25">
      <c r="C92" s="3" t="s">
        <v>33</v>
      </c>
      <c r="D92" s="3">
        <v>1990</v>
      </c>
      <c r="E92" s="3">
        <v>1991</v>
      </c>
      <c r="F92" s="3">
        <v>1992</v>
      </c>
      <c r="G92" s="3">
        <v>1993</v>
      </c>
      <c r="H92" s="3">
        <v>1994</v>
      </c>
      <c r="I92" s="3">
        <v>1995</v>
      </c>
      <c r="J92" s="3">
        <v>1996</v>
      </c>
      <c r="K92" s="3">
        <v>1997</v>
      </c>
      <c r="L92" s="3">
        <v>1998</v>
      </c>
      <c r="M92" s="3">
        <v>1999</v>
      </c>
      <c r="N92" s="3">
        <v>2000</v>
      </c>
      <c r="O92" s="3">
        <v>2001</v>
      </c>
      <c r="P92" s="3">
        <v>2002</v>
      </c>
      <c r="Q92" s="3">
        <v>2003</v>
      </c>
      <c r="R92" s="3">
        <v>2004</v>
      </c>
      <c r="S92" s="3">
        <v>2005</v>
      </c>
      <c r="T92" s="3">
        <v>2006</v>
      </c>
      <c r="U92" s="3">
        <v>2007</v>
      </c>
      <c r="V92" s="3">
        <v>2008</v>
      </c>
      <c r="W92" s="3">
        <v>2009</v>
      </c>
      <c r="X92" s="3">
        <v>2010</v>
      </c>
      <c r="Y92" s="3">
        <v>2011</v>
      </c>
      <c r="Z92" s="3">
        <v>2012</v>
      </c>
      <c r="AA92" s="3">
        <v>2013</v>
      </c>
      <c r="AB92" s="3">
        <v>2014</v>
      </c>
      <c r="AC92" s="3">
        <v>2015</v>
      </c>
      <c r="AD92" s="3">
        <v>2016</v>
      </c>
    </row>
    <row r="93" spans="3:30" s="59" customFormat="1" x14ac:dyDescent="0.25">
      <c r="C93" s="4" t="s">
        <v>32</v>
      </c>
      <c r="D93" s="13">
        <v>200.46971887795601</v>
      </c>
      <c r="E93" s="13">
        <v>225.53105836609328</v>
      </c>
      <c r="F93" s="13">
        <v>244.78105680321343</v>
      </c>
      <c r="G93" s="13">
        <v>247.93048762703464</v>
      </c>
      <c r="H93" s="13">
        <v>239.07130602033072</v>
      </c>
      <c r="I93" s="13">
        <v>263.80488401088809</v>
      </c>
      <c r="J93" s="13">
        <v>341.96004182847474</v>
      </c>
      <c r="K93" s="13">
        <v>257.23057074178939</v>
      </c>
      <c r="L93" s="13">
        <v>295.58223566666663</v>
      </c>
      <c r="M93" s="13">
        <v>329.17047738666668</v>
      </c>
      <c r="N93" s="13">
        <v>366.49522140000005</v>
      </c>
      <c r="O93" s="13">
        <v>340.93321680000014</v>
      </c>
      <c r="P93" s="13">
        <v>388.78203466666673</v>
      </c>
      <c r="Q93" s="13">
        <v>420.84577479999996</v>
      </c>
      <c r="R93" s="13">
        <v>440.42806280000002</v>
      </c>
      <c r="S93" s="13">
        <v>376.54097066670874</v>
      </c>
      <c r="T93" s="13">
        <v>395.97669179201677</v>
      </c>
      <c r="U93" s="13">
        <v>395.02162020197903</v>
      </c>
      <c r="V93" s="13">
        <v>431.45542332931444</v>
      </c>
      <c r="W93" s="13">
        <v>392.16879386663732</v>
      </c>
      <c r="X93" s="13">
        <v>470.10858048</v>
      </c>
      <c r="Y93" s="13">
        <v>489.16633802663097</v>
      </c>
      <c r="Z93" s="13">
        <v>485.50430920933343</v>
      </c>
      <c r="AA93" s="13">
        <v>509.32057782466666</v>
      </c>
      <c r="AB93" s="13">
        <v>481.72731194866668</v>
      </c>
      <c r="AC93" s="13">
        <v>528.08853558633325</v>
      </c>
      <c r="AD93" s="13">
        <v>445.3517698666667</v>
      </c>
    </row>
    <row r="94" spans="3:30" s="59" customFormat="1" x14ac:dyDescent="0.25">
      <c r="C94" s="4" t="s">
        <v>31</v>
      </c>
      <c r="D94" s="13">
        <v>7100.4284954324166</v>
      </c>
      <c r="E94" s="13">
        <v>7177.9859190372354</v>
      </c>
      <c r="F94" s="13">
        <v>7375.6217286290748</v>
      </c>
      <c r="G94" s="13">
        <v>7608.7236863177768</v>
      </c>
      <c r="H94" s="13">
        <v>7869.1996263097781</v>
      </c>
      <c r="I94" s="13">
        <v>8013.9019755455438</v>
      </c>
      <c r="J94" s="13">
        <v>8072.3309217108763</v>
      </c>
      <c r="K94" s="13">
        <v>8463.2045197443877</v>
      </c>
      <c r="L94" s="13">
        <v>8412.1620739514419</v>
      </c>
      <c r="M94" s="13">
        <v>8333.3495484864561</v>
      </c>
      <c r="N94" s="13">
        <v>8308.8360772095657</v>
      </c>
      <c r="O94" s="13">
        <v>8084.39897206766</v>
      </c>
      <c r="P94" s="13">
        <v>8063.0431129603739</v>
      </c>
      <c r="Q94" s="13">
        <v>7963.026812921923</v>
      </c>
      <c r="R94" s="13">
        <v>8053.3794344159587</v>
      </c>
      <c r="S94" s="13">
        <v>8093.7987857297285</v>
      </c>
      <c r="T94" s="13">
        <v>8155.1097315733368</v>
      </c>
      <c r="U94" s="13">
        <v>8148.0473479098337</v>
      </c>
      <c r="V94" s="13">
        <v>7839.9232853375797</v>
      </c>
      <c r="W94" s="13">
        <v>7497.7494108282517</v>
      </c>
      <c r="X94" s="13">
        <v>7246.4755096960207</v>
      </c>
      <c r="Y94" s="13">
        <v>7006.3770721793599</v>
      </c>
      <c r="Z94" s="13">
        <v>7283.7543795318734</v>
      </c>
      <c r="AA94" s="13">
        <v>7298.7208016885261</v>
      </c>
      <c r="AB94" s="13">
        <v>6973.8137767641847</v>
      </c>
      <c r="AC94" s="13">
        <v>6770.5168114292273</v>
      </c>
      <c r="AD94" s="13">
        <v>6589.5413412568641</v>
      </c>
    </row>
    <row r="95" spans="3:30" s="59" customFormat="1" x14ac:dyDescent="0.25">
      <c r="C95" s="4" t="s">
        <v>30</v>
      </c>
      <c r="D95" s="13">
        <v>4770.533616711039</v>
      </c>
      <c r="E95" s="13">
        <v>4763.4766194366066</v>
      </c>
      <c r="F95" s="13">
        <v>4941.5727421638467</v>
      </c>
      <c r="G95" s="13">
        <v>5130.6076010518036</v>
      </c>
      <c r="H95" s="13">
        <v>5249.4194617932981</v>
      </c>
      <c r="I95" s="13">
        <v>5387.4988528480653</v>
      </c>
      <c r="J95" s="13">
        <v>5394.9443530180361</v>
      </c>
      <c r="K95" s="13">
        <v>5497.2452029483957</v>
      </c>
      <c r="L95" s="13">
        <v>5477.231894082357</v>
      </c>
      <c r="M95" s="13">
        <v>5537.3021624185158</v>
      </c>
      <c r="N95" s="13">
        <v>5333.3550663099086</v>
      </c>
      <c r="O95" s="13">
        <v>5444.7630906654158</v>
      </c>
      <c r="P95" s="13">
        <v>5514.1719973929821</v>
      </c>
      <c r="Q95" s="13">
        <v>5309.2568363133378</v>
      </c>
      <c r="R95" s="13">
        <v>5611.0849564477057</v>
      </c>
      <c r="S95" s="13">
        <v>5436.3119954127851</v>
      </c>
      <c r="T95" s="13">
        <v>5523.4967333311934</v>
      </c>
      <c r="U95" s="13">
        <v>5669.6244032748564</v>
      </c>
      <c r="V95" s="13">
        <v>5712.0533460809302</v>
      </c>
      <c r="W95" s="13">
        <v>5651.1243031985523</v>
      </c>
      <c r="X95" s="13">
        <v>5527.4678592226337</v>
      </c>
      <c r="Y95" s="13">
        <v>5087.2974047275657</v>
      </c>
      <c r="Z95" s="13">
        <v>4910.2376115966108</v>
      </c>
      <c r="AA95" s="13">
        <v>5040.3086403476846</v>
      </c>
      <c r="AB95" s="13">
        <v>4963.5659257537363</v>
      </c>
      <c r="AC95" s="13">
        <v>4912.0317350467103</v>
      </c>
      <c r="AD95" s="13">
        <v>4766.7089950658274</v>
      </c>
    </row>
    <row r="96" spans="3:30" s="126" customFormat="1" x14ac:dyDescent="0.25">
      <c r="C96" s="6" t="s">
        <v>5</v>
      </c>
      <c r="D96" s="7">
        <f t="shared" ref="D96:AD96" si="22">SUM(D93:D95)</f>
        <v>12071.431831021411</v>
      </c>
      <c r="E96" s="7">
        <f t="shared" si="22"/>
        <v>12166.993596839935</v>
      </c>
      <c r="F96" s="7">
        <f t="shared" si="22"/>
        <v>12561.975527596136</v>
      </c>
      <c r="G96" s="7">
        <f t="shared" si="22"/>
        <v>12987.261774996616</v>
      </c>
      <c r="H96" s="7">
        <f t="shared" si="22"/>
        <v>13357.690394123407</v>
      </c>
      <c r="I96" s="7">
        <f t="shared" si="22"/>
        <v>13665.205712404499</v>
      </c>
      <c r="J96" s="7">
        <f t="shared" si="22"/>
        <v>13809.235316557388</v>
      </c>
      <c r="K96" s="7">
        <f t="shared" si="22"/>
        <v>14217.680293434572</v>
      </c>
      <c r="L96" s="7">
        <f t="shared" si="22"/>
        <v>14184.976203700466</v>
      </c>
      <c r="M96" s="7">
        <f t="shared" si="22"/>
        <v>14199.822188291637</v>
      </c>
      <c r="N96" s="7">
        <f t="shared" si="22"/>
        <v>14008.686364919475</v>
      </c>
      <c r="O96" s="7">
        <f t="shared" si="22"/>
        <v>13870.095279533076</v>
      </c>
      <c r="P96" s="7">
        <f t="shared" si="22"/>
        <v>13965.997145020025</v>
      </c>
      <c r="Q96" s="7">
        <f t="shared" si="22"/>
        <v>13693.12942403526</v>
      </c>
      <c r="R96" s="7">
        <f t="shared" si="22"/>
        <v>14104.892453663666</v>
      </c>
      <c r="S96" s="7">
        <f t="shared" si="22"/>
        <v>13906.651751809222</v>
      </c>
      <c r="T96" s="7">
        <f t="shared" si="22"/>
        <v>14074.583156696546</v>
      </c>
      <c r="U96" s="7">
        <f t="shared" si="22"/>
        <v>14212.693371386669</v>
      </c>
      <c r="V96" s="7">
        <f t="shared" si="22"/>
        <v>13983.432054747824</v>
      </c>
      <c r="W96" s="7">
        <f t="shared" si="22"/>
        <v>13541.042507893442</v>
      </c>
      <c r="X96" s="7">
        <f t="shared" si="22"/>
        <v>13244.051949398654</v>
      </c>
      <c r="Y96" s="7">
        <f t="shared" si="22"/>
        <v>12582.840814933556</v>
      </c>
      <c r="Z96" s="7">
        <f t="shared" si="22"/>
        <v>12679.496300337818</v>
      </c>
      <c r="AA96" s="7">
        <f t="shared" si="22"/>
        <v>12848.350019860878</v>
      </c>
      <c r="AB96" s="7">
        <f t="shared" si="22"/>
        <v>12419.107014466586</v>
      </c>
      <c r="AC96" s="7">
        <f t="shared" si="22"/>
        <v>12210.637082062271</v>
      </c>
      <c r="AD96" s="7">
        <f t="shared" si="22"/>
        <v>11801.602106189359</v>
      </c>
    </row>
    <row r="97" spans="3:30" s="10" customFormat="1" x14ac:dyDescent="0.25">
      <c r="C97" s="25" t="s">
        <v>7</v>
      </c>
      <c r="D97" s="10">
        <f t="shared" ref="D97:AD97" si="23">+D96-D59</f>
        <v>0</v>
      </c>
      <c r="E97" s="10">
        <f t="shared" si="23"/>
        <v>0</v>
      </c>
      <c r="F97" s="10">
        <f t="shared" si="23"/>
        <v>0</v>
      </c>
      <c r="G97" s="10">
        <f t="shared" si="23"/>
        <v>0</v>
      </c>
      <c r="H97" s="10">
        <f t="shared" si="23"/>
        <v>0</v>
      </c>
      <c r="I97" s="10">
        <f t="shared" si="23"/>
        <v>0</v>
      </c>
      <c r="J97" s="10">
        <f t="shared" si="23"/>
        <v>0</v>
      </c>
      <c r="K97" s="10">
        <f t="shared" si="23"/>
        <v>0</v>
      </c>
      <c r="L97" s="10">
        <f t="shared" si="23"/>
        <v>0</v>
      </c>
      <c r="M97" s="10">
        <f t="shared" si="23"/>
        <v>0</v>
      </c>
      <c r="N97" s="10">
        <f t="shared" si="23"/>
        <v>0</v>
      </c>
      <c r="O97" s="10">
        <f t="shared" si="23"/>
        <v>0</v>
      </c>
      <c r="P97" s="10">
        <f t="shared" si="23"/>
        <v>0</v>
      </c>
      <c r="Q97" s="10">
        <f t="shared" si="23"/>
        <v>0</v>
      </c>
      <c r="R97" s="10">
        <f t="shared" si="23"/>
        <v>0</v>
      </c>
      <c r="S97" s="10">
        <f t="shared" si="23"/>
        <v>0</v>
      </c>
      <c r="T97" s="10">
        <f t="shared" si="23"/>
        <v>0</v>
      </c>
      <c r="U97" s="10">
        <f t="shared" si="23"/>
        <v>0</v>
      </c>
      <c r="V97" s="10">
        <f t="shared" si="23"/>
        <v>0</v>
      </c>
      <c r="W97" s="10">
        <f t="shared" si="23"/>
        <v>0</v>
      </c>
      <c r="X97" s="10">
        <f t="shared" si="23"/>
        <v>0</v>
      </c>
      <c r="Y97" s="10">
        <f t="shared" si="23"/>
        <v>0</v>
      </c>
      <c r="Z97" s="10">
        <f t="shared" si="23"/>
        <v>0</v>
      </c>
      <c r="AA97" s="10">
        <f t="shared" si="23"/>
        <v>0</v>
      </c>
      <c r="AB97" s="10">
        <f t="shared" si="23"/>
        <v>0</v>
      </c>
      <c r="AC97" s="10">
        <f t="shared" si="23"/>
        <v>0</v>
      </c>
      <c r="AD97" s="10">
        <f t="shared" si="23"/>
        <v>0</v>
      </c>
    </row>
    <row r="98" spans="3:30" s="59" customFormat="1" x14ac:dyDescent="0.25"/>
    <row r="99" spans="3:30" s="59" customFormat="1" x14ac:dyDescent="0.25">
      <c r="C99" s="59" t="str">
        <f t="shared" ref="C99:C104" si="24">+C91</f>
        <v>Sector Agricultura: emisiones por tipo de GEI (kt CO2 eq), serie 1990-2016</v>
      </c>
    </row>
    <row r="100" spans="3:30" s="59" customFormat="1" x14ac:dyDescent="0.25">
      <c r="C100" s="3" t="str">
        <f t="shared" si="24"/>
        <v>GEI</v>
      </c>
      <c r="D100" s="3">
        <f>+D92</f>
        <v>1990</v>
      </c>
      <c r="E100" s="3">
        <f>+N92</f>
        <v>2000</v>
      </c>
      <c r="F100" s="3">
        <f t="shared" ref="F100:F103" si="25">+X92</f>
        <v>2010</v>
      </c>
      <c r="G100" s="3">
        <f>+AA92</f>
        <v>2013</v>
      </c>
      <c r="H100" s="3">
        <f t="shared" ref="H100:J100" si="26">+AB92</f>
        <v>2014</v>
      </c>
      <c r="I100" s="3">
        <f t="shared" si="26"/>
        <v>2015</v>
      </c>
      <c r="J100" s="3">
        <f t="shared" si="26"/>
        <v>2016</v>
      </c>
      <c r="L100" s="118" t="s">
        <v>74</v>
      </c>
      <c r="M100" s="85" t="s">
        <v>74</v>
      </c>
      <c r="N100" s="85" t="s">
        <v>87</v>
      </c>
      <c r="O100" s="74" t="s">
        <v>0</v>
      </c>
    </row>
    <row r="101" spans="3:30" s="59" customFormat="1" x14ac:dyDescent="0.25">
      <c r="C101" s="4" t="str">
        <f t="shared" si="24"/>
        <v>CO2</v>
      </c>
      <c r="D101" s="13">
        <f>+D93</f>
        <v>200.46971887795601</v>
      </c>
      <c r="E101" s="13">
        <f>+N93</f>
        <v>366.49522140000005</v>
      </c>
      <c r="F101" s="13">
        <f t="shared" si="25"/>
        <v>470.10858048</v>
      </c>
      <c r="G101" s="13">
        <f>+AA93</f>
        <v>509.32057782466666</v>
      </c>
      <c r="H101" s="13">
        <f t="shared" ref="H101:J101" si="27">+AB93</f>
        <v>481.72731194866668</v>
      </c>
      <c r="I101" s="13">
        <f t="shared" si="27"/>
        <v>528.08853558633325</v>
      </c>
      <c r="J101" s="13">
        <f t="shared" si="27"/>
        <v>445.3517698666667</v>
      </c>
      <c r="K101" s="134">
        <f>+J101/$J$104</f>
        <v>3.7736551856218034E-2</v>
      </c>
      <c r="L101" s="16"/>
      <c r="M101" s="109">
        <f>+IF(D101=0,"",IF(D101&lt;0,IF(J101&lt;0,(J101-D101)/D101,(J101-D101)/ABS(D101)),(J101-D101)/D101))</f>
        <v>1.2215413497825698</v>
      </c>
      <c r="N101" s="109">
        <f>+IF(G101=0,"",IF(G101&lt;0,IF(J101&lt;0,(J101-G101)/G101,(J101-G101)/ABS(G101)),(J101-G101)/G101))</f>
        <v>-0.12559635471869976</v>
      </c>
      <c r="O101" s="17" t="str">
        <f>+C101</f>
        <v>CO2</v>
      </c>
    </row>
    <row r="102" spans="3:30" s="59" customFormat="1" x14ac:dyDescent="0.25">
      <c r="C102" s="4" t="str">
        <f t="shared" si="24"/>
        <v>CH4</v>
      </c>
      <c r="D102" s="13">
        <f>+D94</f>
        <v>7100.4284954324166</v>
      </c>
      <c r="E102" s="13">
        <f>+N94</f>
        <v>8308.8360772095657</v>
      </c>
      <c r="F102" s="13">
        <f t="shared" si="25"/>
        <v>7246.4755096960207</v>
      </c>
      <c r="G102" s="13">
        <f>+AA94</f>
        <v>7298.7208016885261</v>
      </c>
      <c r="H102" s="13">
        <f t="shared" ref="H102:J102" si="28">+AB94</f>
        <v>6973.8137767641847</v>
      </c>
      <c r="I102" s="13">
        <f t="shared" si="28"/>
        <v>6770.5168114292273</v>
      </c>
      <c r="J102" s="13">
        <f t="shared" si="28"/>
        <v>6589.5413412568641</v>
      </c>
      <c r="K102" s="134">
        <f>+J102/$J$104</f>
        <v>0.55835989740757097</v>
      </c>
      <c r="L102" s="16"/>
      <c r="M102" s="109">
        <f t="shared" ref="M102:M103" si="29">+IF(D102=0,"",IF(D102&lt;0,IF(J102&lt;0,(J102-D102)/D102,(J102-D102)/ABS(D102)),(J102-D102)/D102))</f>
        <v>-7.1951594823354309E-2</v>
      </c>
      <c r="N102" s="109">
        <f t="shared" ref="N102:N103" si="30">+IF(G102=0,"",IF(G102&lt;0,IF(J102&lt;0,(J102-G102)/G102,(J102-G102)/ABS(G102)),(J102-G102)/G102))</f>
        <v>-9.7164897754082671E-2</v>
      </c>
      <c r="O102" s="17" t="str">
        <f t="shared" ref="O102:O103" si="31">+C102</f>
        <v>CH4</v>
      </c>
    </row>
    <row r="103" spans="3:30" s="59" customFormat="1" x14ac:dyDescent="0.25">
      <c r="C103" s="4" t="str">
        <f t="shared" si="24"/>
        <v>N2O</v>
      </c>
      <c r="D103" s="13">
        <f>+D95</f>
        <v>4770.533616711039</v>
      </c>
      <c r="E103" s="13">
        <f>+N95</f>
        <v>5333.3550663099086</v>
      </c>
      <c r="F103" s="13">
        <f t="shared" si="25"/>
        <v>5527.4678592226337</v>
      </c>
      <c r="G103" s="13">
        <f>+AA95</f>
        <v>5040.3086403476846</v>
      </c>
      <c r="H103" s="13">
        <f t="shared" ref="H103:J103" si="32">+AB95</f>
        <v>4963.5659257537363</v>
      </c>
      <c r="I103" s="13">
        <f t="shared" si="32"/>
        <v>4912.0317350467103</v>
      </c>
      <c r="J103" s="13">
        <f t="shared" si="32"/>
        <v>4766.7089950658274</v>
      </c>
      <c r="K103" s="134">
        <f>+J103/$J$104</f>
        <v>0.40390355073621093</v>
      </c>
      <c r="L103" s="16"/>
      <c r="M103" s="109">
        <f t="shared" si="29"/>
        <v>-8.0171778515806429E-4</v>
      </c>
      <c r="N103" s="109">
        <f t="shared" si="30"/>
        <v>-5.4282319755518796E-2</v>
      </c>
      <c r="O103" s="17" t="str">
        <f t="shared" si="31"/>
        <v>N2O</v>
      </c>
    </row>
    <row r="104" spans="3:30" s="126" customFormat="1" x14ac:dyDescent="0.25">
      <c r="C104" s="133" t="str">
        <f t="shared" si="24"/>
        <v>Balance</v>
      </c>
      <c r="D104" s="7">
        <f t="shared" ref="D104:F104" si="33">SUM(D101:D103)</f>
        <v>12071.431831021411</v>
      </c>
      <c r="E104" s="7">
        <f t="shared" si="33"/>
        <v>14008.686364919475</v>
      </c>
      <c r="F104" s="7">
        <f t="shared" si="33"/>
        <v>13244.051949398654</v>
      </c>
      <c r="G104" s="7">
        <f>SUM(G101:G103)</f>
        <v>12848.350019860878</v>
      </c>
      <c r="H104" s="7">
        <f t="shared" ref="H104:J104" si="34">SUM(H101:H103)</f>
        <v>12419.107014466586</v>
      </c>
      <c r="I104" s="7">
        <f t="shared" si="34"/>
        <v>12210.637082062271</v>
      </c>
      <c r="J104" s="7">
        <f t="shared" si="34"/>
        <v>11801.602106189359</v>
      </c>
      <c r="K104" s="141">
        <f>+J104/$J$104</f>
        <v>1</v>
      </c>
      <c r="L104" s="16"/>
      <c r="M104" s="109">
        <f t="shared" ref="M104" si="35">+IF(D104=0,"",IF(D104&lt;0,IF(J104&lt;0,(J104-D104)/D104,(J104-D104)/ABS(D104)),(J104-D104)/D104))</f>
        <v>-2.2352752234299032E-2</v>
      </c>
      <c r="N104" s="109">
        <f t="shared" ref="N104" si="36">+IF(G104=0,"",IF(G104&lt;0,IF(J104&lt;0,(J104-G104)/G104,(J104-G104)/ABS(G104)),(J104-G104)/G104))</f>
        <v>-8.1469442539584033E-2</v>
      </c>
      <c r="O104" s="17" t="str">
        <f t="shared" ref="O104" si="37">+C104</f>
        <v>Balance</v>
      </c>
    </row>
    <row r="105" spans="3:30" s="10" customFormat="1" x14ac:dyDescent="0.25">
      <c r="C105" s="25" t="s">
        <v>7</v>
      </c>
      <c r="D105" s="10">
        <f>+D96-D104</f>
        <v>0</v>
      </c>
      <c r="E105" s="10">
        <f>+N96-E104</f>
        <v>0</v>
      </c>
      <c r="F105" s="10">
        <f>+X96-F104</f>
        <v>0</v>
      </c>
      <c r="G105" s="10">
        <f>+AA96-G104</f>
        <v>0</v>
      </c>
      <c r="H105" s="10">
        <f t="shared" ref="H105:J105" si="38">+AB96-H104</f>
        <v>0</v>
      </c>
      <c r="I105" s="10">
        <f t="shared" si="38"/>
        <v>0</v>
      </c>
      <c r="J105" s="10">
        <f t="shared" si="38"/>
        <v>0</v>
      </c>
      <c r="K105" s="142"/>
      <c r="L105" s="142"/>
      <c r="M105" s="142"/>
      <c r="N105" s="142"/>
    </row>
    <row r="106" spans="3:30" s="11" customFormat="1" x14ac:dyDescent="0.25"/>
    <row r="107" spans="3:30" s="59" customFormat="1" x14ac:dyDescent="0.25">
      <c r="C107" s="59" t="str">
        <f>+C99</f>
        <v>Sector Agricultura: emisiones por tipo de GEI (kt CO2 eq), serie 1990-2016</v>
      </c>
    </row>
    <row r="108" spans="3:30" s="59" customFormat="1" x14ac:dyDescent="0.25"/>
    <row r="109" spans="3:30" s="59" customFormat="1" x14ac:dyDescent="0.25"/>
    <row r="110" spans="3:30" s="59" customFormat="1" x14ac:dyDescent="0.25"/>
    <row r="111" spans="3:30" s="59" customFormat="1" x14ac:dyDescent="0.25"/>
    <row r="112" spans="3:30" s="59" customFormat="1" x14ac:dyDescent="0.25"/>
    <row r="113" spans="1:30" s="59" customFormat="1" x14ac:dyDescent="0.25"/>
    <row r="114" spans="1:30" s="59" customFormat="1" x14ac:dyDescent="0.25"/>
    <row r="115" spans="1:30" s="59" customFormat="1" x14ac:dyDescent="0.25"/>
    <row r="116" spans="1:30" s="59" customFormat="1" x14ac:dyDescent="0.25"/>
    <row r="117" spans="1:30" s="59" customFormat="1" x14ac:dyDescent="0.25"/>
    <row r="118" spans="1:30" s="59" customFormat="1" x14ac:dyDescent="0.25"/>
    <row r="119" spans="1:30" s="59" customFormat="1" x14ac:dyDescent="0.25"/>
    <row r="120" spans="1:30" s="59" customFormat="1" x14ac:dyDescent="0.25"/>
    <row r="121" spans="1:30" s="59" customFormat="1" x14ac:dyDescent="0.25"/>
    <row r="122" spans="1:30" s="59" customFormat="1" x14ac:dyDescent="0.25"/>
    <row r="123" spans="1:30" s="59" customFormat="1" x14ac:dyDescent="0.25"/>
    <row r="124" spans="1:30" s="59" customFormat="1" x14ac:dyDescent="0.25">
      <c r="C124" s="59" t="s">
        <v>173</v>
      </c>
    </row>
    <row r="125" spans="1:30" s="59" customFormat="1" x14ac:dyDescent="0.25">
      <c r="C125" s="3" t="s">
        <v>17</v>
      </c>
      <c r="D125" s="3">
        <v>1990</v>
      </c>
      <c r="E125" s="3">
        <v>1991</v>
      </c>
      <c r="F125" s="3">
        <v>1992</v>
      </c>
      <c r="G125" s="3">
        <v>1993</v>
      </c>
      <c r="H125" s="3">
        <v>1994</v>
      </c>
      <c r="I125" s="3">
        <v>1995</v>
      </c>
      <c r="J125" s="3">
        <v>1996</v>
      </c>
      <c r="K125" s="3">
        <v>1997</v>
      </c>
      <c r="L125" s="3">
        <v>1998</v>
      </c>
      <c r="M125" s="3">
        <v>1999</v>
      </c>
      <c r="N125" s="3">
        <v>2000</v>
      </c>
      <c r="O125" s="3">
        <v>2001</v>
      </c>
      <c r="P125" s="3">
        <v>2002</v>
      </c>
      <c r="Q125" s="3">
        <v>2003</v>
      </c>
      <c r="R125" s="3">
        <v>2004</v>
      </c>
      <c r="S125" s="3">
        <v>2005</v>
      </c>
      <c r="T125" s="3">
        <v>2006</v>
      </c>
      <c r="U125" s="3">
        <v>2007</v>
      </c>
      <c r="V125" s="3">
        <v>2008</v>
      </c>
      <c r="W125" s="3">
        <v>2009</v>
      </c>
      <c r="X125" s="3">
        <v>2010</v>
      </c>
      <c r="Y125" s="3">
        <v>2011</v>
      </c>
      <c r="Z125" s="3">
        <v>2012</v>
      </c>
      <c r="AA125" s="3">
        <v>2013</v>
      </c>
      <c r="AB125" s="3">
        <v>2014</v>
      </c>
      <c r="AC125" s="3">
        <v>2015</v>
      </c>
      <c r="AD125" s="3">
        <v>2016</v>
      </c>
    </row>
    <row r="126" spans="1:30" s="59" customFormat="1" x14ac:dyDescent="0.25">
      <c r="A126" s="59" t="s">
        <v>253</v>
      </c>
      <c r="B126" s="59" t="s">
        <v>254</v>
      </c>
      <c r="C126" s="4" t="str">
        <f t="shared" ref="C126:C129" si="39">+CONCATENATE(A126," ",B126)</f>
        <v>3.A.1. Ganado vacuno</v>
      </c>
      <c r="D126" s="13">
        <v>4556.2675165940536</v>
      </c>
      <c r="E126" s="13">
        <v>4612.0458943345884</v>
      </c>
      <c r="F126" s="13">
        <v>4752.2368235993863</v>
      </c>
      <c r="G126" s="13">
        <v>4940.9014757139712</v>
      </c>
      <c r="H126" s="13">
        <v>5123.2798820900598</v>
      </c>
      <c r="I126" s="13">
        <v>5217.301447277835</v>
      </c>
      <c r="J126" s="13">
        <v>5298.6835258783922</v>
      </c>
      <c r="K126" s="13">
        <v>5572.1286766810545</v>
      </c>
      <c r="L126" s="13">
        <v>5525.2634433117346</v>
      </c>
      <c r="M126" s="13">
        <v>5463.3437294669075</v>
      </c>
      <c r="N126" s="13">
        <v>5406.4232191582132</v>
      </c>
      <c r="O126" s="13">
        <v>5383.9975794268494</v>
      </c>
      <c r="P126" s="13">
        <v>5326.0531253174549</v>
      </c>
      <c r="Q126" s="13">
        <v>5266.2649243363139</v>
      </c>
      <c r="R126" s="13">
        <v>5229.0279109955509</v>
      </c>
      <c r="S126" s="13">
        <v>5184.1241161885991</v>
      </c>
      <c r="T126" s="13">
        <v>5145.4060169700815</v>
      </c>
      <c r="U126" s="13">
        <v>5098.8117248232511</v>
      </c>
      <c r="V126" s="13">
        <v>4883.9840666671653</v>
      </c>
      <c r="W126" s="13">
        <v>4626.8344117696033</v>
      </c>
      <c r="X126" s="13">
        <v>4423.7018495201501</v>
      </c>
      <c r="Y126" s="13">
        <v>4206.8340494478989</v>
      </c>
      <c r="Z126" s="13">
        <v>4370.5698292881189</v>
      </c>
      <c r="AA126" s="13">
        <v>4535.0352691105372</v>
      </c>
      <c r="AB126" s="13">
        <v>4350.880766629487</v>
      </c>
      <c r="AC126" s="13">
        <v>4150.5570533342743</v>
      </c>
      <c r="AD126" s="13">
        <v>4022.0414822974071</v>
      </c>
    </row>
    <row r="127" spans="1:30" s="59" customFormat="1" x14ac:dyDescent="0.25">
      <c r="A127" s="59" t="s">
        <v>255</v>
      </c>
      <c r="B127" s="59" t="s">
        <v>256</v>
      </c>
      <c r="C127" s="4" t="str">
        <f t="shared" si="39"/>
        <v>3.A.2. Ovinos</v>
      </c>
      <c r="D127" s="13">
        <v>600.11624999999992</v>
      </c>
      <c r="E127" s="13">
        <v>586.07624999999996</v>
      </c>
      <c r="F127" s="13">
        <v>577.65813747402945</v>
      </c>
      <c r="G127" s="13">
        <v>581.14249999999993</v>
      </c>
      <c r="H127" s="13">
        <v>578.16537499999993</v>
      </c>
      <c r="I127" s="13">
        <v>564.54300000000001</v>
      </c>
      <c r="J127" s="13">
        <v>479.33337499999993</v>
      </c>
      <c r="K127" s="13">
        <v>463.80737500000004</v>
      </c>
      <c r="L127" s="13">
        <v>466.03269999999998</v>
      </c>
      <c r="M127" s="13">
        <v>468.25802499999992</v>
      </c>
      <c r="N127" s="13">
        <v>470.48335000000003</v>
      </c>
      <c r="O127" s="13">
        <v>472.70867499999997</v>
      </c>
      <c r="P127" s="13">
        <v>474.93400000000003</v>
      </c>
      <c r="Q127" s="13">
        <v>477.15932500000002</v>
      </c>
      <c r="R127" s="13">
        <v>479.38464999999997</v>
      </c>
      <c r="S127" s="13">
        <v>481.60997499999996</v>
      </c>
      <c r="T127" s="13">
        <v>483.83529999999996</v>
      </c>
      <c r="U127" s="13">
        <v>486.06062500000002</v>
      </c>
      <c r="V127" s="13">
        <v>475.24208623141072</v>
      </c>
      <c r="W127" s="13">
        <v>464.4235474628216</v>
      </c>
      <c r="X127" s="13">
        <v>453.60500869423237</v>
      </c>
      <c r="Y127" s="13">
        <v>444.15866836105255</v>
      </c>
      <c r="Z127" s="13">
        <v>434.71232802787279</v>
      </c>
      <c r="AA127" s="13">
        <v>425.26598769469285</v>
      </c>
      <c r="AB127" s="13">
        <v>398.3660916559644</v>
      </c>
      <c r="AC127" s="13">
        <v>371.46619561723588</v>
      </c>
      <c r="AD127" s="13">
        <v>357.14189194439041</v>
      </c>
    </row>
    <row r="128" spans="1:30" s="59" customFormat="1" x14ac:dyDescent="0.25">
      <c r="A128" s="59" t="s">
        <v>257</v>
      </c>
      <c r="B128" s="59" t="s">
        <v>258</v>
      </c>
      <c r="C128" s="4" t="str">
        <f t="shared" si="39"/>
        <v>3.A.3. Porcinos</v>
      </c>
      <c r="D128" s="13">
        <v>37.779194964925367</v>
      </c>
      <c r="E128" s="13">
        <v>40.431537114937605</v>
      </c>
      <c r="F128" s="13">
        <v>42.704510115120499</v>
      </c>
      <c r="G128" s="13">
        <v>44.963907181038678</v>
      </c>
      <c r="H128" s="13">
        <v>48.847459439583965</v>
      </c>
      <c r="I128" s="13">
        <v>50.907491697110331</v>
      </c>
      <c r="J128" s="13">
        <v>56.199774129247984</v>
      </c>
      <c r="K128" s="13">
        <v>64.590262500000009</v>
      </c>
      <c r="L128" s="13">
        <v>65.127657962282157</v>
      </c>
      <c r="M128" s="13">
        <v>70.80494998400637</v>
      </c>
      <c r="N128" s="13">
        <v>70.05200851635027</v>
      </c>
      <c r="O128" s="13">
        <v>88.413399006120457</v>
      </c>
      <c r="P128" s="13">
        <v>95.513573446340388</v>
      </c>
      <c r="Q128" s="13">
        <v>92.471524900871316</v>
      </c>
      <c r="R128" s="13">
        <v>97.34004431984674</v>
      </c>
      <c r="S128" s="13">
        <v>106.59938341620982</v>
      </c>
      <c r="T128" s="13">
        <v>119.31233105625279</v>
      </c>
      <c r="U128" s="13">
        <v>123.47651250000001</v>
      </c>
      <c r="V128" s="13">
        <v>119.95321242401957</v>
      </c>
      <c r="W128" s="13">
        <v>116.30167534070755</v>
      </c>
      <c r="X128" s="13">
        <v>116.48106284533708</v>
      </c>
      <c r="Y128" s="13">
        <v>120.58531010583962</v>
      </c>
      <c r="Z128" s="13">
        <v>133.34389234442182</v>
      </c>
      <c r="AA128" s="13">
        <v>119.41674391191788</v>
      </c>
      <c r="AB128" s="13">
        <v>110.75854489544622</v>
      </c>
      <c r="AC128" s="13">
        <v>115.53451538504642</v>
      </c>
      <c r="AD128" s="13">
        <v>114.54176574567724</v>
      </c>
    </row>
    <row r="129" spans="1:30" s="59" customFormat="1" x14ac:dyDescent="0.25">
      <c r="A129" s="59" t="s">
        <v>259</v>
      </c>
      <c r="B129" s="59" t="s">
        <v>260</v>
      </c>
      <c r="C129" s="4" t="str">
        <f t="shared" si="39"/>
        <v>3.A.4. Otras especies</v>
      </c>
      <c r="D129" s="13">
        <v>294.57701966454476</v>
      </c>
      <c r="E129" s="13">
        <v>297.20028471246695</v>
      </c>
      <c r="F129" s="13">
        <v>299.8235497603892</v>
      </c>
      <c r="G129" s="13">
        <v>302.44681480831139</v>
      </c>
      <c r="H129" s="13">
        <v>305.07007985623346</v>
      </c>
      <c r="I129" s="13">
        <v>307.69334490415559</v>
      </c>
      <c r="J129" s="13">
        <v>310.31660995207778</v>
      </c>
      <c r="K129" s="13">
        <v>312.93987499999992</v>
      </c>
      <c r="L129" s="13">
        <v>307.99551624999998</v>
      </c>
      <c r="M129" s="13">
        <v>303.05115749999999</v>
      </c>
      <c r="N129" s="13">
        <v>298.10679875</v>
      </c>
      <c r="O129" s="13">
        <v>293.16243999999995</v>
      </c>
      <c r="P129" s="13">
        <v>288.21808125000001</v>
      </c>
      <c r="Q129" s="13">
        <v>283.27372250000002</v>
      </c>
      <c r="R129" s="13">
        <v>278.32936375000008</v>
      </c>
      <c r="S129" s="13">
        <v>273.38500499999998</v>
      </c>
      <c r="T129" s="13">
        <v>268.44064625000004</v>
      </c>
      <c r="U129" s="13">
        <v>263.49628749999999</v>
      </c>
      <c r="V129" s="13">
        <v>261.20703907719769</v>
      </c>
      <c r="W129" s="13">
        <v>258.91743065439539</v>
      </c>
      <c r="X129" s="13">
        <v>256.6278222315932</v>
      </c>
      <c r="Y129" s="13">
        <v>241.18043809691909</v>
      </c>
      <c r="Z129" s="13">
        <v>225.73305396224509</v>
      </c>
      <c r="AA129" s="13">
        <v>212.40334982757108</v>
      </c>
      <c r="AB129" s="13">
        <v>204.05308926030324</v>
      </c>
      <c r="AC129" s="13">
        <v>195.93848647081319</v>
      </c>
      <c r="AD129" s="13">
        <v>188.29327476809075</v>
      </c>
    </row>
    <row r="130" spans="1:30" s="126" customFormat="1" x14ac:dyDescent="0.25">
      <c r="A130" s="59"/>
      <c r="B130" s="59"/>
      <c r="C130" s="6" t="s">
        <v>8</v>
      </c>
      <c r="D130" s="7">
        <f>SUM(D126:D129)</f>
        <v>5488.7399812235235</v>
      </c>
      <c r="E130" s="7">
        <f t="shared" ref="E130:AD130" si="40">SUM(E126:E129)</f>
        <v>5535.753966161993</v>
      </c>
      <c r="F130" s="7">
        <f t="shared" si="40"/>
        <v>5672.423020948926</v>
      </c>
      <c r="G130" s="7">
        <f t="shared" si="40"/>
        <v>5869.4546977033215</v>
      </c>
      <c r="H130" s="7">
        <f t="shared" si="40"/>
        <v>6055.3627963858771</v>
      </c>
      <c r="I130" s="7">
        <f t="shared" si="40"/>
        <v>6140.4452838791003</v>
      </c>
      <c r="J130" s="7">
        <f t="shared" si="40"/>
        <v>6144.533284959718</v>
      </c>
      <c r="K130" s="7">
        <f t="shared" si="40"/>
        <v>6413.4661891810547</v>
      </c>
      <c r="L130" s="7">
        <f t="shared" si="40"/>
        <v>6364.4193175240162</v>
      </c>
      <c r="M130" s="7">
        <f t="shared" si="40"/>
        <v>6305.4578619509139</v>
      </c>
      <c r="N130" s="7">
        <f t="shared" si="40"/>
        <v>6245.0653764245644</v>
      </c>
      <c r="O130" s="7">
        <f t="shared" si="40"/>
        <v>6238.2820934329693</v>
      </c>
      <c r="P130" s="7">
        <f t="shared" si="40"/>
        <v>6184.7187800137954</v>
      </c>
      <c r="Q130" s="7">
        <f t="shared" si="40"/>
        <v>6119.169496737185</v>
      </c>
      <c r="R130" s="7">
        <f t="shared" si="40"/>
        <v>6084.081969065398</v>
      </c>
      <c r="S130" s="7">
        <f t="shared" si="40"/>
        <v>6045.7184796048095</v>
      </c>
      <c r="T130" s="7">
        <f t="shared" si="40"/>
        <v>6016.9942942763346</v>
      </c>
      <c r="U130" s="7">
        <f t="shared" si="40"/>
        <v>5971.8451498232516</v>
      </c>
      <c r="V130" s="7">
        <f t="shared" si="40"/>
        <v>5740.3864043997937</v>
      </c>
      <c r="W130" s="7">
        <f t="shared" si="40"/>
        <v>5466.4770652275274</v>
      </c>
      <c r="X130" s="7">
        <f t="shared" si="40"/>
        <v>5250.4157432913125</v>
      </c>
      <c r="Y130" s="7">
        <f t="shared" si="40"/>
        <v>5012.7584660117091</v>
      </c>
      <c r="Z130" s="7">
        <f t="shared" si="40"/>
        <v>5164.3591036226589</v>
      </c>
      <c r="AA130" s="7">
        <f t="shared" si="40"/>
        <v>5292.1213505447195</v>
      </c>
      <c r="AB130" s="7">
        <f t="shared" si="40"/>
        <v>5064.0584924412005</v>
      </c>
      <c r="AC130" s="7">
        <f t="shared" si="40"/>
        <v>4833.4962508073704</v>
      </c>
      <c r="AD130" s="7">
        <f t="shared" si="40"/>
        <v>4682.0184147555656</v>
      </c>
    </row>
    <row r="131" spans="1:30" s="11" customFormat="1" x14ac:dyDescent="0.25">
      <c r="A131" s="59"/>
      <c r="B131" s="59"/>
      <c r="C131" s="9" t="s">
        <v>7</v>
      </c>
      <c r="D131" s="27">
        <f t="shared" ref="D131:AD131" si="41">+D130-D52</f>
        <v>0</v>
      </c>
      <c r="E131" s="27">
        <f t="shared" si="41"/>
        <v>0</v>
      </c>
      <c r="F131" s="27">
        <f t="shared" si="41"/>
        <v>0</v>
      </c>
      <c r="G131" s="27">
        <f t="shared" si="41"/>
        <v>0</v>
      </c>
      <c r="H131" s="27">
        <f t="shared" si="41"/>
        <v>0</v>
      </c>
      <c r="I131" s="27">
        <f t="shared" si="41"/>
        <v>0</v>
      </c>
      <c r="J131" s="27">
        <f t="shared" si="41"/>
        <v>0</v>
      </c>
      <c r="K131" s="27">
        <f t="shared" si="41"/>
        <v>0</v>
      </c>
      <c r="L131" s="27">
        <f t="shared" si="41"/>
        <v>0</v>
      </c>
      <c r="M131" s="27">
        <f t="shared" si="41"/>
        <v>0</v>
      </c>
      <c r="N131" s="27">
        <f t="shared" si="41"/>
        <v>0</v>
      </c>
      <c r="O131" s="27">
        <f t="shared" si="41"/>
        <v>0</v>
      </c>
      <c r="P131" s="27">
        <f t="shared" si="41"/>
        <v>0</v>
      </c>
      <c r="Q131" s="27">
        <f t="shared" si="41"/>
        <v>0</v>
      </c>
      <c r="R131" s="27">
        <f t="shared" si="41"/>
        <v>0</v>
      </c>
      <c r="S131" s="27">
        <f t="shared" si="41"/>
        <v>0</v>
      </c>
      <c r="T131" s="27">
        <f t="shared" si="41"/>
        <v>0</v>
      </c>
      <c r="U131" s="27">
        <f t="shared" si="41"/>
        <v>0</v>
      </c>
      <c r="V131" s="27">
        <f t="shared" si="41"/>
        <v>0</v>
      </c>
      <c r="W131" s="27">
        <f t="shared" si="41"/>
        <v>0</v>
      </c>
      <c r="X131" s="27">
        <f t="shared" si="41"/>
        <v>0</v>
      </c>
      <c r="Y131" s="27">
        <f t="shared" si="41"/>
        <v>0</v>
      </c>
      <c r="Z131" s="27">
        <f t="shared" si="41"/>
        <v>0</v>
      </c>
      <c r="AA131" s="27">
        <f t="shared" si="41"/>
        <v>0</v>
      </c>
      <c r="AB131" s="27">
        <f t="shared" si="41"/>
        <v>0</v>
      </c>
      <c r="AC131" s="27">
        <f t="shared" si="41"/>
        <v>0</v>
      </c>
      <c r="AD131" s="27">
        <f t="shared" si="41"/>
        <v>0</v>
      </c>
    </row>
    <row r="132" spans="1:30" s="59" customFormat="1" x14ac:dyDescent="0.25"/>
    <row r="133" spans="1:30" s="59" customFormat="1" x14ac:dyDescent="0.25">
      <c r="C133" s="59" t="str">
        <f>+C124</f>
        <v>3.A. Fermentación entérica: emisiones de GEI (kt CO2 eq) por subcategoría, serie 1990-2016</v>
      </c>
    </row>
    <row r="134" spans="1:30" s="59" customFormat="1" x14ac:dyDescent="0.25">
      <c r="C134" s="3" t="s">
        <v>17</v>
      </c>
      <c r="D134" s="3">
        <f>+D125</f>
        <v>1990</v>
      </c>
      <c r="E134" s="3">
        <f>+N125</f>
        <v>2000</v>
      </c>
      <c r="F134" s="3">
        <f>+X125</f>
        <v>2010</v>
      </c>
      <c r="G134" s="3">
        <f>+AA125</f>
        <v>2013</v>
      </c>
      <c r="H134" s="3">
        <f t="shared" ref="H134:J134" si="42">+AB125</f>
        <v>2014</v>
      </c>
      <c r="I134" s="3">
        <f t="shared" si="42"/>
        <v>2015</v>
      </c>
      <c r="J134" s="3">
        <f t="shared" si="42"/>
        <v>2016</v>
      </c>
      <c r="L134" s="118" t="s">
        <v>74</v>
      </c>
      <c r="M134" s="85" t="s">
        <v>74</v>
      </c>
      <c r="N134" s="85" t="s">
        <v>87</v>
      </c>
      <c r="O134" s="74" t="s">
        <v>0</v>
      </c>
    </row>
    <row r="135" spans="1:30" s="59" customFormat="1" x14ac:dyDescent="0.25">
      <c r="C135" s="4" t="str">
        <f>+C126</f>
        <v>3.A.1. Ganado vacuno</v>
      </c>
      <c r="D135" s="13">
        <f>+D126</f>
        <v>4556.2675165940536</v>
      </c>
      <c r="E135" s="13">
        <f>+N126</f>
        <v>5406.4232191582132</v>
      </c>
      <c r="F135" s="13">
        <f>+X126</f>
        <v>4423.7018495201501</v>
      </c>
      <c r="G135" s="13">
        <f>+AA126</f>
        <v>4535.0352691105372</v>
      </c>
      <c r="H135" s="13">
        <f t="shared" ref="H135:J135" si="43">+AB126</f>
        <v>4350.880766629487</v>
      </c>
      <c r="I135" s="13">
        <f t="shared" si="43"/>
        <v>4150.5570533342743</v>
      </c>
      <c r="J135" s="13">
        <f t="shared" si="43"/>
        <v>4022.0414822974071</v>
      </c>
      <c r="K135" s="134">
        <f>+J135/$J$139</f>
        <v>0.85904008186336578</v>
      </c>
      <c r="L135" s="16"/>
      <c r="M135" s="109">
        <f>+IF(D135=0,"",IF(D135&lt;0,IF(J135&lt;0,(J135-D135)/D135,(J135-D135)/ABS(D135)),(J135-D135)/D135))</f>
        <v>-0.11725080503964712</v>
      </c>
      <c r="N135" s="109">
        <f>+IF(G135=0,"",IF(G135&lt;0,IF(J135&lt;0,(J135-G135)/G135,(J135-G135)/ABS(G135)),(J135-G135)/G135))</f>
        <v>-0.11311792662502143</v>
      </c>
      <c r="O135" s="17" t="str">
        <f>+C135</f>
        <v>3.A.1. Ganado vacuno</v>
      </c>
    </row>
    <row r="136" spans="1:30" s="59" customFormat="1" x14ac:dyDescent="0.25">
      <c r="C136" s="4" t="str">
        <f>+C127</f>
        <v>3.A.2. Ovinos</v>
      </c>
      <c r="D136" s="13">
        <f>+D127</f>
        <v>600.11624999999992</v>
      </c>
      <c r="E136" s="13">
        <f>+N127</f>
        <v>470.48335000000003</v>
      </c>
      <c r="F136" s="13">
        <f>+X127</f>
        <v>453.60500869423237</v>
      </c>
      <c r="G136" s="13">
        <f>+AA127</f>
        <v>425.26598769469285</v>
      </c>
      <c r="H136" s="13">
        <f t="shared" ref="H136:J136" si="44">+AB127</f>
        <v>398.3660916559644</v>
      </c>
      <c r="I136" s="13">
        <f t="shared" si="44"/>
        <v>371.46619561723588</v>
      </c>
      <c r="J136" s="13">
        <f t="shared" si="44"/>
        <v>357.14189194439041</v>
      </c>
      <c r="K136" s="134">
        <f t="shared" ref="K136:K138" si="45">+J136/$J$139</f>
        <v>7.6279471865989171E-2</v>
      </c>
      <c r="L136" s="16"/>
      <c r="M136" s="109">
        <f t="shared" ref="M136:M137" si="46">+IF(D136=0,"",IF(D136&lt;0,IF(J136&lt;0,(J136-D136)/D136,(J136-D136)/ABS(D136)),(J136-D136)/D136))</f>
        <v>-0.40487881815499838</v>
      </c>
      <c r="N136" s="109">
        <f t="shared" ref="N136:N137" si="47">+IF(G136=0,"",IF(G136&lt;0,IF(J136&lt;0,(J136-G136)/G136,(J136-G136)/ABS(G136)),(J136-G136)/G136))</f>
        <v>-0.16019173345978971</v>
      </c>
      <c r="O136" s="17" t="str">
        <f t="shared" ref="O136:O137" si="48">+C136</f>
        <v>3.A.2. Ovinos</v>
      </c>
    </row>
    <row r="137" spans="1:30" s="59" customFormat="1" x14ac:dyDescent="0.25">
      <c r="C137" s="4" t="str">
        <f>+C128</f>
        <v>3.A.3. Porcinos</v>
      </c>
      <c r="D137" s="13">
        <f>+D128</f>
        <v>37.779194964925367</v>
      </c>
      <c r="E137" s="13">
        <f>+N128</f>
        <v>70.05200851635027</v>
      </c>
      <c r="F137" s="13">
        <f>+X128</f>
        <v>116.48106284533708</v>
      </c>
      <c r="G137" s="13">
        <f>+AA128</f>
        <v>119.41674391191788</v>
      </c>
      <c r="H137" s="13">
        <f t="shared" ref="H137:J137" si="49">+AB128</f>
        <v>110.75854489544622</v>
      </c>
      <c r="I137" s="13">
        <f t="shared" si="49"/>
        <v>115.53451538504642</v>
      </c>
      <c r="J137" s="13">
        <f t="shared" si="49"/>
        <v>114.54176574567724</v>
      </c>
      <c r="K137" s="134">
        <f t="shared" si="45"/>
        <v>2.4464185229322113E-2</v>
      </c>
      <c r="L137" s="16"/>
      <c r="M137" s="109">
        <f t="shared" si="46"/>
        <v>2.0318741797441451</v>
      </c>
      <c r="N137" s="109">
        <f t="shared" si="47"/>
        <v>-4.0823238069834122E-2</v>
      </c>
      <c r="O137" s="17" t="str">
        <f t="shared" si="48"/>
        <v>3.A.3. Porcinos</v>
      </c>
    </row>
    <row r="138" spans="1:30" s="59" customFormat="1" ht="12.75" customHeight="1" x14ac:dyDescent="0.25">
      <c r="C138" s="4" t="str">
        <f>+C129</f>
        <v>3.A.4. Otras especies</v>
      </c>
      <c r="D138" s="13">
        <f>+D129</f>
        <v>294.57701966454476</v>
      </c>
      <c r="E138" s="13">
        <f>+N129</f>
        <v>298.10679875</v>
      </c>
      <c r="F138" s="13">
        <f>+X129</f>
        <v>256.6278222315932</v>
      </c>
      <c r="G138" s="13">
        <f>+AA129</f>
        <v>212.40334982757108</v>
      </c>
      <c r="H138" s="13">
        <f t="shared" ref="H138:J138" si="50">+AB129</f>
        <v>204.05308926030324</v>
      </c>
      <c r="I138" s="13">
        <f t="shared" si="50"/>
        <v>195.93848647081319</v>
      </c>
      <c r="J138" s="13">
        <f t="shared" si="50"/>
        <v>188.29327476809075</v>
      </c>
      <c r="K138" s="134">
        <f t="shared" si="45"/>
        <v>4.021626104132292E-2</v>
      </c>
      <c r="L138" s="16"/>
      <c r="M138" s="109">
        <f t="shared" ref="M138:M139" si="51">+IF(D138=0,"",IF(D138&lt;0,IF(J138&lt;0,(J138-D138)/D138,(J138-D138)/ABS(D138)),(J138-D138)/D138))</f>
        <v>-0.36080120919644942</v>
      </c>
      <c r="N138" s="109">
        <f t="shared" ref="N138:N139" si="52">+IF(G138=0,"",IF(G138&lt;0,IF(J138&lt;0,(J138-G138)/G138,(J138-G138)/ABS(G138)),(J138-G138)/G138))</f>
        <v>-0.11351080422720672</v>
      </c>
      <c r="O138" s="17" t="str">
        <f t="shared" ref="O138:O139" si="53">+C138</f>
        <v>3.A.4. Otras especies</v>
      </c>
    </row>
    <row r="139" spans="1:30" s="126" customFormat="1" x14ac:dyDescent="0.25">
      <c r="B139" s="59"/>
      <c r="C139" s="6" t="s">
        <v>8</v>
      </c>
      <c r="D139" s="7">
        <f>SUM(D135:D138)</f>
        <v>5488.7399812235235</v>
      </c>
      <c r="E139" s="7">
        <f>SUM(E135:E138)</f>
        <v>6245.0653764245644</v>
      </c>
      <c r="F139" s="7">
        <f>SUM(F135:F138)</f>
        <v>5250.4157432913125</v>
      </c>
      <c r="G139" s="7">
        <f>SUM(G135:G138)</f>
        <v>5292.1213505447195</v>
      </c>
      <c r="H139" s="7">
        <f t="shared" ref="H139:J139" si="54">SUM(H135:H138)</f>
        <v>5064.0584924412005</v>
      </c>
      <c r="I139" s="7">
        <f t="shared" si="54"/>
        <v>4833.4962508073704</v>
      </c>
      <c r="J139" s="7">
        <f t="shared" si="54"/>
        <v>4682.0184147555656</v>
      </c>
      <c r="K139" s="59"/>
      <c r="L139" s="16"/>
      <c r="M139" s="109">
        <f t="shared" si="51"/>
        <v>-0.14697755208439067</v>
      </c>
      <c r="N139" s="109">
        <f t="shared" si="52"/>
        <v>-0.11528513716458066</v>
      </c>
      <c r="O139" s="17" t="str">
        <f t="shared" si="53"/>
        <v>Total</v>
      </c>
    </row>
    <row r="140" spans="1:30" s="11" customFormat="1" x14ac:dyDescent="0.25">
      <c r="B140" s="59"/>
      <c r="C140" s="9" t="s">
        <v>7</v>
      </c>
      <c r="D140" s="27">
        <f>+D130-D139</f>
        <v>0</v>
      </c>
      <c r="E140" s="27">
        <f>+N130-E139</f>
        <v>0</v>
      </c>
      <c r="F140" s="27">
        <f>+X130-F139</f>
        <v>0</v>
      </c>
      <c r="G140" s="27">
        <f>+AA130-G139</f>
        <v>0</v>
      </c>
      <c r="H140" s="27">
        <f t="shared" ref="H140:J140" si="55">+AB130-H139</f>
        <v>0</v>
      </c>
      <c r="I140" s="27">
        <f t="shared" si="55"/>
        <v>0</v>
      </c>
      <c r="J140" s="27">
        <f t="shared" si="55"/>
        <v>0</v>
      </c>
      <c r="K140" s="59"/>
      <c r="L140" s="135"/>
      <c r="M140" s="59"/>
      <c r="N140" s="59"/>
    </row>
    <row r="141" spans="1:30" s="11" customFormat="1" x14ac:dyDescent="0.25">
      <c r="B141" s="59"/>
      <c r="J141" s="29"/>
      <c r="K141" s="59"/>
    </row>
    <row r="142" spans="1:30" s="59" customFormat="1" x14ac:dyDescent="0.25">
      <c r="C142" s="59" t="str">
        <f>+C133</f>
        <v>3.A. Fermentación entérica: emisiones de GEI (kt CO2 eq) por subcategoría, serie 1990-2016</v>
      </c>
    </row>
    <row r="143" spans="1:30" s="59" customFormat="1" x14ac:dyDescent="0.25"/>
    <row r="144" spans="1:30" s="59" customFormat="1" x14ac:dyDescent="0.25"/>
    <row r="145" spans="3:30" s="59" customFormat="1" x14ac:dyDescent="0.25"/>
    <row r="146" spans="3:30" s="59" customFormat="1" x14ac:dyDescent="0.25"/>
    <row r="147" spans="3:30" s="59" customFormat="1" x14ac:dyDescent="0.25"/>
    <row r="148" spans="3:30" s="59" customFormat="1" x14ac:dyDescent="0.25"/>
    <row r="149" spans="3:30" s="59" customFormat="1" x14ac:dyDescent="0.25"/>
    <row r="150" spans="3:30" s="59" customFormat="1" x14ac:dyDescent="0.25"/>
    <row r="151" spans="3:30" s="59" customFormat="1" x14ac:dyDescent="0.25"/>
    <row r="152" spans="3:30" s="59" customFormat="1" x14ac:dyDescent="0.25"/>
    <row r="153" spans="3:30" s="59" customFormat="1" x14ac:dyDescent="0.25"/>
    <row r="154" spans="3:30" s="59" customFormat="1" x14ac:dyDescent="0.25"/>
    <row r="155" spans="3:30" s="59" customFormat="1" x14ac:dyDescent="0.25"/>
    <row r="156" spans="3:30" s="59" customFormat="1" x14ac:dyDescent="0.25"/>
    <row r="157" spans="3:30" s="59" customFormat="1" x14ac:dyDescent="0.25"/>
    <row r="158" spans="3:30" s="59" customFormat="1" x14ac:dyDescent="0.25"/>
    <row r="159" spans="3:30" s="59" customFormat="1" x14ac:dyDescent="0.25">
      <c r="C159" s="59" t="s">
        <v>174</v>
      </c>
    </row>
    <row r="160" spans="3:30" s="59" customFormat="1" x14ac:dyDescent="0.25">
      <c r="C160" s="3" t="s">
        <v>17</v>
      </c>
      <c r="D160" s="3">
        <v>1990</v>
      </c>
      <c r="E160" s="3">
        <v>1991</v>
      </c>
      <c r="F160" s="3">
        <v>1992</v>
      </c>
      <c r="G160" s="3">
        <v>1993</v>
      </c>
      <c r="H160" s="3">
        <v>1994</v>
      </c>
      <c r="I160" s="3">
        <v>1995</v>
      </c>
      <c r="J160" s="3">
        <v>1996</v>
      </c>
      <c r="K160" s="3">
        <v>1997</v>
      </c>
      <c r="L160" s="3">
        <v>1998</v>
      </c>
      <c r="M160" s="3">
        <v>1999</v>
      </c>
      <c r="N160" s="3">
        <v>2000</v>
      </c>
      <c r="O160" s="3">
        <v>2001</v>
      </c>
      <c r="P160" s="3">
        <v>2002</v>
      </c>
      <c r="Q160" s="3">
        <v>2003</v>
      </c>
      <c r="R160" s="3">
        <v>2004</v>
      </c>
      <c r="S160" s="3">
        <v>2005</v>
      </c>
      <c r="T160" s="3">
        <v>2006</v>
      </c>
      <c r="U160" s="3">
        <v>2007</v>
      </c>
      <c r="V160" s="3">
        <v>2008</v>
      </c>
      <c r="W160" s="3">
        <v>2009</v>
      </c>
      <c r="X160" s="3">
        <v>2010</v>
      </c>
      <c r="Y160" s="3">
        <v>2011</v>
      </c>
      <c r="Z160" s="3">
        <v>2012</v>
      </c>
      <c r="AA160" s="3">
        <v>2013</v>
      </c>
      <c r="AB160" s="3">
        <v>2014</v>
      </c>
      <c r="AC160" s="3">
        <v>2015</v>
      </c>
      <c r="AD160" s="3">
        <v>2016</v>
      </c>
    </row>
    <row r="161" spans="1:30" s="59" customFormat="1" x14ac:dyDescent="0.25">
      <c r="A161" s="59" t="s">
        <v>261</v>
      </c>
      <c r="B161" s="59" t="s">
        <v>254</v>
      </c>
      <c r="C161" s="4" t="str">
        <f t="shared" ref="C161:C165" si="56">+CONCATENATE(A161," ",B161)</f>
        <v>3.B.1. Ganado vacuno</v>
      </c>
      <c r="D161" s="13">
        <v>911.96085649998304</v>
      </c>
      <c r="E161" s="13">
        <v>932.56689620709108</v>
      </c>
      <c r="F161" s="13">
        <v>963.19819588260066</v>
      </c>
      <c r="G161" s="13">
        <v>995.09942474209777</v>
      </c>
      <c r="H161" s="13">
        <v>1026.7125158782148</v>
      </c>
      <c r="I161" s="13">
        <v>1045.7010063369912</v>
      </c>
      <c r="J161" s="13">
        <v>1058.0619894118245</v>
      </c>
      <c r="K161" s="13">
        <v>1114.2594800940519</v>
      </c>
      <c r="L161" s="13">
        <v>1099.2336934606517</v>
      </c>
      <c r="M161" s="13">
        <v>1082.4000277988707</v>
      </c>
      <c r="N161" s="13">
        <v>1066.0800110781074</v>
      </c>
      <c r="O161" s="13">
        <v>1053.5332040765638</v>
      </c>
      <c r="P161" s="13">
        <v>1036.918036997462</v>
      </c>
      <c r="Q161" s="13">
        <v>1020.0380959173788</v>
      </c>
      <c r="R161" s="13">
        <v>1005.496951856274</v>
      </c>
      <c r="S161" s="13">
        <v>990.01215573815762</v>
      </c>
      <c r="T161" s="13">
        <v>975.04254042764319</v>
      </c>
      <c r="U161" s="13">
        <v>959.12916987782387</v>
      </c>
      <c r="V161" s="13">
        <v>910.41506375713038</v>
      </c>
      <c r="W161" s="13">
        <v>857.45788566915849</v>
      </c>
      <c r="X161" s="13">
        <v>809.81708698077023</v>
      </c>
      <c r="Y161" s="13">
        <v>760.75650362094802</v>
      </c>
      <c r="Z161" s="13">
        <v>787.67149293151419</v>
      </c>
      <c r="AA161" s="13">
        <v>812.70559102919708</v>
      </c>
      <c r="AB161" s="13">
        <v>786.00660400137099</v>
      </c>
      <c r="AC161" s="13">
        <v>757.93343132281598</v>
      </c>
      <c r="AD161" s="13">
        <v>732.05897620738028</v>
      </c>
    </row>
    <row r="162" spans="1:30" s="59" customFormat="1" x14ac:dyDescent="0.25">
      <c r="A162" s="59" t="s">
        <v>262</v>
      </c>
      <c r="B162" s="59" t="s">
        <v>256</v>
      </c>
      <c r="C162" s="4" t="str">
        <f t="shared" si="56"/>
        <v>3.B.2. Ovinos</v>
      </c>
      <c r="D162" s="13">
        <v>18.003487499999999</v>
      </c>
      <c r="E162" s="13">
        <v>17.5822875</v>
      </c>
      <c r="F162" s="13">
        <v>17.358037499999998</v>
      </c>
      <c r="G162" s="13">
        <v>17.434275</v>
      </c>
      <c r="H162" s="13">
        <v>17.344961249999997</v>
      </c>
      <c r="I162" s="13">
        <v>16.93629</v>
      </c>
      <c r="J162" s="13">
        <v>14.380001249999996</v>
      </c>
      <c r="K162" s="13">
        <v>13.914221249999997</v>
      </c>
      <c r="L162" s="13">
        <v>13.980980999999998</v>
      </c>
      <c r="M162" s="13">
        <v>14.047740749999999</v>
      </c>
      <c r="N162" s="13">
        <v>14.114500499999998</v>
      </c>
      <c r="O162" s="13">
        <v>14.181260249999999</v>
      </c>
      <c r="P162" s="13">
        <v>14.24802</v>
      </c>
      <c r="Q162" s="13">
        <v>14.314779750000001</v>
      </c>
      <c r="R162" s="13">
        <v>14.381539499999999</v>
      </c>
      <c r="S162" s="13">
        <v>14.448299250000002</v>
      </c>
      <c r="T162" s="13">
        <v>14.515058999999999</v>
      </c>
      <c r="U162" s="13">
        <v>14.58181875</v>
      </c>
      <c r="V162" s="13">
        <v>14.257262586942321</v>
      </c>
      <c r="W162" s="13">
        <v>13.93270642388465</v>
      </c>
      <c r="X162" s="13">
        <v>13.608150260826973</v>
      </c>
      <c r="Y162" s="13">
        <v>13.324760050831577</v>
      </c>
      <c r="Z162" s="13">
        <v>13.041369840836184</v>
      </c>
      <c r="AA162" s="13">
        <v>12.757979630840788</v>
      </c>
      <c r="AB162" s="13">
        <v>11.950982749678932</v>
      </c>
      <c r="AC162" s="13">
        <v>11.143985868517078</v>
      </c>
      <c r="AD162" s="13">
        <v>10.714256758331711</v>
      </c>
    </row>
    <row r="163" spans="1:30" s="59" customFormat="1" x14ac:dyDescent="0.25">
      <c r="A163" s="59" t="s">
        <v>263</v>
      </c>
      <c r="B163" s="59" t="s">
        <v>258</v>
      </c>
      <c r="C163" s="4" t="str">
        <f t="shared" si="56"/>
        <v>3.B.3. Porcinos</v>
      </c>
      <c r="D163" s="13">
        <v>465.65844658200308</v>
      </c>
      <c r="E163" s="13">
        <v>498.17534504213506</v>
      </c>
      <c r="F163" s="13">
        <v>524.82934943704811</v>
      </c>
      <c r="G163" s="13">
        <v>553.58084295294293</v>
      </c>
      <c r="H163" s="13">
        <v>599.56101635034952</v>
      </c>
      <c r="I163" s="13">
        <v>623.0467394184659</v>
      </c>
      <c r="J163" s="13">
        <v>687.31977013223661</v>
      </c>
      <c r="K163" s="13">
        <v>789.43564727005787</v>
      </c>
      <c r="L163" s="13">
        <v>795.58468599008268</v>
      </c>
      <c r="M163" s="13">
        <v>864.28939418147218</v>
      </c>
      <c r="N163" s="13">
        <v>855.09852087273339</v>
      </c>
      <c r="O163" s="13">
        <v>639.26090082177097</v>
      </c>
      <c r="P163" s="13">
        <v>690.59773392251543</v>
      </c>
      <c r="Q163" s="13">
        <v>668.60262101677222</v>
      </c>
      <c r="R163" s="13">
        <v>830.80823802764053</v>
      </c>
      <c r="S163" s="13">
        <v>937.17360540516142</v>
      </c>
      <c r="T163" s="13">
        <v>1040.6957799220063</v>
      </c>
      <c r="U163" s="13">
        <v>1142.2662566244314</v>
      </c>
      <c r="V163" s="13">
        <v>1109.672634507393</v>
      </c>
      <c r="W163" s="13">
        <v>1075.8927073728285</v>
      </c>
      <c r="X163" s="13">
        <v>1080.0051863623405</v>
      </c>
      <c r="Y163" s="13">
        <v>1118.0595122688765</v>
      </c>
      <c r="Z163" s="13">
        <v>1236.3562950394403</v>
      </c>
      <c r="AA163" s="13">
        <v>1107.2246390352852</v>
      </c>
      <c r="AB163" s="13">
        <v>1028.1578256437292</v>
      </c>
      <c r="AC163" s="13">
        <v>1073.756276824008</v>
      </c>
      <c r="AD163" s="13">
        <v>1065.7826977456243</v>
      </c>
    </row>
    <row r="164" spans="1:30" s="59" customFormat="1" x14ac:dyDescent="0.25">
      <c r="A164" s="59" t="s">
        <v>264</v>
      </c>
      <c r="B164" s="59" t="s">
        <v>260</v>
      </c>
      <c r="C164" s="4" t="str">
        <f t="shared" si="56"/>
        <v>3.B.4. Otras especies</v>
      </c>
      <c r="D164" s="13">
        <v>50.837509884678845</v>
      </c>
      <c r="E164" s="13">
        <v>52.482508746281816</v>
      </c>
      <c r="F164" s="13">
        <v>54.127507607884773</v>
      </c>
      <c r="G164" s="13">
        <v>55.772506469487752</v>
      </c>
      <c r="H164" s="13">
        <v>57.417505331090723</v>
      </c>
      <c r="I164" s="13">
        <v>59.062504192693687</v>
      </c>
      <c r="J164" s="13">
        <v>60.707503054296659</v>
      </c>
      <c r="K164" s="13">
        <v>62.35250191589963</v>
      </c>
      <c r="L164" s="13">
        <v>62.635307638654311</v>
      </c>
      <c r="M164" s="13">
        <v>62.918113361409006</v>
      </c>
      <c r="N164" s="13">
        <v>63.200919084163694</v>
      </c>
      <c r="O164" s="13">
        <v>63.483724806918381</v>
      </c>
      <c r="P164" s="13">
        <v>63.766530529673069</v>
      </c>
      <c r="Q164" s="13">
        <v>64.04933625242775</v>
      </c>
      <c r="R164" s="13">
        <v>64.332141975182438</v>
      </c>
      <c r="S164" s="13">
        <v>64.61494769793714</v>
      </c>
      <c r="T164" s="13">
        <v>64.897753420691814</v>
      </c>
      <c r="U164" s="13">
        <v>65.180559143446501</v>
      </c>
      <c r="V164" s="13">
        <v>63.901118054279621</v>
      </c>
      <c r="W164" s="13">
        <v>62.62164416511277</v>
      </c>
      <c r="X164" s="13">
        <v>61.342170275945904</v>
      </c>
      <c r="Y164" s="13">
        <v>60.481108872190916</v>
      </c>
      <c r="Z164" s="13">
        <v>59.45513408192194</v>
      </c>
      <c r="AA164" s="13">
        <v>61.144858215486025</v>
      </c>
      <c r="AB164" s="13">
        <v>58.981767021138801</v>
      </c>
      <c r="AC164" s="13">
        <v>61.680702202080653</v>
      </c>
      <c r="AD164" s="13">
        <v>61.405343602352573</v>
      </c>
    </row>
    <row r="165" spans="1:30" s="59" customFormat="1" x14ac:dyDescent="0.25">
      <c r="A165" s="59" t="s">
        <v>265</v>
      </c>
      <c r="B165" s="59" t="s">
        <v>266</v>
      </c>
      <c r="C165" s="4" t="str">
        <f t="shared" si="56"/>
        <v>3.B.5. Emisiones indirectas de N₂O resultantes de la gestión del estiércol</v>
      </c>
      <c r="D165" s="13">
        <v>75.473282178838176</v>
      </c>
      <c r="E165" s="13">
        <v>78.356254513183472</v>
      </c>
      <c r="F165" s="13">
        <v>82.186500260466687</v>
      </c>
      <c r="G165" s="13">
        <v>85.199256418182131</v>
      </c>
      <c r="H165" s="13">
        <v>88.679380650159857</v>
      </c>
      <c r="I165" s="13">
        <v>94.967377018005834</v>
      </c>
      <c r="J165" s="13">
        <v>99.704181204767067</v>
      </c>
      <c r="K165" s="13">
        <v>107.24414345128898</v>
      </c>
      <c r="L165" s="13">
        <v>108.98459084119244</v>
      </c>
      <c r="M165" s="13">
        <v>112.48543554970271</v>
      </c>
      <c r="N165" s="13">
        <v>112.74321776467526</v>
      </c>
      <c r="O165" s="13">
        <v>140.46896418053979</v>
      </c>
      <c r="P165" s="13">
        <v>144.45108094395147</v>
      </c>
      <c r="Q165" s="13">
        <v>143.34873468638298</v>
      </c>
      <c r="R165" s="13">
        <v>144.78430894517118</v>
      </c>
      <c r="S165" s="13">
        <v>149.47169607084857</v>
      </c>
      <c r="T165" s="13">
        <v>156.68672624896431</v>
      </c>
      <c r="U165" s="13">
        <v>159.67537370522786</v>
      </c>
      <c r="V165" s="13">
        <v>155.25729849825413</v>
      </c>
      <c r="W165" s="13">
        <v>150.76695319222222</v>
      </c>
      <c r="X165" s="13">
        <v>148.16046942475285</v>
      </c>
      <c r="Y165" s="13">
        <v>148.91118955007497</v>
      </c>
      <c r="Z165" s="13">
        <v>156.27132669838312</v>
      </c>
      <c r="AA165" s="13">
        <v>154.10422774243699</v>
      </c>
      <c r="AB165" s="13">
        <v>146.20455803195676</v>
      </c>
      <c r="AC165" s="13">
        <v>152.8749699699602</v>
      </c>
      <c r="AD165" s="13">
        <v>152.110820232273</v>
      </c>
    </row>
    <row r="166" spans="1:30" s="126" customFormat="1" x14ac:dyDescent="0.25">
      <c r="C166" s="6" t="s">
        <v>8</v>
      </c>
      <c r="D166" s="7">
        <f>SUM(D161:D165)</f>
        <v>1521.9335826455031</v>
      </c>
      <c r="E166" s="7">
        <f t="shared" ref="E166:AD166" si="57">SUM(E161:E165)</f>
        <v>1579.1632920086915</v>
      </c>
      <c r="F166" s="7">
        <f t="shared" si="57"/>
        <v>1641.6995906880002</v>
      </c>
      <c r="G166" s="7">
        <f t="shared" si="57"/>
        <v>1707.0863055827106</v>
      </c>
      <c r="H166" s="7">
        <f t="shared" si="57"/>
        <v>1789.715379459815</v>
      </c>
      <c r="I166" s="7">
        <f t="shared" si="57"/>
        <v>1839.7139169661568</v>
      </c>
      <c r="J166" s="7">
        <f t="shared" si="57"/>
        <v>1920.1734450531249</v>
      </c>
      <c r="K166" s="7">
        <f t="shared" si="57"/>
        <v>2087.2059939812984</v>
      </c>
      <c r="L166" s="7">
        <f t="shared" si="57"/>
        <v>2080.4192589305808</v>
      </c>
      <c r="M166" s="7">
        <f t="shared" si="57"/>
        <v>2136.1407116414543</v>
      </c>
      <c r="N166" s="7">
        <f t="shared" si="57"/>
        <v>2111.2371692996799</v>
      </c>
      <c r="O166" s="7">
        <f t="shared" si="57"/>
        <v>1910.928054135793</v>
      </c>
      <c r="P166" s="7">
        <f t="shared" si="57"/>
        <v>1949.9814023936019</v>
      </c>
      <c r="Q166" s="7">
        <f t="shared" si="57"/>
        <v>1910.3535676229619</v>
      </c>
      <c r="R166" s="7">
        <f t="shared" si="57"/>
        <v>2059.8031803042682</v>
      </c>
      <c r="S166" s="7">
        <f t="shared" si="57"/>
        <v>2155.720704162105</v>
      </c>
      <c r="T166" s="7">
        <f t="shared" si="57"/>
        <v>2251.8378590193061</v>
      </c>
      <c r="U166" s="7">
        <f t="shared" si="57"/>
        <v>2340.8331781009292</v>
      </c>
      <c r="V166" s="7">
        <f t="shared" si="57"/>
        <v>2253.5033774039994</v>
      </c>
      <c r="W166" s="7">
        <f t="shared" si="57"/>
        <v>2160.6718968232062</v>
      </c>
      <c r="X166" s="7">
        <f t="shared" si="57"/>
        <v>2112.9330633046366</v>
      </c>
      <c r="Y166" s="7">
        <f t="shared" si="57"/>
        <v>2101.533074362922</v>
      </c>
      <c r="Z166" s="7">
        <f t="shared" si="57"/>
        <v>2252.7956185920962</v>
      </c>
      <c r="AA166" s="7">
        <f t="shared" si="57"/>
        <v>2147.9372956532461</v>
      </c>
      <c r="AB166" s="7">
        <f t="shared" si="57"/>
        <v>2031.3017374478745</v>
      </c>
      <c r="AC166" s="7">
        <f t="shared" si="57"/>
        <v>2057.3893661873822</v>
      </c>
      <c r="AD166" s="7">
        <f t="shared" si="57"/>
        <v>2022.0720945459618</v>
      </c>
    </row>
    <row r="167" spans="1:30" s="11" customFormat="1" x14ac:dyDescent="0.25">
      <c r="C167" s="9" t="s">
        <v>7</v>
      </c>
      <c r="D167" s="27">
        <f t="shared" ref="D167:AD167" si="58">+D166-D53</f>
        <v>0</v>
      </c>
      <c r="E167" s="27">
        <f t="shared" si="58"/>
        <v>0</v>
      </c>
      <c r="F167" s="27">
        <f t="shared" si="58"/>
        <v>0</v>
      </c>
      <c r="G167" s="27">
        <f t="shared" si="58"/>
        <v>0</v>
      </c>
      <c r="H167" s="27">
        <f t="shared" si="58"/>
        <v>0</v>
      </c>
      <c r="I167" s="27">
        <f t="shared" si="58"/>
        <v>0</v>
      </c>
      <c r="J167" s="27">
        <f t="shared" si="58"/>
        <v>0</v>
      </c>
      <c r="K167" s="27">
        <f t="shared" si="58"/>
        <v>0</v>
      </c>
      <c r="L167" s="27">
        <f t="shared" si="58"/>
        <v>0</v>
      </c>
      <c r="M167" s="27">
        <f t="shared" si="58"/>
        <v>0</v>
      </c>
      <c r="N167" s="27">
        <f t="shared" si="58"/>
        <v>0</v>
      </c>
      <c r="O167" s="27">
        <f t="shared" si="58"/>
        <v>0</v>
      </c>
      <c r="P167" s="27">
        <f t="shared" si="58"/>
        <v>0</v>
      </c>
      <c r="Q167" s="27">
        <f t="shared" si="58"/>
        <v>0</v>
      </c>
      <c r="R167" s="27">
        <f t="shared" si="58"/>
        <v>0</v>
      </c>
      <c r="S167" s="27">
        <f t="shared" si="58"/>
        <v>0</v>
      </c>
      <c r="T167" s="27">
        <f t="shared" si="58"/>
        <v>0</v>
      </c>
      <c r="U167" s="27">
        <f t="shared" si="58"/>
        <v>0</v>
      </c>
      <c r="V167" s="27">
        <f t="shared" si="58"/>
        <v>0</v>
      </c>
      <c r="W167" s="27">
        <f t="shared" si="58"/>
        <v>0</v>
      </c>
      <c r="X167" s="27">
        <f t="shared" si="58"/>
        <v>0</v>
      </c>
      <c r="Y167" s="27">
        <f t="shared" si="58"/>
        <v>0</v>
      </c>
      <c r="Z167" s="27">
        <f t="shared" si="58"/>
        <v>0</v>
      </c>
      <c r="AA167" s="27">
        <f t="shared" si="58"/>
        <v>0</v>
      </c>
      <c r="AB167" s="27">
        <f t="shared" si="58"/>
        <v>0</v>
      </c>
      <c r="AC167" s="27">
        <f t="shared" si="58"/>
        <v>0</v>
      </c>
      <c r="AD167" s="27">
        <f t="shared" si="58"/>
        <v>0</v>
      </c>
    </row>
    <row r="168" spans="1:30" s="59" customFormat="1" x14ac:dyDescent="0.25"/>
    <row r="169" spans="1:30" s="59" customFormat="1" x14ac:dyDescent="0.25">
      <c r="C169" s="59" t="str">
        <f>+C159</f>
        <v>3.B. Gestión del estiércol: emisiones de GEI (kt CO2 eq) por componente, serie 1990-2016</v>
      </c>
    </row>
    <row r="170" spans="1:30" s="59" customFormat="1" x14ac:dyDescent="0.25">
      <c r="C170" s="3" t="s">
        <v>17</v>
      </c>
      <c r="D170" s="3">
        <f t="shared" ref="D170:D175" si="59">+D160</f>
        <v>1990</v>
      </c>
      <c r="E170" s="3">
        <f t="shared" ref="E170:E175" si="60">+N160</f>
        <v>2000</v>
      </c>
      <c r="F170" s="3">
        <f t="shared" ref="F170:F175" si="61">+X160</f>
        <v>2010</v>
      </c>
      <c r="G170" s="3">
        <f t="shared" ref="G170:G175" si="62">+AA160</f>
        <v>2013</v>
      </c>
      <c r="H170" s="3">
        <f t="shared" ref="H170:J170" si="63">+AB160</f>
        <v>2014</v>
      </c>
      <c r="I170" s="3">
        <f t="shared" si="63"/>
        <v>2015</v>
      </c>
      <c r="J170" s="3">
        <f t="shared" si="63"/>
        <v>2016</v>
      </c>
      <c r="L170" s="118" t="s">
        <v>74</v>
      </c>
      <c r="M170" s="85" t="s">
        <v>74</v>
      </c>
      <c r="N170" s="85" t="s">
        <v>87</v>
      </c>
      <c r="O170" s="74" t="s">
        <v>0</v>
      </c>
    </row>
    <row r="171" spans="1:30" s="59" customFormat="1" x14ac:dyDescent="0.25">
      <c r="C171" s="4" t="str">
        <f>+C161</f>
        <v>3.B.1. Ganado vacuno</v>
      </c>
      <c r="D171" s="13">
        <f t="shared" si="59"/>
        <v>911.96085649998304</v>
      </c>
      <c r="E171" s="13">
        <f t="shared" si="60"/>
        <v>1066.0800110781074</v>
      </c>
      <c r="F171" s="13">
        <f t="shared" si="61"/>
        <v>809.81708698077023</v>
      </c>
      <c r="G171" s="13">
        <f t="shared" si="62"/>
        <v>812.70559102919708</v>
      </c>
      <c r="H171" s="13">
        <f t="shared" ref="H171:J171" si="64">+AB161</f>
        <v>786.00660400137099</v>
      </c>
      <c r="I171" s="13">
        <f t="shared" si="64"/>
        <v>757.93343132281598</v>
      </c>
      <c r="J171" s="13">
        <f t="shared" si="64"/>
        <v>732.05897620738028</v>
      </c>
      <c r="K171" s="134">
        <f>+J171/$J$176</f>
        <v>0.36203406306922881</v>
      </c>
      <c r="L171" s="16"/>
      <c r="M171" s="109">
        <f>+IF(D171=0,"",IF(D171&lt;0,IF(J171&lt;0,(J171-D171)/D171,(J171-D171)/ABS(D171)),(J171-D171)/D171))</f>
        <v>-0.19726930055205291</v>
      </c>
      <c r="N171" s="109">
        <f>+IF(G171=0,"",IF(G171&lt;0,IF(J171&lt;0,(J171-G171)/G171,(J171-G171)/ABS(G171)),(J171-G171)/G171))</f>
        <v>-9.9232262841562641E-2</v>
      </c>
      <c r="O171" s="17" t="str">
        <f>+C171</f>
        <v>3.B.1. Ganado vacuno</v>
      </c>
    </row>
    <row r="172" spans="1:30" s="59" customFormat="1" x14ac:dyDescent="0.25">
      <c r="C172" s="4" t="str">
        <f>+C162</f>
        <v>3.B.2. Ovinos</v>
      </c>
      <c r="D172" s="13">
        <f t="shared" si="59"/>
        <v>18.003487499999999</v>
      </c>
      <c r="E172" s="13">
        <f t="shared" si="60"/>
        <v>14.114500499999998</v>
      </c>
      <c r="F172" s="13">
        <f t="shared" si="61"/>
        <v>13.608150260826973</v>
      </c>
      <c r="G172" s="13">
        <f t="shared" si="62"/>
        <v>12.757979630840788</v>
      </c>
      <c r="H172" s="13">
        <f t="shared" ref="H172:J172" si="65">+AB162</f>
        <v>11.950982749678932</v>
      </c>
      <c r="I172" s="13">
        <f t="shared" si="65"/>
        <v>11.143985868517078</v>
      </c>
      <c r="J172" s="13">
        <f t="shared" si="65"/>
        <v>10.714256758331711</v>
      </c>
      <c r="K172" s="134">
        <f t="shared" ref="K172:K175" si="66">+J172/$J$176</f>
        <v>5.2986522029707852E-3</v>
      </c>
      <c r="L172" s="16"/>
      <c r="M172" s="109">
        <f t="shared" ref="M172:M175" si="67">+IF(D172=0,"",IF(D172&lt;0,IF(J172&lt;0,(J172-D172)/D172,(J172-D172)/ABS(D172)),(J172-D172)/D172))</f>
        <v>-0.40487881815499849</v>
      </c>
      <c r="N172" s="109">
        <f t="shared" ref="N172:N175" si="68">+IF(G172=0,"",IF(G172&lt;0,IF(J172&lt;0,(J172-G172)/G172,(J172-G172)/ABS(G172)),(J172-G172)/G172))</f>
        <v>-0.16019173345978999</v>
      </c>
      <c r="O172" s="17" t="str">
        <f t="shared" ref="O172:O175" si="69">+C172</f>
        <v>3.B.2. Ovinos</v>
      </c>
    </row>
    <row r="173" spans="1:30" s="59" customFormat="1" x14ac:dyDescent="0.25">
      <c r="C173" s="4" t="str">
        <f>+C163</f>
        <v>3.B.3. Porcinos</v>
      </c>
      <c r="D173" s="13">
        <f t="shared" si="59"/>
        <v>465.65844658200308</v>
      </c>
      <c r="E173" s="13">
        <f t="shared" si="60"/>
        <v>855.09852087273339</v>
      </c>
      <c r="F173" s="13">
        <f t="shared" si="61"/>
        <v>1080.0051863623405</v>
      </c>
      <c r="G173" s="13">
        <f t="shared" si="62"/>
        <v>1107.2246390352852</v>
      </c>
      <c r="H173" s="13">
        <f t="shared" ref="H173:J173" si="70">+AB163</f>
        <v>1028.1578256437292</v>
      </c>
      <c r="I173" s="13">
        <f t="shared" si="70"/>
        <v>1073.756276824008</v>
      </c>
      <c r="J173" s="13">
        <f t="shared" si="70"/>
        <v>1065.7826977456243</v>
      </c>
      <c r="K173" s="134">
        <f t="shared" si="66"/>
        <v>0.52707452944942412</v>
      </c>
      <c r="L173" s="16"/>
      <c r="M173" s="109">
        <f t="shared" si="67"/>
        <v>1.2887648781389356</v>
      </c>
      <c r="N173" s="109">
        <f t="shared" si="68"/>
        <v>-3.742866607969355E-2</v>
      </c>
      <c r="O173" s="17" t="str">
        <f t="shared" si="69"/>
        <v>3.B.3. Porcinos</v>
      </c>
    </row>
    <row r="174" spans="1:30" s="59" customFormat="1" x14ac:dyDescent="0.25">
      <c r="C174" s="4" t="str">
        <f>+C164</f>
        <v>3.B.4. Otras especies</v>
      </c>
      <c r="D174" s="13">
        <f t="shared" si="59"/>
        <v>50.837509884678845</v>
      </c>
      <c r="E174" s="13">
        <f t="shared" si="60"/>
        <v>63.200919084163694</v>
      </c>
      <c r="F174" s="13">
        <f t="shared" si="61"/>
        <v>61.342170275945904</v>
      </c>
      <c r="G174" s="13">
        <f t="shared" si="62"/>
        <v>61.144858215486025</v>
      </c>
      <c r="H174" s="13">
        <f t="shared" ref="H174:J174" si="71">+AB164</f>
        <v>58.981767021138801</v>
      </c>
      <c r="I174" s="13">
        <f t="shared" si="71"/>
        <v>61.680702202080653</v>
      </c>
      <c r="J174" s="13">
        <f t="shared" si="71"/>
        <v>61.405343602352573</v>
      </c>
      <c r="K174" s="134">
        <f t="shared" si="66"/>
        <v>3.0367534257546139E-2</v>
      </c>
      <c r="L174" s="16"/>
      <c r="M174" s="109">
        <f t="shared" si="67"/>
        <v>0.20787473150526223</v>
      </c>
      <c r="N174" s="109">
        <f t="shared" si="68"/>
        <v>4.260135593880175E-3</v>
      </c>
      <c r="O174" s="17" t="str">
        <f t="shared" si="69"/>
        <v>3.B.4. Otras especies</v>
      </c>
    </row>
    <row r="175" spans="1:30" s="59" customFormat="1" x14ac:dyDescent="0.25">
      <c r="C175" s="4" t="str">
        <f>+C165</f>
        <v>3.B.5. Emisiones indirectas de N₂O resultantes de la gestión del estiércol</v>
      </c>
      <c r="D175" s="13">
        <f t="shared" si="59"/>
        <v>75.473282178838176</v>
      </c>
      <c r="E175" s="13">
        <f t="shared" si="60"/>
        <v>112.74321776467526</v>
      </c>
      <c r="F175" s="13">
        <f t="shared" si="61"/>
        <v>148.16046942475285</v>
      </c>
      <c r="G175" s="13">
        <f t="shared" si="62"/>
        <v>154.10422774243699</v>
      </c>
      <c r="H175" s="13">
        <f t="shared" ref="H175:J175" si="72">+AB165</f>
        <v>146.20455803195676</v>
      </c>
      <c r="I175" s="13">
        <f t="shared" si="72"/>
        <v>152.8749699699602</v>
      </c>
      <c r="J175" s="13">
        <f t="shared" si="72"/>
        <v>152.110820232273</v>
      </c>
      <c r="K175" s="134">
        <f t="shared" si="66"/>
        <v>7.522522102083018E-2</v>
      </c>
      <c r="L175" s="16"/>
      <c r="M175" s="109">
        <f t="shared" si="67"/>
        <v>1.015426066562706</v>
      </c>
      <c r="N175" s="109">
        <f t="shared" si="68"/>
        <v>-1.2935449853430913E-2</v>
      </c>
      <c r="O175" s="17" t="str">
        <f t="shared" si="69"/>
        <v>3.B.5. Emisiones indirectas de N₂O resultantes de la gestión del estiércol</v>
      </c>
    </row>
    <row r="176" spans="1:30" s="126" customFormat="1" x14ac:dyDescent="0.25">
      <c r="C176" s="6" t="s">
        <v>8</v>
      </c>
      <c r="D176" s="7">
        <f>SUM(D171:D175)</f>
        <v>1521.9335826455031</v>
      </c>
      <c r="E176" s="7">
        <f t="shared" ref="E176:J176" si="73">SUM(E171:E175)</f>
        <v>2111.2371692996799</v>
      </c>
      <c r="F176" s="7">
        <f t="shared" si="73"/>
        <v>2112.9330633046366</v>
      </c>
      <c r="G176" s="7">
        <f t="shared" si="73"/>
        <v>2147.9372956532461</v>
      </c>
      <c r="H176" s="7">
        <f t="shared" si="73"/>
        <v>2031.3017374478745</v>
      </c>
      <c r="I176" s="7">
        <f t="shared" si="73"/>
        <v>2057.3893661873822</v>
      </c>
      <c r="J176" s="7">
        <f t="shared" si="73"/>
        <v>2022.0720945459618</v>
      </c>
      <c r="K176" s="59"/>
      <c r="L176" s="59"/>
      <c r="M176" s="109">
        <f t="shared" ref="M176" si="74">+IF(D176=0,"",IF(D176&lt;0,IF(J176&lt;0,(J176-D176)/D176,(J176-D176)/ABS(D176)),(J176-D176)/D176))</f>
        <v>0.32862045860837918</v>
      </c>
      <c r="N176" s="109">
        <f t="shared" ref="N176" si="75">+IF(G176=0,"",IF(G176&lt;0,IF(J176&lt;0,(J176-G176)/G176,(J176-G176)/ABS(G176)),(J176-G176)/G176))</f>
        <v>-5.8598172936424227E-2</v>
      </c>
      <c r="O176" s="17" t="str">
        <f t="shared" ref="O176" si="76">+C176</f>
        <v>Total</v>
      </c>
    </row>
    <row r="177" spans="3:14" s="11" customFormat="1" x14ac:dyDescent="0.25">
      <c r="C177" s="9" t="s">
        <v>7</v>
      </c>
      <c r="D177" s="27">
        <f>+D166-D176</f>
        <v>0</v>
      </c>
      <c r="E177" s="27">
        <f>+N166-E176</f>
        <v>0</v>
      </c>
      <c r="F177" s="27">
        <f>+X166-F176</f>
        <v>0</v>
      </c>
      <c r="G177" s="27">
        <f>+AA166-G176</f>
        <v>0</v>
      </c>
      <c r="H177" s="27">
        <f t="shared" ref="H177:J177" si="77">+AB166-H176</f>
        <v>0</v>
      </c>
      <c r="I177" s="27">
        <f t="shared" si="77"/>
        <v>0</v>
      </c>
      <c r="J177" s="27">
        <f t="shared" si="77"/>
        <v>0</v>
      </c>
      <c r="K177" s="59"/>
      <c r="L177" s="16" t="str">
        <f>+IF(D177=0,"",IF(D177&lt;0,IF(E177&lt;0,(E177-D177)/D177,(E177-D177)/ABS(D177)),(E177-D177)/D177))</f>
        <v/>
      </c>
      <c r="M177" s="16" t="str">
        <f>+IF(F177=0,"",IF(F177&lt;0,IF(G177&lt;0,(G177-F177)/F177,(G177-F177)/ABS(F177)),(G177-F177)/F177))</f>
        <v/>
      </c>
      <c r="N177" s="17"/>
    </row>
    <row r="178" spans="3:14" s="11" customFormat="1" x14ac:dyDescent="0.25">
      <c r="K178" s="59"/>
    </row>
    <row r="179" spans="3:14" s="59" customFormat="1" x14ac:dyDescent="0.25">
      <c r="C179" s="59" t="str">
        <f>+C169</f>
        <v>3.B. Gestión del estiércol: emisiones de GEI (kt CO2 eq) por componente, serie 1990-2016</v>
      </c>
    </row>
    <row r="180" spans="3:14" s="59" customFormat="1" x14ac:dyDescent="0.25"/>
    <row r="181" spans="3:14" s="59" customFormat="1" x14ac:dyDescent="0.25"/>
    <row r="182" spans="3:14" s="59" customFormat="1" x14ac:dyDescent="0.25"/>
    <row r="183" spans="3:14" s="59" customFormat="1" x14ac:dyDescent="0.25"/>
    <row r="184" spans="3:14" s="59" customFormat="1" x14ac:dyDescent="0.25"/>
    <row r="185" spans="3:14" s="59" customFormat="1" x14ac:dyDescent="0.25"/>
    <row r="186" spans="3:14" s="59" customFormat="1" x14ac:dyDescent="0.25"/>
    <row r="187" spans="3:14" s="59" customFormat="1" x14ac:dyDescent="0.25"/>
    <row r="188" spans="3:14" s="59" customFormat="1" x14ac:dyDescent="0.25"/>
    <row r="189" spans="3:14" s="59" customFormat="1" x14ac:dyDescent="0.25"/>
    <row r="190" spans="3:14" s="59" customFormat="1" x14ac:dyDescent="0.25"/>
    <row r="191" spans="3:14" s="59" customFormat="1" x14ac:dyDescent="0.25"/>
    <row r="192" spans="3:14" s="59" customFormat="1" x14ac:dyDescent="0.25"/>
    <row r="193" spans="1:30" s="59" customFormat="1" x14ac:dyDescent="0.25"/>
    <row r="194" spans="1:30" s="59" customFormat="1" x14ac:dyDescent="0.25"/>
    <row r="195" spans="1:30" s="59" customFormat="1" x14ac:dyDescent="0.25"/>
    <row r="196" spans="1:30" s="59" customFormat="1" x14ac:dyDescent="0.25">
      <c r="C196" s="59" t="s">
        <v>175</v>
      </c>
    </row>
    <row r="197" spans="1:30" s="59" customFormat="1" x14ac:dyDescent="0.25">
      <c r="C197" s="3" t="s">
        <v>17</v>
      </c>
      <c r="D197" s="3">
        <v>1990</v>
      </c>
      <c r="E197" s="3">
        <v>1991</v>
      </c>
      <c r="F197" s="3">
        <v>1992</v>
      </c>
      <c r="G197" s="3">
        <v>1993</v>
      </c>
      <c r="H197" s="3">
        <v>1994</v>
      </c>
      <c r="I197" s="3">
        <v>1995</v>
      </c>
      <c r="J197" s="3">
        <v>1996</v>
      </c>
      <c r="K197" s="3">
        <v>1997</v>
      </c>
      <c r="L197" s="3">
        <v>1998</v>
      </c>
      <c r="M197" s="3">
        <v>1999</v>
      </c>
      <c r="N197" s="3">
        <v>2000</v>
      </c>
      <c r="O197" s="3">
        <v>2001</v>
      </c>
      <c r="P197" s="3">
        <v>2002</v>
      </c>
      <c r="Q197" s="3">
        <v>2003</v>
      </c>
      <c r="R197" s="3">
        <v>2004</v>
      </c>
      <c r="S197" s="3">
        <v>2005</v>
      </c>
      <c r="T197" s="3">
        <v>2006</v>
      </c>
      <c r="U197" s="3">
        <v>2007</v>
      </c>
      <c r="V197" s="3">
        <v>2008</v>
      </c>
      <c r="W197" s="3">
        <v>2009</v>
      </c>
      <c r="X197" s="3">
        <v>2010</v>
      </c>
      <c r="Y197" s="3">
        <v>2011</v>
      </c>
      <c r="Z197" s="3">
        <v>2012</v>
      </c>
      <c r="AA197" s="3">
        <v>2013</v>
      </c>
      <c r="AB197" s="3">
        <v>2014</v>
      </c>
      <c r="AC197" s="3">
        <v>2015</v>
      </c>
      <c r="AD197" s="3">
        <v>2016</v>
      </c>
    </row>
    <row r="198" spans="1:30" s="59" customFormat="1" x14ac:dyDescent="0.25">
      <c r="A198" s="59" t="s">
        <v>267</v>
      </c>
      <c r="B198" s="59" t="s">
        <v>268</v>
      </c>
      <c r="C198" s="4" t="str">
        <f t="shared" ref="C198:C199" si="78">+CONCATENATE(A198," ",B198)</f>
        <v>3.D.1. Emisiones directas de N₂O de suelos agrícolas</v>
      </c>
      <c r="D198" s="13">
        <v>3764.4624207094457</v>
      </c>
      <c r="E198" s="13">
        <v>3761.0755322569985</v>
      </c>
      <c r="F198" s="13">
        <v>3905.7747253334951</v>
      </c>
      <c r="G198" s="13">
        <v>4061.6641296613161</v>
      </c>
      <c r="H198" s="13">
        <v>4162.4190961451095</v>
      </c>
      <c r="I198" s="13">
        <v>4272.1652488138261</v>
      </c>
      <c r="J198" s="13">
        <v>4277.2251246376609</v>
      </c>
      <c r="K198" s="13">
        <v>4347.5083108044455</v>
      </c>
      <c r="L198" s="13">
        <v>4334.4560145142823</v>
      </c>
      <c r="M198" s="13">
        <v>4382.3312139315685</v>
      </c>
      <c r="N198" s="13">
        <v>4219.146955889627</v>
      </c>
      <c r="O198" s="13">
        <v>4276.0018519797368</v>
      </c>
      <c r="P198" s="13">
        <v>4331.3235746176269</v>
      </c>
      <c r="Q198" s="13">
        <v>4170.3834756825281</v>
      </c>
      <c r="R198" s="13">
        <v>4409.0358826286702</v>
      </c>
      <c r="S198" s="13">
        <v>4264.2111868738448</v>
      </c>
      <c r="T198" s="13">
        <v>4321.9884449636302</v>
      </c>
      <c r="U198" s="13">
        <v>4436.3118174769361</v>
      </c>
      <c r="V198" s="13">
        <v>4476.7222426042463</v>
      </c>
      <c r="W198" s="13">
        <v>4433.0473171386911</v>
      </c>
      <c r="X198" s="13">
        <v>4336.3184467540759</v>
      </c>
      <c r="Y198" s="13">
        <v>3980.8379290987109</v>
      </c>
      <c r="Z198" s="13">
        <v>3831.1574974014725</v>
      </c>
      <c r="AA198" s="13">
        <v>3943.5159037631815</v>
      </c>
      <c r="AB198" s="13">
        <v>3887.8698145905882</v>
      </c>
      <c r="AC198" s="13">
        <v>3837.8025411064377</v>
      </c>
      <c r="AD198" s="13">
        <v>3718.2642640997537</v>
      </c>
    </row>
    <row r="199" spans="1:30" s="59" customFormat="1" x14ac:dyDescent="0.25">
      <c r="A199" s="59" t="s">
        <v>269</v>
      </c>
      <c r="B199" s="59" t="s">
        <v>270</v>
      </c>
      <c r="C199" s="4" t="str">
        <f t="shared" si="78"/>
        <v>3.D.2. Emisiones indirectas de N₂O de suelos agrícolas</v>
      </c>
      <c r="D199" s="13">
        <v>782.78943269453339</v>
      </c>
      <c r="E199" s="13">
        <v>775.54004725032246</v>
      </c>
      <c r="F199" s="13">
        <v>803.5306193484671</v>
      </c>
      <c r="G199" s="13">
        <v>833.29709261311768</v>
      </c>
      <c r="H199" s="13">
        <v>845.84463253410013</v>
      </c>
      <c r="I199" s="13">
        <v>867.74855413660998</v>
      </c>
      <c r="J199" s="13">
        <v>863.13952038416676</v>
      </c>
      <c r="K199" s="13">
        <v>878.21406249215784</v>
      </c>
      <c r="L199" s="13">
        <v>873.59854369001573</v>
      </c>
      <c r="M199" s="13">
        <v>890.17896692692887</v>
      </c>
      <c r="N199" s="13">
        <v>851.85219313333187</v>
      </c>
      <c r="O199" s="13">
        <v>871.72974136792413</v>
      </c>
      <c r="P199" s="13">
        <v>884.46855579590181</v>
      </c>
      <c r="Q199" s="13">
        <v>845.7699778852575</v>
      </c>
      <c r="R199" s="13">
        <v>904.39625937221149</v>
      </c>
      <c r="S199" s="13">
        <v>865.18691637848724</v>
      </c>
      <c r="T199" s="13">
        <v>881.67465963709037</v>
      </c>
      <c r="U199" s="13">
        <v>912.22961821820809</v>
      </c>
      <c r="V199" s="13">
        <v>926.37977036473376</v>
      </c>
      <c r="W199" s="13">
        <v>922.66792827601898</v>
      </c>
      <c r="X199" s="13">
        <v>902.41475816357297</v>
      </c>
      <c r="Y199" s="13">
        <v>821.29779508214824</v>
      </c>
      <c r="Z199" s="13">
        <v>780.48465726269853</v>
      </c>
      <c r="AA199" s="13">
        <v>802.73150021256879</v>
      </c>
      <c r="AB199" s="13">
        <v>795.32263043672026</v>
      </c>
      <c r="AC199" s="13">
        <v>783.84795485980953</v>
      </c>
      <c r="AD199" s="13">
        <v>765.35053781546912</v>
      </c>
    </row>
    <row r="200" spans="1:30" s="126" customFormat="1" x14ac:dyDescent="0.25">
      <c r="C200" s="138" t="s">
        <v>8</v>
      </c>
      <c r="D200" s="139">
        <f>SUM(D198:D199)</f>
        <v>4547.2518534039791</v>
      </c>
      <c r="E200" s="139">
        <f t="shared" ref="E200:AD200" si="79">SUM(E198:E199)</f>
        <v>4536.6155795073209</v>
      </c>
      <c r="F200" s="139">
        <f t="shared" si="79"/>
        <v>4709.3053446819622</v>
      </c>
      <c r="G200" s="139">
        <f t="shared" si="79"/>
        <v>4894.9612222744336</v>
      </c>
      <c r="H200" s="139">
        <f t="shared" si="79"/>
        <v>5008.2637286792096</v>
      </c>
      <c r="I200" s="139">
        <f t="shared" si="79"/>
        <v>5139.9138029504356</v>
      </c>
      <c r="J200" s="139">
        <f t="shared" si="79"/>
        <v>5140.3646450218275</v>
      </c>
      <c r="K200" s="139">
        <f t="shared" si="79"/>
        <v>5225.7223732966031</v>
      </c>
      <c r="L200" s="139">
        <f t="shared" si="79"/>
        <v>5208.0545582042978</v>
      </c>
      <c r="M200" s="139">
        <f t="shared" si="79"/>
        <v>5272.5101808584977</v>
      </c>
      <c r="N200" s="139">
        <f t="shared" si="79"/>
        <v>5070.9991490229586</v>
      </c>
      <c r="O200" s="139">
        <f t="shared" si="79"/>
        <v>5147.7315933476611</v>
      </c>
      <c r="P200" s="139">
        <f t="shared" si="79"/>
        <v>5215.7921304135289</v>
      </c>
      <c r="Q200" s="139">
        <f t="shared" si="79"/>
        <v>5016.1534535677856</v>
      </c>
      <c r="R200" s="139">
        <f t="shared" si="79"/>
        <v>5313.4321420008819</v>
      </c>
      <c r="S200" s="139">
        <f t="shared" si="79"/>
        <v>5129.3981032523316</v>
      </c>
      <c r="T200" s="139">
        <f t="shared" si="79"/>
        <v>5203.6631046007205</v>
      </c>
      <c r="U200" s="139">
        <f t="shared" si="79"/>
        <v>5348.5414356951442</v>
      </c>
      <c r="V200" s="139">
        <f t="shared" si="79"/>
        <v>5403.1020129689805</v>
      </c>
      <c r="W200" s="139">
        <f t="shared" si="79"/>
        <v>5355.7152454147099</v>
      </c>
      <c r="X200" s="139">
        <f t="shared" si="79"/>
        <v>5238.7332049176493</v>
      </c>
      <c r="Y200" s="139">
        <f t="shared" si="79"/>
        <v>4802.1357241808591</v>
      </c>
      <c r="Z200" s="139">
        <f t="shared" si="79"/>
        <v>4611.6421546641714</v>
      </c>
      <c r="AA200" s="139">
        <f t="shared" si="79"/>
        <v>4746.2474039757508</v>
      </c>
      <c r="AB200" s="139">
        <f t="shared" si="79"/>
        <v>4683.1924450273082</v>
      </c>
      <c r="AC200" s="139">
        <f t="shared" si="79"/>
        <v>4621.650495966247</v>
      </c>
      <c r="AD200" s="139">
        <f t="shared" si="79"/>
        <v>4483.6148019152224</v>
      </c>
    </row>
    <row r="201" spans="1:30" s="11" customFormat="1" x14ac:dyDescent="0.25">
      <c r="C201" s="9" t="s">
        <v>7</v>
      </c>
      <c r="D201" s="27">
        <f t="shared" ref="D201:AD201" si="80">+D200-D55</f>
        <v>0</v>
      </c>
      <c r="E201" s="27">
        <f t="shared" si="80"/>
        <v>0</v>
      </c>
      <c r="F201" s="27">
        <f t="shared" si="80"/>
        <v>0</v>
      </c>
      <c r="G201" s="27">
        <f t="shared" si="80"/>
        <v>0</v>
      </c>
      <c r="H201" s="27">
        <f t="shared" si="80"/>
        <v>0</v>
      </c>
      <c r="I201" s="27">
        <f t="shared" si="80"/>
        <v>0</v>
      </c>
      <c r="J201" s="27">
        <f t="shared" si="80"/>
        <v>0</v>
      </c>
      <c r="K201" s="27">
        <f t="shared" si="80"/>
        <v>0</v>
      </c>
      <c r="L201" s="27">
        <f t="shared" si="80"/>
        <v>0</v>
      </c>
      <c r="M201" s="27">
        <f t="shared" si="80"/>
        <v>0</v>
      </c>
      <c r="N201" s="27">
        <f t="shared" si="80"/>
        <v>0</v>
      </c>
      <c r="O201" s="27">
        <f t="shared" si="80"/>
        <v>0</v>
      </c>
      <c r="P201" s="27">
        <f t="shared" si="80"/>
        <v>0</v>
      </c>
      <c r="Q201" s="27">
        <f t="shared" si="80"/>
        <v>0</v>
      </c>
      <c r="R201" s="27">
        <f t="shared" si="80"/>
        <v>0</v>
      </c>
      <c r="S201" s="27">
        <f t="shared" si="80"/>
        <v>0</v>
      </c>
      <c r="T201" s="27">
        <f t="shared" si="80"/>
        <v>0</v>
      </c>
      <c r="U201" s="27">
        <f t="shared" si="80"/>
        <v>0</v>
      </c>
      <c r="V201" s="27">
        <f t="shared" si="80"/>
        <v>0</v>
      </c>
      <c r="W201" s="27">
        <f t="shared" si="80"/>
        <v>0</v>
      </c>
      <c r="X201" s="27">
        <f t="shared" si="80"/>
        <v>0</v>
      </c>
      <c r="Y201" s="27">
        <f t="shared" si="80"/>
        <v>0</v>
      </c>
      <c r="Z201" s="27">
        <f t="shared" si="80"/>
        <v>0</v>
      </c>
      <c r="AA201" s="27">
        <f t="shared" si="80"/>
        <v>0</v>
      </c>
      <c r="AB201" s="27">
        <f t="shared" si="80"/>
        <v>0</v>
      </c>
      <c r="AC201" s="27">
        <f t="shared" si="80"/>
        <v>0</v>
      </c>
      <c r="AD201" s="27">
        <f t="shared" si="80"/>
        <v>0</v>
      </c>
    </row>
    <row r="202" spans="1:30" s="59" customFormat="1" x14ac:dyDescent="0.25"/>
    <row r="203" spans="1:30" s="59" customFormat="1" x14ac:dyDescent="0.25">
      <c r="C203" s="59" t="str">
        <f>+C196</f>
        <v>3.D. Suelos agrícolas: emisiones de GEI (kt CO2 eq) por subcategoría, serie 1990-2016</v>
      </c>
    </row>
    <row r="204" spans="1:30" s="59" customFormat="1" x14ac:dyDescent="0.2">
      <c r="C204" s="3" t="str">
        <f>+C197</f>
        <v>Subcategoría</v>
      </c>
      <c r="D204" s="3">
        <f>+D197</f>
        <v>1990</v>
      </c>
      <c r="E204" s="3">
        <f>+N197</f>
        <v>2000</v>
      </c>
      <c r="F204" s="3">
        <f>+X197</f>
        <v>2010</v>
      </c>
      <c r="G204" s="3">
        <f>+AA197</f>
        <v>2013</v>
      </c>
      <c r="H204" s="3">
        <f t="shared" ref="H204:J204" si="81">+AB197</f>
        <v>2014</v>
      </c>
      <c r="I204" s="3">
        <f t="shared" si="81"/>
        <v>2015</v>
      </c>
      <c r="J204" s="3">
        <f t="shared" si="81"/>
        <v>2016</v>
      </c>
      <c r="K204" s="111"/>
      <c r="L204" s="118" t="s">
        <v>74</v>
      </c>
      <c r="M204" s="85" t="s">
        <v>74</v>
      </c>
      <c r="N204" s="85" t="s">
        <v>87</v>
      </c>
      <c r="O204" s="74" t="s">
        <v>0</v>
      </c>
    </row>
    <row r="205" spans="1:30" s="59" customFormat="1" x14ac:dyDescent="0.25">
      <c r="C205" s="4" t="str">
        <f>+C198</f>
        <v>3.D.1. Emisiones directas de N₂O de suelos agrícolas</v>
      </c>
      <c r="D205" s="13">
        <f>+D198</f>
        <v>3764.4624207094457</v>
      </c>
      <c r="E205" s="13">
        <f>+N198</f>
        <v>4219.146955889627</v>
      </c>
      <c r="F205" s="13">
        <f>+X198</f>
        <v>4336.3184467540759</v>
      </c>
      <c r="G205" s="13">
        <f>+AA198</f>
        <v>3943.5159037631815</v>
      </c>
      <c r="H205" s="13">
        <f t="shared" ref="H205:J205" si="82">+AB198</f>
        <v>3887.8698145905882</v>
      </c>
      <c r="I205" s="13">
        <f t="shared" si="82"/>
        <v>3837.8025411064377</v>
      </c>
      <c r="J205" s="13">
        <f t="shared" si="82"/>
        <v>3718.2642640997537</v>
      </c>
      <c r="K205" s="134">
        <f>+J205/$J$207</f>
        <v>0.82930055956445203</v>
      </c>
      <c r="L205" s="16"/>
      <c r="M205" s="109">
        <f>+IF(D205=0,"",IF(D205&lt;0,IF(J205&lt;0,(J205-D205)/D205,(J205-D205)/ABS(D205)),(J205-D205)/D205))</f>
        <v>-1.2272178985116693E-2</v>
      </c>
      <c r="N205" s="109">
        <f>+IF(G205=0,"",IF(G205&lt;0,IF(J205&lt;0,(J205-G205)/G205,(J205-G205)/ABS(G205)),(J205-G205)/G205))</f>
        <v>-5.7119495688727095E-2</v>
      </c>
      <c r="O205" s="17" t="str">
        <f>+C205</f>
        <v>3.D.1. Emisiones directas de N₂O de suelos agrícolas</v>
      </c>
    </row>
    <row r="206" spans="1:30" s="59" customFormat="1" x14ac:dyDescent="0.25">
      <c r="C206" s="4" t="str">
        <f>+C199</f>
        <v>3.D.2. Emisiones indirectas de N₂O de suelos agrícolas</v>
      </c>
      <c r="D206" s="13">
        <f>+D199</f>
        <v>782.78943269453339</v>
      </c>
      <c r="E206" s="13">
        <f>+N199</f>
        <v>851.85219313333187</v>
      </c>
      <c r="F206" s="13">
        <f>+X199</f>
        <v>902.41475816357297</v>
      </c>
      <c r="G206" s="13">
        <f>+AA199</f>
        <v>802.73150021256879</v>
      </c>
      <c r="H206" s="13">
        <f t="shared" ref="H206:J206" si="83">+AB199</f>
        <v>795.32263043672026</v>
      </c>
      <c r="I206" s="13">
        <f t="shared" si="83"/>
        <v>783.84795485980953</v>
      </c>
      <c r="J206" s="13">
        <f t="shared" si="83"/>
        <v>765.35053781546912</v>
      </c>
      <c r="K206" s="134">
        <f>+J206/$J$207</f>
        <v>0.17069944043554805</v>
      </c>
      <c r="L206" s="16"/>
      <c r="M206" s="109">
        <f t="shared" ref="M206" si="84">+IF(D206=0,"",IF(D206&lt;0,IF(J206&lt;0,(J206-D206)/D206,(J206-D206)/ABS(D206)),(J206-D206)/D206))</f>
        <v>-2.2277887450569883E-2</v>
      </c>
      <c r="N206" s="109">
        <f t="shared" ref="N206" si="85">+IF(G206=0,"",IF(G206&lt;0,IF(J206&lt;0,(J206-G206)/G206,(J206-G206)/ABS(G206)),(J206-G206)/G206))</f>
        <v>-4.6567205083145401E-2</v>
      </c>
      <c r="O206" s="17" t="str">
        <f t="shared" ref="O206" si="86">+C206</f>
        <v>3.D.2. Emisiones indirectas de N₂O de suelos agrícolas</v>
      </c>
    </row>
    <row r="207" spans="1:30" s="126" customFormat="1" x14ac:dyDescent="0.2">
      <c r="C207" s="6" t="s">
        <v>8</v>
      </c>
      <c r="D207" s="7">
        <f>SUM(D205:D206)</f>
        <v>4547.2518534039791</v>
      </c>
      <c r="E207" s="7">
        <f>SUM(E205:E206)</f>
        <v>5070.9991490229586</v>
      </c>
      <c r="F207" s="7">
        <f t="shared" ref="F207" si="87">SUM(F205:F206)</f>
        <v>5238.7332049176493</v>
      </c>
      <c r="G207" s="7">
        <f>SUM(G205:G206)</f>
        <v>4746.2474039757508</v>
      </c>
      <c r="H207" s="7">
        <f t="shared" ref="H207:J207" si="88">SUM(H205:H206)</f>
        <v>4683.1924450273082</v>
      </c>
      <c r="I207" s="7">
        <f t="shared" si="88"/>
        <v>4621.650495966247</v>
      </c>
      <c r="J207" s="7">
        <f t="shared" si="88"/>
        <v>4483.6148019152224</v>
      </c>
      <c r="K207" s="116"/>
      <c r="L207" s="16"/>
      <c r="M207" s="109">
        <f t="shared" ref="M207" si="89">+IF(D207=0,"",IF(D207&lt;0,IF(J207&lt;0,(J207-D207)/D207,(J207-D207)/ABS(D207)),(J207-D207)/D207))</f>
        <v>-1.399461774722667E-2</v>
      </c>
      <c r="N207" s="109">
        <f t="shared" ref="N207" si="90">+IF(G207=0,"",IF(G207&lt;0,IF(J207&lt;0,(J207-G207)/G207,(J207-G207)/ABS(G207)),(J207-G207)/G207))</f>
        <v>-5.5334789720512888E-2</v>
      </c>
      <c r="O207" s="17" t="str">
        <f t="shared" ref="O207" si="91">+C207</f>
        <v>Total</v>
      </c>
    </row>
    <row r="208" spans="1:30" s="11" customFormat="1" x14ac:dyDescent="0.25">
      <c r="C208" s="9" t="s">
        <v>7</v>
      </c>
      <c r="D208" s="27">
        <f>+D200-D207</f>
        <v>0</v>
      </c>
      <c r="E208" s="27">
        <f>+N200-E207</f>
        <v>0</v>
      </c>
      <c r="F208" s="27">
        <f>+X200-F207</f>
        <v>0</v>
      </c>
      <c r="G208" s="27">
        <f>+AA200-G207</f>
        <v>0</v>
      </c>
      <c r="H208" s="27">
        <f t="shared" ref="H208:J208" si="92">+AB200-H207</f>
        <v>0</v>
      </c>
      <c r="I208" s="27">
        <f t="shared" si="92"/>
        <v>0</v>
      </c>
      <c r="J208" s="27">
        <f t="shared" si="92"/>
        <v>0</v>
      </c>
      <c r="K208" s="137"/>
      <c r="L208" s="135"/>
      <c r="M208" s="59"/>
      <c r="N208" s="59"/>
    </row>
    <row r="209" spans="1:3" s="11" customFormat="1" x14ac:dyDescent="0.25"/>
    <row r="210" spans="1:3" s="59" customFormat="1" x14ac:dyDescent="0.25">
      <c r="A210" s="11"/>
      <c r="B210" s="11"/>
      <c r="C210" s="59" t="str">
        <f>+C203</f>
        <v>3.D. Suelos agrícolas: emisiones de GEI (kt CO2 eq) por subcategoría, serie 1990-2016</v>
      </c>
    </row>
    <row r="211" spans="1:3" s="59" customFormat="1" x14ac:dyDescent="0.25"/>
    <row r="212" spans="1:3" s="59" customFormat="1" x14ac:dyDescent="0.25"/>
    <row r="213" spans="1:3" s="59" customFormat="1" x14ac:dyDescent="0.25"/>
    <row r="214" spans="1:3" s="59" customFormat="1" x14ac:dyDescent="0.25"/>
    <row r="215" spans="1:3" s="59" customFormat="1" x14ac:dyDescent="0.25"/>
    <row r="216" spans="1:3" s="59" customFormat="1" x14ac:dyDescent="0.25"/>
    <row r="217" spans="1:3" s="59" customFormat="1" x14ac:dyDescent="0.25"/>
    <row r="218" spans="1:3" s="59" customFormat="1" x14ac:dyDescent="0.25"/>
    <row r="219" spans="1:3" s="59" customFormat="1" x14ac:dyDescent="0.25"/>
    <row r="220" spans="1:3" s="59" customFormat="1" x14ac:dyDescent="0.25"/>
    <row r="221" spans="1:3" s="59" customFormat="1" x14ac:dyDescent="0.25"/>
    <row r="222" spans="1:3" s="59" customFormat="1" x14ac:dyDescent="0.25"/>
    <row r="223" spans="1:3" s="59" customFormat="1" x14ac:dyDescent="0.25"/>
    <row r="224" spans="1:3" s="59" customFormat="1" x14ac:dyDescent="0.25"/>
    <row r="225" spans="1:30" s="59" customFormat="1" x14ac:dyDescent="0.25"/>
    <row r="226" spans="1:30" s="59" customFormat="1" x14ac:dyDescent="0.25"/>
    <row r="227" spans="1:30" s="59" customFormat="1" x14ac:dyDescent="0.25">
      <c r="C227" s="59" t="s">
        <v>176</v>
      </c>
    </row>
    <row r="228" spans="1:30" s="59" customFormat="1" x14ac:dyDescent="0.25">
      <c r="C228" s="3" t="s">
        <v>17</v>
      </c>
      <c r="D228" s="3">
        <v>1990</v>
      </c>
      <c r="E228" s="3">
        <v>1991</v>
      </c>
      <c r="F228" s="3">
        <v>1992</v>
      </c>
      <c r="G228" s="3">
        <v>1993</v>
      </c>
      <c r="H228" s="3">
        <v>1994</v>
      </c>
      <c r="I228" s="3">
        <v>1995</v>
      </c>
      <c r="J228" s="3">
        <v>1996</v>
      </c>
      <c r="K228" s="3">
        <v>1997</v>
      </c>
      <c r="L228" s="3">
        <v>1998</v>
      </c>
      <c r="M228" s="3">
        <v>1999</v>
      </c>
      <c r="N228" s="3">
        <v>2000</v>
      </c>
      <c r="O228" s="3">
        <v>2001</v>
      </c>
      <c r="P228" s="3">
        <v>2002</v>
      </c>
      <c r="Q228" s="3">
        <v>2003</v>
      </c>
      <c r="R228" s="3">
        <v>2004</v>
      </c>
      <c r="S228" s="3">
        <v>2005</v>
      </c>
      <c r="T228" s="3">
        <v>2006</v>
      </c>
      <c r="U228" s="3">
        <v>2007</v>
      </c>
      <c r="V228" s="3">
        <v>2008</v>
      </c>
      <c r="W228" s="3">
        <v>2009</v>
      </c>
      <c r="X228" s="3">
        <v>2010</v>
      </c>
      <c r="Y228" s="3">
        <v>2011</v>
      </c>
      <c r="Z228" s="3">
        <v>2012</v>
      </c>
      <c r="AA228" s="3">
        <v>2013</v>
      </c>
      <c r="AB228" s="3">
        <v>2014</v>
      </c>
      <c r="AC228" s="3">
        <v>2015</v>
      </c>
      <c r="AD228" s="3">
        <v>2016</v>
      </c>
    </row>
    <row r="229" spans="1:30" s="59" customFormat="1" x14ac:dyDescent="0.25">
      <c r="A229" s="59" t="s">
        <v>271</v>
      </c>
      <c r="B229" s="59" t="s">
        <v>272</v>
      </c>
      <c r="C229" s="4" t="str">
        <f t="shared" ref="C229:C230" si="93">+CONCATENATE(A229," ",B229)</f>
        <v>3.F.1. Cereales y otros cultivos</v>
      </c>
      <c r="D229" s="30">
        <v>89.387554139331741</v>
      </c>
      <c r="E229" s="30">
        <v>82.150013871107276</v>
      </c>
      <c r="F229" s="30">
        <v>77.578604803430636</v>
      </c>
      <c r="G229" s="30">
        <v>67.539729549322644</v>
      </c>
      <c r="H229" s="30">
        <v>63.06495093740498</v>
      </c>
      <c r="I229" s="30">
        <v>63.540949627123581</v>
      </c>
      <c r="J229" s="30">
        <v>56.216024176862859</v>
      </c>
      <c r="K229" s="30">
        <v>62.612539704440678</v>
      </c>
      <c r="L229" s="30">
        <v>62.853820068411579</v>
      </c>
      <c r="M229" s="30">
        <v>46.218254449746581</v>
      </c>
      <c r="N229" s="30">
        <v>51.434244461583027</v>
      </c>
      <c r="O229" s="30">
        <v>56.197503594271552</v>
      </c>
      <c r="P229" s="30">
        <v>54.970590311563583</v>
      </c>
      <c r="Q229" s="30">
        <v>54.932160633974497</v>
      </c>
      <c r="R229" s="30">
        <v>53.362604766115844</v>
      </c>
      <c r="S229" s="30">
        <v>46.084296646775762</v>
      </c>
      <c r="T229" s="30">
        <v>39.3575954637286</v>
      </c>
      <c r="U229" s="30">
        <v>22.47753693496637</v>
      </c>
      <c r="V229" s="30">
        <v>28.850694201215621</v>
      </c>
      <c r="W229" s="30">
        <v>29.211633655979469</v>
      </c>
      <c r="X229" s="30">
        <v>34.054212109605963</v>
      </c>
      <c r="Y229" s="30">
        <v>36.55585741957691</v>
      </c>
      <c r="Z229" s="30">
        <v>30.326251686341028</v>
      </c>
      <c r="AA229" s="30">
        <v>32.986623722691519</v>
      </c>
      <c r="AB229" s="30">
        <v>31.853139646582868</v>
      </c>
      <c r="AC229" s="30">
        <v>36.194805596029873</v>
      </c>
      <c r="AD229" s="30">
        <v>20.458177544775019</v>
      </c>
    </row>
    <row r="230" spans="1:30" s="59" customFormat="1" x14ac:dyDescent="0.25">
      <c r="A230" s="59" t="s">
        <v>273</v>
      </c>
      <c r="B230" s="59" t="s">
        <v>274</v>
      </c>
      <c r="C230" s="4" t="str">
        <f t="shared" si="93"/>
        <v>3.F.2. Frutícolas</v>
      </c>
      <c r="D230" s="30">
        <v>59.477015731117071</v>
      </c>
      <c r="E230" s="30">
        <v>57.914061924728614</v>
      </c>
      <c r="F230" s="30">
        <v>56.196909670602892</v>
      </c>
      <c r="G230" s="30">
        <v>53.798832259791823</v>
      </c>
      <c r="H230" s="30">
        <v>49.273732640769268</v>
      </c>
      <c r="I230" s="30">
        <v>46.864499970792359</v>
      </c>
      <c r="J230" s="30">
        <v>44.636750517380179</v>
      </c>
      <c r="K230" s="30">
        <v>41.667559029384748</v>
      </c>
      <c r="L230" s="30">
        <v>39.135688306491687</v>
      </c>
      <c r="M230" s="30">
        <v>36.293602004359904</v>
      </c>
      <c r="N230" s="30">
        <v>33.64890431068833</v>
      </c>
      <c r="O230" s="30">
        <v>32.202193222383293</v>
      </c>
      <c r="P230" s="30">
        <v>30.802957220865199</v>
      </c>
      <c r="Q230" s="30">
        <v>29.466345673354173</v>
      </c>
      <c r="R230" s="30">
        <v>28.350744726999608</v>
      </c>
      <c r="S230" s="30">
        <v>27.100572476490786</v>
      </c>
      <c r="T230" s="30">
        <v>25.804361544441733</v>
      </c>
      <c r="U230" s="30">
        <v>24.331248130397576</v>
      </c>
      <c r="V230" s="30">
        <v>20.548142444520916</v>
      </c>
      <c r="W230" s="30">
        <v>17.50987290538049</v>
      </c>
      <c r="X230" s="30">
        <v>14.252382795449964</v>
      </c>
      <c r="Y230" s="30">
        <v>14.144317431856251</v>
      </c>
      <c r="Z230" s="30">
        <v>14.014200063216609</v>
      </c>
      <c r="AA230" s="30">
        <v>13.949268139802946</v>
      </c>
      <c r="AB230" s="30">
        <v>14.14396295495812</v>
      </c>
      <c r="AC230" s="30">
        <v>14.35835291890843</v>
      </c>
      <c r="AD230" s="30">
        <v>14.391597561166012</v>
      </c>
    </row>
    <row r="231" spans="1:30" s="126" customFormat="1" x14ac:dyDescent="0.25">
      <c r="C231" s="133" t="s">
        <v>8</v>
      </c>
      <c r="D231" s="136">
        <f>SUM(D229:D230)</f>
        <v>148.8645698704488</v>
      </c>
      <c r="E231" s="136">
        <f t="shared" ref="E231:AA231" si="94">SUM(E229:E230)</f>
        <v>140.06407579583589</v>
      </c>
      <c r="F231" s="136">
        <f t="shared" si="94"/>
        <v>133.77551447403351</v>
      </c>
      <c r="G231" s="136">
        <f t="shared" si="94"/>
        <v>121.33856180911447</v>
      </c>
      <c r="H231" s="136">
        <f t="shared" si="94"/>
        <v>112.33868357817425</v>
      </c>
      <c r="I231" s="136">
        <f t="shared" si="94"/>
        <v>110.40544959791595</v>
      </c>
      <c r="J231" s="136">
        <f t="shared" si="94"/>
        <v>100.85277469424304</v>
      </c>
      <c r="K231" s="136">
        <f t="shared" si="94"/>
        <v>104.28009873382543</v>
      </c>
      <c r="L231" s="136">
        <f t="shared" si="94"/>
        <v>101.98950837490327</v>
      </c>
      <c r="M231" s="136">
        <f t="shared" si="94"/>
        <v>82.511856454106493</v>
      </c>
      <c r="N231" s="136">
        <f t="shared" si="94"/>
        <v>85.083148772271358</v>
      </c>
      <c r="O231" s="136">
        <f t="shared" si="94"/>
        <v>88.399696816654853</v>
      </c>
      <c r="P231" s="136">
        <f t="shared" si="94"/>
        <v>85.773547532428779</v>
      </c>
      <c r="Q231" s="136">
        <f t="shared" si="94"/>
        <v>84.398506307328674</v>
      </c>
      <c r="R231" s="136">
        <f t="shared" si="94"/>
        <v>81.713349493115459</v>
      </c>
      <c r="S231" s="136">
        <f t="shared" si="94"/>
        <v>73.184869123266552</v>
      </c>
      <c r="T231" s="136">
        <f t="shared" si="94"/>
        <v>65.161957008170333</v>
      </c>
      <c r="U231" s="136">
        <f t="shared" si="94"/>
        <v>46.808785065363949</v>
      </c>
      <c r="V231" s="136">
        <f t="shared" si="94"/>
        <v>49.398836645736537</v>
      </c>
      <c r="W231" s="136">
        <f t="shared" si="94"/>
        <v>46.721506561359959</v>
      </c>
      <c r="X231" s="136">
        <f t="shared" si="94"/>
        <v>48.306594905055931</v>
      </c>
      <c r="Y231" s="136">
        <f t="shared" si="94"/>
        <v>50.700174851433161</v>
      </c>
      <c r="Z231" s="136">
        <f t="shared" si="94"/>
        <v>44.340451749557637</v>
      </c>
      <c r="AA231" s="136">
        <f t="shared" si="94"/>
        <v>46.935891862494465</v>
      </c>
      <c r="AB231" s="136">
        <f t="shared" ref="AB231" si="95">SUM(AB229:AB230)</f>
        <v>45.997102601540988</v>
      </c>
      <c r="AC231" s="136">
        <f t="shared" ref="AC231" si="96">SUM(AC229:AC230)</f>
        <v>50.553158514938303</v>
      </c>
      <c r="AD231" s="136">
        <f t="shared" ref="AD231" si="97">SUM(AD229:AD230)</f>
        <v>34.849775105941035</v>
      </c>
    </row>
    <row r="232" spans="1:30" s="11" customFormat="1" x14ac:dyDescent="0.25">
      <c r="C232" s="9" t="s">
        <v>7</v>
      </c>
      <c r="D232" s="27">
        <f t="shared" ref="D232:AD232" si="98">+D231-D56</f>
        <v>0</v>
      </c>
      <c r="E232" s="27">
        <f t="shared" si="98"/>
        <v>0</v>
      </c>
      <c r="F232" s="27">
        <f t="shared" si="98"/>
        <v>0</v>
      </c>
      <c r="G232" s="27">
        <f t="shared" si="98"/>
        <v>0</v>
      </c>
      <c r="H232" s="27">
        <f t="shared" si="98"/>
        <v>0</v>
      </c>
      <c r="I232" s="27">
        <f t="shared" si="98"/>
        <v>0</v>
      </c>
      <c r="J232" s="27">
        <f t="shared" si="98"/>
        <v>0</v>
      </c>
      <c r="K232" s="27">
        <f t="shared" si="98"/>
        <v>0</v>
      </c>
      <c r="L232" s="27">
        <f t="shared" si="98"/>
        <v>0</v>
      </c>
      <c r="M232" s="27">
        <f t="shared" si="98"/>
        <v>0</v>
      </c>
      <c r="N232" s="27">
        <f t="shared" si="98"/>
        <v>0</v>
      </c>
      <c r="O232" s="27">
        <f t="shared" si="98"/>
        <v>0</v>
      </c>
      <c r="P232" s="27">
        <f t="shared" si="98"/>
        <v>0</v>
      </c>
      <c r="Q232" s="27">
        <f t="shared" si="98"/>
        <v>0</v>
      </c>
      <c r="R232" s="27">
        <f t="shared" si="98"/>
        <v>0</v>
      </c>
      <c r="S232" s="27">
        <f t="shared" si="98"/>
        <v>0</v>
      </c>
      <c r="T232" s="27">
        <f t="shared" si="98"/>
        <v>0</v>
      </c>
      <c r="U232" s="27">
        <f t="shared" si="98"/>
        <v>0</v>
      </c>
      <c r="V232" s="27">
        <f t="shared" si="98"/>
        <v>0</v>
      </c>
      <c r="W232" s="27">
        <f t="shared" si="98"/>
        <v>0</v>
      </c>
      <c r="X232" s="27">
        <f t="shared" si="98"/>
        <v>0</v>
      </c>
      <c r="Y232" s="27">
        <f t="shared" si="98"/>
        <v>0</v>
      </c>
      <c r="Z232" s="27">
        <f t="shared" si="98"/>
        <v>0</v>
      </c>
      <c r="AA232" s="27">
        <f t="shared" si="98"/>
        <v>0</v>
      </c>
      <c r="AB232" s="27">
        <f t="shared" si="98"/>
        <v>0</v>
      </c>
      <c r="AC232" s="27">
        <f t="shared" si="98"/>
        <v>0</v>
      </c>
      <c r="AD232" s="27">
        <f t="shared" si="98"/>
        <v>0</v>
      </c>
    </row>
    <row r="233" spans="1:30" s="59" customFormat="1" x14ac:dyDescent="0.25"/>
    <row r="234" spans="1:30" s="59" customFormat="1" x14ac:dyDescent="0.25">
      <c r="C234" s="59" t="str">
        <f>+C227</f>
        <v>3.F. Quema de residuos agrícola en el campo: emisiones de GEI (kt CO2 eq) por componente, serie 1990-2016</v>
      </c>
    </row>
    <row r="235" spans="1:30" s="59" customFormat="1" x14ac:dyDescent="0.2">
      <c r="C235" s="3" t="str">
        <f>+C228</f>
        <v>Subcategoría</v>
      </c>
      <c r="D235" s="3">
        <f>+D228</f>
        <v>1990</v>
      </c>
      <c r="E235" s="3">
        <f>+N228</f>
        <v>2000</v>
      </c>
      <c r="F235" s="3">
        <f>+X228</f>
        <v>2010</v>
      </c>
      <c r="G235" s="3">
        <f>+AA228</f>
        <v>2013</v>
      </c>
      <c r="H235" s="3">
        <f t="shared" ref="H235:J235" si="99">+AB228</f>
        <v>2014</v>
      </c>
      <c r="I235" s="3">
        <f t="shared" si="99"/>
        <v>2015</v>
      </c>
      <c r="J235" s="3">
        <f t="shared" si="99"/>
        <v>2016</v>
      </c>
      <c r="K235" s="111"/>
      <c r="L235" s="118" t="s">
        <v>74</v>
      </c>
      <c r="M235" s="85" t="s">
        <v>74</v>
      </c>
      <c r="N235" s="85" t="s">
        <v>87</v>
      </c>
      <c r="O235" s="74" t="s">
        <v>0</v>
      </c>
    </row>
    <row r="236" spans="1:30" s="59" customFormat="1" x14ac:dyDescent="0.25">
      <c r="C236" s="4" t="str">
        <f>+C229</f>
        <v>3.F.1. Cereales y otros cultivos</v>
      </c>
      <c r="D236" s="140">
        <f>+D229</f>
        <v>89.387554139331741</v>
      </c>
      <c r="E236" s="140">
        <f>+N229</f>
        <v>51.434244461583027</v>
      </c>
      <c r="F236" s="140">
        <f>+X229</f>
        <v>34.054212109605963</v>
      </c>
      <c r="G236" s="140">
        <f>+AA229</f>
        <v>32.986623722691519</v>
      </c>
      <c r="H236" s="140">
        <f t="shared" ref="H236:J236" si="100">+AB229</f>
        <v>31.853139646582868</v>
      </c>
      <c r="I236" s="140">
        <f t="shared" si="100"/>
        <v>36.194805596029873</v>
      </c>
      <c r="J236" s="140">
        <f t="shared" si="100"/>
        <v>20.458177544775019</v>
      </c>
      <c r="K236" s="134">
        <f>+J236/$J$238</f>
        <v>0.5870390119472364</v>
      </c>
      <c r="L236" s="16"/>
      <c r="M236" s="109">
        <f>+IF(D236=0,"",IF(D236&lt;0,IF(J236&lt;0,(J236-D236)/D236,(J236-D236)/ABS(D236)),(J236-D236)/D236))</f>
        <v>-0.77112946268911109</v>
      </c>
      <c r="N236" s="109">
        <f>+IF(G236=0,"",IF(G236&lt;0,IF(J236&lt;0,(J236-G236)/G236,(J236-G236)/ABS(G236)),(J236-G236)/G236))</f>
        <v>-0.37980383452514949</v>
      </c>
      <c r="O236" s="17" t="str">
        <f>+C236</f>
        <v>3.F.1. Cereales y otros cultivos</v>
      </c>
    </row>
    <row r="237" spans="1:30" s="59" customFormat="1" x14ac:dyDescent="0.25">
      <c r="C237" s="4" t="str">
        <f>+C230</f>
        <v>3.F.2. Frutícolas</v>
      </c>
      <c r="D237" s="140">
        <f>+D230</f>
        <v>59.477015731117071</v>
      </c>
      <c r="E237" s="140">
        <f>+N230</f>
        <v>33.64890431068833</v>
      </c>
      <c r="F237" s="140">
        <f>+X230</f>
        <v>14.252382795449964</v>
      </c>
      <c r="G237" s="140">
        <f>+AA230</f>
        <v>13.949268139802946</v>
      </c>
      <c r="H237" s="140">
        <f t="shared" ref="H237:J237" si="101">+AB230</f>
        <v>14.14396295495812</v>
      </c>
      <c r="I237" s="140">
        <f t="shared" si="101"/>
        <v>14.35835291890843</v>
      </c>
      <c r="J237" s="140">
        <f t="shared" si="101"/>
        <v>14.391597561166012</v>
      </c>
      <c r="K237" s="134">
        <f>+J237/$J$238</f>
        <v>0.41296098805276354</v>
      </c>
      <c r="L237" s="16"/>
      <c r="M237" s="109">
        <f t="shared" ref="M237:M238" si="102">+IF(D237=0,"",IF(D237&lt;0,IF(J237&lt;0,(J237-D237)/D237,(J237-D237)/ABS(D237)),(J237-D237)/D237))</f>
        <v>-0.75803094045223507</v>
      </c>
      <c r="N237" s="109">
        <f t="shared" ref="N237:N238" si="103">+IF(G237=0,"",IF(G237&lt;0,IF(J237&lt;0,(J237-G237)/G237,(J237-G237)/ABS(G237)),(J237-G237)/G237))</f>
        <v>3.1709865846002348E-2</v>
      </c>
      <c r="O237" s="17" t="str">
        <f t="shared" ref="O237:O238" si="104">+C237</f>
        <v>3.F.2. Frutícolas</v>
      </c>
    </row>
    <row r="238" spans="1:30" s="126" customFormat="1" x14ac:dyDescent="0.2">
      <c r="C238" s="6" t="s">
        <v>8</v>
      </c>
      <c r="D238" s="7">
        <f>SUM(D236:D237)</f>
        <v>148.8645698704488</v>
      </c>
      <c r="E238" s="7">
        <f>SUM(E236:E237)</f>
        <v>85.083148772271358</v>
      </c>
      <c r="F238" s="7">
        <f>SUM(F236:F237)</f>
        <v>48.306594905055931</v>
      </c>
      <c r="G238" s="7">
        <f>SUM(G236:G237)</f>
        <v>46.935891862494465</v>
      </c>
      <c r="H238" s="7">
        <f t="shared" ref="H238:J238" si="105">SUM(H236:H237)</f>
        <v>45.997102601540988</v>
      </c>
      <c r="I238" s="7">
        <f t="shared" si="105"/>
        <v>50.553158514938303</v>
      </c>
      <c r="J238" s="7">
        <f t="shared" si="105"/>
        <v>34.849775105941035</v>
      </c>
      <c r="K238" s="116"/>
      <c r="L238" s="16"/>
      <c r="M238" s="109">
        <f t="shared" si="102"/>
        <v>-0.76589610854839751</v>
      </c>
      <c r="N238" s="109">
        <f t="shared" si="103"/>
        <v>-0.25750265472661032</v>
      </c>
      <c r="O238" s="17" t="str">
        <f t="shared" si="104"/>
        <v>Total</v>
      </c>
    </row>
    <row r="239" spans="1:30" s="11" customFormat="1" x14ac:dyDescent="0.2">
      <c r="C239" s="9" t="s">
        <v>7</v>
      </c>
      <c r="D239" s="27">
        <f>+D231-D238</f>
        <v>0</v>
      </c>
      <c r="E239" s="27">
        <f>+N231-E238</f>
        <v>0</v>
      </c>
      <c r="F239" s="27">
        <f>+X231-F238</f>
        <v>0</v>
      </c>
      <c r="G239" s="27">
        <f>+AA231-G238</f>
        <v>0</v>
      </c>
      <c r="H239" s="27">
        <f t="shared" ref="H239:J239" si="106">+AB231-H238</f>
        <v>0</v>
      </c>
      <c r="I239" s="27">
        <f t="shared" si="106"/>
        <v>0</v>
      </c>
      <c r="J239" s="27">
        <f t="shared" si="106"/>
        <v>0</v>
      </c>
      <c r="K239" s="116"/>
      <c r="L239" s="59"/>
      <c r="M239" s="59"/>
      <c r="N239" s="59"/>
      <c r="O239" s="111"/>
    </row>
    <row r="240" spans="1:30" s="11" customFormat="1" x14ac:dyDescent="0.2">
      <c r="K240" s="116"/>
      <c r="L240" s="59"/>
      <c r="M240" s="59"/>
      <c r="N240" s="59"/>
      <c r="O240" s="111"/>
    </row>
    <row r="241" spans="3:15" s="59" customFormat="1" x14ac:dyDescent="0.2">
      <c r="C241" s="59" t="str">
        <f>+C234</f>
        <v>3.F. Quema de residuos agrícola en el campo: emisiones de GEI (kt CO2 eq) por componente, serie 1990-2016</v>
      </c>
      <c r="K241" s="116"/>
      <c r="O241" s="111"/>
    </row>
    <row r="242" spans="3:15" s="59" customFormat="1" x14ac:dyDescent="0.25">
      <c r="K242" s="137"/>
      <c r="O242" s="11"/>
    </row>
    <row r="243" spans="3:15" s="59" customFormat="1" x14ac:dyDescent="0.25"/>
    <row r="244" spans="3:15" s="59" customFormat="1" x14ac:dyDescent="0.25"/>
    <row r="245" spans="3:15" s="59" customFormat="1" x14ac:dyDescent="0.25"/>
    <row r="246" spans="3:15" s="59" customFormat="1" x14ac:dyDescent="0.25"/>
    <row r="247" spans="3:15" s="59" customFormat="1" x14ac:dyDescent="0.25"/>
    <row r="248" spans="3:15" s="59" customFormat="1" x14ac:dyDescent="0.25"/>
    <row r="249" spans="3:15" s="59" customFormat="1" x14ac:dyDescent="0.25"/>
    <row r="250" spans="3:15" s="59" customFormat="1" x14ac:dyDescent="0.25"/>
    <row r="251" spans="3:15" s="59" customFormat="1" x14ac:dyDescent="0.25"/>
    <row r="252" spans="3:15" s="59" customFormat="1" x14ac:dyDescent="0.25"/>
    <row r="253" spans="3:15" s="59" customFormat="1" x14ac:dyDescent="0.25"/>
    <row r="254" spans="3:15" s="59" customFormat="1" x14ac:dyDescent="0.25"/>
    <row r="255" spans="3:15" s="59" customFormat="1" x14ac:dyDescent="0.25"/>
    <row r="256" spans="3:15" s="59" customFormat="1" x14ac:dyDescent="0.25"/>
    <row r="257" s="59" customFormat="1" x14ac:dyDescent="0.25"/>
  </sheetData>
  <conditionalFormatting sqref="C60:AD60 C72:J72 G140:J140 G177:J177 G208:J208 G239:J239 G105:J105">
    <cfRule type="cellIs" dxfId="52" priority="200" operator="equal">
      <formula>0</formula>
    </cfRule>
  </conditionalFormatting>
  <conditionalFormatting sqref="C105:F105 C97:AD97">
    <cfRule type="cellIs" dxfId="51" priority="198" operator="equal">
      <formula>0</formula>
    </cfRule>
  </conditionalFormatting>
  <conditionalFormatting sqref="C140:F140 C131:AD131">
    <cfRule type="cellIs" dxfId="50" priority="197" operator="equal">
      <formula>0</formula>
    </cfRule>
  </conditionalFormatting>
  <conditionalFormatting sqref="C177:F177 C167:AD167">
    <cfRule type="cellIs" dxfId="49" priority="196" operator="equal">
      <formula>0</formula>
    </cfRule>
  </conditionalFormatting>
  <conditionalFormatting sqref="C208:F208 C201:AD201">
    <cfRule type="cellIs" dxfId="48" priority="187" operator="equal">
      <formula>0</formula>
    </cfRule>
  </conditionalFormatting>
  <conditionalFormatting sqref="C239:F239 C232:AD232">
    <cfRule type="cellIs" dxfId="47" priority="186" operator="equal">
      <formula>0</formula>
    </cfRule>
  </conditionalFormatting>
  <conditionalFormatting sqref="D7:AD7">
    <cfRule type="cellIs" dxfId="46" priority="181" operator="equal">
      <formula>0</formula>
    </cfRule>
  </conditionalFormatting>
  <conditionalFormatting sqref="D31:AD31">
    <cfRule type="cellIs" dxfId="45" priority="180" operator="equal">
      <formula>0</formula>
    </cfRule>
  </conditionalFormatting>
  <conditionalFormatting sqref="L139 L177:M177 L207 L103:L104">
    <cfRule type="cellIs" dxfId="44" priority="138" operator="lessThan">
      <formula>-17.128</formula>
    </cfRule>
  </conditionalFormatting>
  <conditionalFormatting sqref="L137:L138">
    <cfRule type="cellIs" dxfId="43" priority="133" operator="lessThan">
      <formula>-17.128</formula>
    </cfRule>
  </conditionalFormatting>
  <conditionalFormatting sqref="L101:L102">
    <cfRule type="cellIs" dxfId="42" priority="139" operator="lessThan">
      <formula>-17.128</formula>
    </cfRule>
  </conditionalFormatting>
  <conditionalFormatting sqref="L135:L136">
    <cfRule type="cellIs" dxfId="41" priority="135" operator="lessThan">
      <formula>-17.128</formula>
    </cfRule>
  </conditionalFormatting>
  <conditionalFormatting sqref="L205:L206">
    <cfRule type="cellIs" dxfId="40" priority="52" operator="lessThan">
      <formula>-17.128</formula>
    </cfRule>
  </conditionalFormatting>
  <conditionalFormatting sqref="L175">
    <cfRule type="cellIs" dxfId="39" priority="5" operator="lessThan">
      <formula>-17.128</formula>
    </cfRule>
  </conditionalFormatting>
  <conditionalFormatting sqref="L173:L174">
    <cfRule type="cellIs" dxfId="38" priority="3" operator="lessThan">
      <formula>-17.128</formula>
    </cfRule>
  </conditionalFormatting>
  <conditionalFormatting sqref="L171:L172">
    <cfRule type="cellIs" dxfId="37" priority="4" operator="lessThan">
      <formula>-17.128</formula>
    </cfRule>
  </conditionalFormatting>
  <conditionalFormatting sqref="L238">
    <cfRule type="cellIs" dxfId="36" priority="2" operator="lessThan">
      <formula>-17.128</formula>
    </cfRule>
  </conditionalFormatting>
  <conditionalFormatting sqref="L236:L237">
    <cfRule type="cellIs" dxfId="35" priority="1" operator="lessThan">
      <formula>-17.128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0"/>
  <sheetViews>
    <sheetView showGridLines="0" topLeftCell="A262" zoomScale="85" zoomScaleNormal="85" workbookViewId="0">
      <selection activeCell="C104" sqref="C104"/>
    </sheetView>
  </sheetViews>
  <sheetFormatPr baseColWidth="10" defaultColWidth="11.42578125" defaultRowHeight="12" x14ac:dyDescent="0.25"/>
  <cols>
    <col min="1" max="2" width="5.140625" style="2" customWidth="1"/>
    <col min="3" max="3" width="69.42578125" style="2" customWidth="1"/>
    <col min="4" max="26" width="12.140625" style="2" customWidth="1"/>
    <col min="27" max="27" width="9.5703125" style="2" customWidth="1"/>
    <col min="28" max="16384" width="11.42578125" style="2"/>
  </cols>
  <sheetData>
    <row r="1" spans="1:30" s="43" customFormat="1" x14ac:dyDescent="0.2">
      <c r="C1" s="43" t="s">
        <v>119</v>
      </c>
    </row>
    <row r="2" spans="1:30" s="43" customFormat="1" x14ac:dyDescent="0.2">
      <c r="A2" s="44" t="s">
        <v>2</v>
      </c>
      <c r="B2" s="44" t="s">
        <v>0</v>
      </c>
      <c r="C2" s="44" t="s">
        <v>0</v>
      </c>
      <c r="D2" s="3">
        <v>1990</v>
      </c>
      <c r="E2" s="3">
        <v>1991</v>
      </c>
      <c r="F2" s="3">
        <v>1992</v>
      </c>
      <c r="G2" s="3">
        <v>1993</v>
      </c>
      <c r="H2" s="3">
        <v>1994</v>
      </c>
      <c r="I2" s="3">
        <v>1995</v>
      </c>
      <c r="J2" s="3">
        <v>1996</v>
      </c>
      <c r="K2" s="3">
        <v>1997</v>
      </c>
      <c r="L2" s="3">
        <v>1998</v>
      </c>
      <c r="M2" s="3">
        <v>1999</v>
      </c>
      <c r="N2" s="3">
        <v>2000</v>
      </c>
      <c r="O2" s="3">
        <v>2001</v>
      </c>
      <c r="P2" s="3">
        <v>2002</v>
      </c>
      <c r="Q2" s="3">
        <v>2003</v>
      </c>
      <c r="R2" s="3">
        <v>2004</v>
      </c>
      <c r="S2" s="3">
        <v>2005</v>
      </c>
      <c r="T2" s="3">
        <v>2006</v>
      </c>
      <c r="U2" s="3">
        <v>2007</v>
      </c>
      <c r="V2" s="3">
        <v>2008</v>
      </c>
      <c r="W2" s="3">
        <v>2009</v>
      </c>
      <c r="X2" s="3">
        <v>2010</v>
      </c>
      <c r="Y2" s="3">
        <v>2011</v>
      </c>
      <c r="Z2" s="3">
        <v>2012</v>
      </c>
      <c r="AA2" s="3">
        <v>2013</v>
      </c>
      <c r="AB2" s="3">
        <v>2014</v>
      </c>
      <c r="AC2" s="3">
        <v>2015</v>
      </c>
      <c r="AD2" s="3">
        <v>2016</v>
      </c>
    </row>
    <row r="3" spans="1:30" s="43" customFormat="1" x14ac:dyDescent="0.2">
      <c r="A3" s="45" t="str">
        <f>+CL!A7</f>
        <v>4.</v>
      </c>
      <c r="B3" s="45" t="str">
        <f>+CL!B7</f>
        <v>Uso de la tierra, cambio de uso de la tierra y silvicultura</v>
      </c>
      <c r="C3" s="45" t="str">
        <f>+CONCATENATE(A3," ",B3)</f>
        <v>4. Uso de la tierra, cambio de uso de la tierra y silvicultura</v>
      </c>
      <c r="D3" s="45">
        <f>+CL!D7</f>
        <v>-50060.965260967547</v>
      </c>
      <c r="E3" s="45">
        <f>+CL!E7</f>
        <v>-46217.564929481086</v>
      </c>
      <c r="F3" s="45">
        <f>+CL!F7</f>
        <v>-49320.889906389944</v>
      </c>
      <c r="G3" s="45">
        <f>+CL!G7</f>
        <v>-49276.833050294641</v>
      </c>
      <c r="H3" s="45">
        <f>+CL!H7</f>
        <v>-45858.464492595405</v>
      </c>
      <c r="I3" s="45">
        <f>+CL!I7</f>
        <v>-52080.763722533433</v>
      </c>
      <c r="J3" s="45">
        <f>+CL!J7</f>
        <v>-51267.493462979503</v>
      </c>
      <c r="K3" s="45">
        <f>+CL!K7</f>
        <v>-54356.487272683931</v>
      </c>
      <c r="L3" s="45">
        <f>+CL!L7</f>
        <v>-36471.433577994045</v>
      </c>
      <c r="M3" s="45">
        <f>+CL!M7</f>
        <v>-49210.400524536322</v>
      </c>
      <c r="N3" s="45">
        <f>+CL!N7</f>
        <v>-62676.369253601668</v>
      </c>
      <c r="O3" s="45">
        <f>+CL!O7</f>
        <v>-64355.794810428684</v>
      </c>
      <c r="P3" s="45">
        <f>+CL!P7</f>
        <v>-55703.459173076852</v>
      </c>
      <c r="Q3" s="45">
        <f>+CL!Q7</f>
        <v>-72933.411827824923</v>
      </c>
      <c r="R3" s="45">
        <f>+CL!R7</f>
        <v>-66866.298349058357</v>
      </c>
      <c r="S3" s="45">
        <f>+CL!S7</f>
        <v>-66096.280260225059</v>
      </c>
      <c r="T3" s="45">
        <f>+CL!T7</f>
        <v>-69921.335661025805</v>
      </c>
      <c r="U3" s="45">
        <f>+CL!U7</f>
        <v>-56095.436593505205</v>
      </c>
      <c r="V3" s="45">
        <f>+CL!V7</f>
        <v>-58011.598000670412</v>
      </c>
      <c r="W3" s="45">
        <f>+CL!W7</f>
        <v>-62534.853782356346</v>
      </c>
      <c r="X3" s="45">
        <f>+CL!X7</f>
        <v>-71930.884268884445</v>
      </c>
      <c r="Y3" s="45">
        <f>+CL!Y7</f>
        <v>-65516.056227378474</v>
      </c>
      <c r="Z3" s="45">
        <f>+CL!Z7</f>
        <v>-61431.187915717397</v>
      </c>
      <c r="AA3" s="45">
        <f>+CL!AA7</f>
        <v>-71887.492010588365</v>
      </c>
      <c r="AB3" s="45">
        <f>+CL!AB7</f>
        <v>-55722.362632981021</v>
      </c>
      <c r="AC3" s="45">
        <f>+CL!AC7</f>
        <v>-44972.36888240304</v>
      </c>
      <c r="AD3" s="45">
        <f>+CL!AD7</f>
        <v>-65492.330703480853</v>
      </c>
    </row>
    <row r="4" spans="1:30" s="43" customFormat="1" x14ac:dyDescent="0.2">
      <c r="A4" s="46"/>
      <c r="B4" s="46"/>
      <c r="C4" s="46" t="s">
        <v>55</v>
      </c>
      <c r="D4" s="46">
        <f>+CL!D4+CL!D5+CL!D6+CL!D8</f>
        <v>52015.932209112099</v>
      </c>
      <c r="E4" s="46">
        <f>+CL!E4+CL!E5+CL!E6+CL!E8</f>
        <v>50681.025977578349</v>
      </c>
      <c r="F4" s="46">
        <f>+CL!F4+CL!F5+CL!F6+CL!F8</f>
        <v>52578.967206926114</v>
      </c>
      <c r="G4" s="46">
        <f>+CL!G4+CL!G5+CL!G6+CL!G8</f>
        <v>55432.307500624353</v>
      </c>
      <c r="H4" s="46">
        <f>+CL!H4+CL!H5+CL!H6+CL!H8</f>
        <v>58349.097265927288</v>
      </c>
      <c r="I4" s="46">
        <f>+CL!I4+CL!I5+CL!I6+CL!I8</f>
        <v>61452.137673383018</v>
      </c>
      <c r="J4" s="46">
        <f>+CL!J4+CL!J5+CL!J6+CL!J8</f>
        <v>67715.097638583276</v>
      </c>
      <c r="K4" s="46">
        <f>+CL!K4+CL!K5+CL!K6+CL!K8</f>
        <v>75203.285796928598</v>
      </c>
      <c r="L4" s="46">
        <f>+CL!L4+CL!L5+CL!L6+CL!L8</f>
        <v>76151.20931906873</v>
      </c>
      <c r="M4" s="46">
        <f>+CL!M4+CL!M5+CL!M6+CL!M8</f>
        <v>79278.889074693201</v>
      </c>
      <c r="N4" s="46">
        <f>+CL!N4+CL!N5+CL!N6+CL!N8</f>
        <v>76586.655048120228</v>
      </c>
      <c r="O4" s="46">
        <f>+CL!O4+CL!O5+CL!O6+CL!O8</f>
        <v>74731.673340644687</v>
      </c>
      <c r="P4" s="46">
        <f>+CL!P4+CL!P5+CL!P6+CL!P8</f>
        <v>76179.428958511315</v>
      </c>
      <c r="Q4" s="46">
        <f>+CL!Q4+CL!Q5+CL!Q6+CL!Q8</f>
        <v>76956.024037010866</v>
      </c>
      <c r="R4" s="46">
        <f>+CL!R4+CL!R5+CL!R6+CL!R8</f>
        <v>82608.999100273199</v>
      </c>
      <c r="S4" s="46">
        <f>+CL!S4+CL!S5+CL!S6+CL!S8</f>
        <v>84333.729540604836</v>
      </c>
      <c r="T4" s="46">
        <f>+CL!T4+CL!T5+CL!T6+CL!T8</f>
        <v>85554.923449006499</v>
      </c>
      <c r="U4" s="46">
        <f>+CL!U4+CL!U5+CL!U6+CL!U8</f>
        <v>93655.962896975019</v>
      </c>
      <c r="V4" s="46">
        <f>+CL!V4+CL!V5+CL!V6+CL!V8</f>
        <v>94261.92724041047</v>
      </c>
      <c r="W4" s="46">
        <f>+CL!W4+CL!W5+CL!W6+CL!W8</f>
        <v>90886.578956930971</v>
      </c>
      <c r="X4" s="46">
        <f>+CL!X4+CL!X5+CL!X6+CL!X8</f>
        <v>91862.162329766623</v>
      </c>
      <c r="Y4" s="46">
        <f>+CL!Y4+CL!Y5+CL!Y6+CL!Y8</f>
        <v>99861.043354278416</v>
      </c>
      <c r="Z4" s="46">
        <f>+CL!Z4+CL!Z5+CL!Z6+CL!Z8</f>
        <v>104492.1936427133</v>
      </c>
      <c r="AA4" s="46">
        <f>+CL!AA4+CL!AA5+CL!AA6+CL!AA8</f>
        <v>104302.72804890433</v>
      </c>
      <c r="AB4" s="46">
        <f>+CL!AB4+CL!AB5+CL!AB6+CL!AB8</f>
        <v>101471.1831839276</v>
      </c>
      <c r="AC4" s="46">
        <f>+CL!AC4+CL!AC5+CL!AC6+CL!AC8</f>
        <v>108241.75123606945</v>
      </c>
      <c r="AD4" s="46">
        <f>+CL!AD4+CL!AD5+CL!AD6+CL!AD8</f>
        <v>111677.14841240065</v>
      </c>
    </row>
    <row r="5" spans="1:30" s="43" customFormat="1" x14ac:dyDescent="0.2">
      <c r="A5" s="47"/>
      <c r="B5" s="47"/>
      <c r="C5" s="47" t="s">
        <v>8</v>
      </c>
      <c r="D5" s="47">
        <f t="shared" ref="D5" si="0">SUM(D3:D4)</f>
        <v>1954.9669481445526</v>
      </c>
      <c r="E5" s="47">
        <f t="shared" ref="E5:AD5" si="1">SUM(E3:E4)</f>
        <v>4463.4610480972624</v>
      </c>
      <c r="F5" s="47">
        <f t="shared" si="1"/>
        <v>3258.0773005361698</v>
      </c>
      <c r="G5" s="47">
        <f t="shared" si="1"/>
        <v>6155.4744503297115</v>
      </c>
      <c r="H5" s="47">
        <f t="shared" si="1"/>
        <v>12490.632773331883</v>
      </c>
      <c r="I5" s="47">
        <f t="shared" si="1"/>
        <v>9371.3739508495855</v>
      </c>
      <c r="J5" s="47">
        <f t="shared" si="1"/>
        <v>16447.604175603774</v>
      </c>
      <c r="K5" s="47">
        <f t="shared" si="1"/>
        <v>20846.798524244667</v>
      </c>
      <c r="L5" s="47">
        <f t="shared" si="1"/>
        <v>39679.775741074685</v>
      </c>
      <c r="M5" s="47">
        <f t="shared" si="1"/>
        <v>30068.488550156879</v>
      </c>
      <c r="N5" s="47">
        <f t="shared" si="1"/>
        <v>13910.285794518561</v>
      </c>
      <c r="O5" s="47">
        <f t="shared" si="1"/>
        <v>10375.878530216003</v>
      </c>
      <c r="P5" s="47">
        <f t="shared" si="1"/>
        <v>20475.969785434463</v>
      </c>
      <c r="Q5" s="47">
        <f t="shared" si="1"/>
        <v>4022.6122091859434</v>
      </c>
      <c r="R5" s="47">
        <f t="shared" si="1"/>
        <v>15742.700751214841</v>
      </c>
      <c r="S5" s="47">
        <f t="shared" si="1"/>
        <v>18237.449280379777</v>
      </c>
      <c r="T5" s="47">
        <f t="shared" si="1"/>
        <v>15633.587787980694</v>
      </c>
      <c r="U5" s="47">
        <f t="shared" si="1"/>
        <v>37560.526303469815</v>
      </c>
      <c r="V5" s="47">
        <f t="shared" si="1"/>
        <v>36250.329239740058</v>
      </c>
      <c r="W5" s="47">
        <f t="shared" si="1"/>
        <v>28351.725174574625</v>
      </c>
      <c r="X5" s="47">
        <f t="shared" si="1"/>
        <v>19931.278060882178</v>
      </c>
      <c r="Y5" s="47">
        <f t="shared" si="1"/>
        <v>34344.987126899941</v>
      </c>
      <c r="Z5" s="47">
        <f t="shared" si="1"/>
        <v>43061.005726995907</v>
      </c>
      <c r="AA5" s="47">
        <f t="shared" si="1"/>
        <v>32415.236038315968</v>
      </c>
      <c r="AB5" s="47">
        <f t="shared" si="1"/>
        <v>45748.820550946577</v>
      </c>
      <c r="AC5" s="47">
        <f t="shared" si="1"/>
        <v>63269.382353666413</v>
      </c>
      <c r="AD5" s="47">
        <f t="shared" si="1"/>
        <v>46184.8177089198</v>
      </c>
    </row>
    <row r="6" spans="1:30" s="43" customFormat="1" x14ac:dyDescent="0.2">
      <c r="C6" s="75" t="s">
        <v>7</v>
      </c>
      <c r="D6" s="129">
        <f>+D5-CL!D9</f>
        <v>1.8189894035458565E-12</v>
      </c>
      <c r="E6" s="48">
        <f>+E5-CL!E9</f>
        <v>0</v>
      </c>
      <c r="F6" s="48">
        <f>+F5-CL!F9</f>
        <v>0</v>
      </c>
      <c r="G6" s="48">
        <f>+G5-CL!G9</f>
        <v>0</v>
      </c>
      <c r="H6" s="48">
        <f>+H5-CL!H9</f>
        <v>0</v>
      </c>
      <c r="I6" s="48">
        <f>+I5-CL!I9</f>
        <v>0</v>
      </c>
      <c r="J6" s="48">
        <f>+J5-CL!J9</f>
        <v>0</v>
      </c>
      <c r="K6" s="48">
        <f>+K5-CL!K9</f>
        <v>0</v>
      </c>
      <c r="L6" s="48">
        <f>+L5-CL!L9</f>
        <v>0</v>
      </c>
      <c r="M6" s="48">
        <f>+M5-CL!M9</f>
        <v>0</v>
      </c>
      <c r="N6" s="48">
        <f>+N5-CL!N9</f>
        <v>0</v>
      </c>
      <c r="O6" s="48">
        <f>+O5-CL!O9</f>
        <v>0</v>
      </c>
      <c r="P6" s="48">
        <f>+P5-CL!P9</f>
        <v>0</v>
      </c>
      <c r="Q6" s="127">
        <f>+Q5-CL!Q9</f>
        <v>5.4569682106375694E-12</v>
      </c>
      <c r="R6" s="48">
        <f>+R5-CL!R9</f>
        <v>0</v>
      </c>
      <c r="S6" s="48">
        <f>+S5-CL!S9</f>
        <v>0</v>
      </c>
      <c r="T6" s="48">
        <f>+T5-CL!T9</f>
        <v>0</v>
      </c>
      <c r="U6" s="48">
        <f>+U5-CL!U9</f>
        <v>0</v>
      </c>
      <c r="V6" s="48">
        <f>+V5-CL!V9</f>
        <v>0</v>
      </c>
      <c r="W6" s="48">
        <f>+W5-CL!W9</f>
        <v>0</v>
      </c>
      <c r="X6" s="48">
        <f>+X5-CL!X9</f>
        <v>0</v>
      </c>
      <c r="Y6" s="48">
        <f>+Y5-CL!Y9</f>
        <v>0</v>
      </c>
      <c r="Z6" s="48">
        <f>+Z5-CL!Z9</f>
        <v>0</v>
      </c>
      <c r="AA6" s="48">
        <f>+AA5-CL!AA9</f>
        <v>0</v>
      </c>
      <c r="AB6" s="48">
        <f>+AB5-CL!AB9</f>
        <v>0</v>
      </c>
      <c r="AC6" s="48">
        <f>+AC5-CL!AC9</f>
        <v>0</v>
      </c>
      <c r="AD6" s="48">
        <f>+AD5-CL!AD9</f>
        <v>0</v>
      </c>
    </row>
    <row r="7" spans="1:30" s="43" customFormat="1" x14ac:dyDescent="0.2"/>
    <row r="8" spans="1:30" s="43" customFormat="1" x14ac:dyDescent="0.2">
      <c r="C8" s="43" t="str">
        <f>+C1</f>
        <v>Sector UTCUTS: participación del sector en el balance de GEI</v>
      </c>
    </row>
    <row r="9" spans="1:30" s="43" customFormat="1" x14ac:dyDescent="0.2"/>
    <row r="10" spans="1:30" s="43" customFormat="1" x14ac:dyDescent="0.2"/>
    <row r="11" spans="1:30" s="43" customFormat="1" x14ac:dyDescent="0.2"/>
    <row r="12" spans="1:30" s="43" customFormat="1" x14ac:dyDescent="0.2"/>
    <row r="13" spans="1:30" s="43" customFormat="1" x14ac:dyDescent="0.2"/>
    <row r="14" spans="1:30" s="43" customFormat="1" x14ac:dyDescent="0.2"/>
    <row r="15" spans="1:30" s="43" customFormat="1" x14ac:dyDescent="0.2"/>
    <row r="16" spans="1:30" s="43" customFormat="1" x14ac:dyDescent="0.2"/>
    <row r="17" spans="3:30" s="43" customFormat="1" x14ac:dyDescent="0.2"/>
    <row r="18" spans="3:30" s="43" customFormat="1" x14ac:dyDescent="0.2"/>
    <row r="19" spans="3:30" s="43" customFormat="1" x14ac:dyDescent="0.2"/>
    <row r="20" spans="3:30" s="43" customFormat="1" x14ac:dyDescent="0.2"/>
    <row r="21" spans="3:30" s="43" customFormat="1" x14ac:dyDescent="0.2"/>
    <row r="22" spans="3:30" s="43" customFormat="1" x14ac:dyDescent="0.2"/>
    <row r="23" spans="3:30" s="43" customFormat="1" x14ac:dyDescent="0.2"/>
    <row r="24" spans="3:30" s="43" customFormat="1" x14ac:dyDescent="0.2"/>
    <row r="25" spans="3:30" x14ac:dyDescent="0.25">
      <c r="C25" s="2" t="s">
        <v>137</v>
      </c>
    </row>
    <row r="26" spans="3:30" x14ac:dyDescent="0.25">
      <c r="C26" s="3" t="s">
        <v>14</v>
      </c>
      <c r="D26" s="3">
        <v>1990</v>
      </c>
      <c r="E26" s="3">
        <v>1991</v>
      </c>
      <c r="F26" s="3">
        <v>1992</v>
      </c>
      <c r="G26" s="3">
        <v>1993</v>
      </c>
      <c r="H26" s="3">
        <v>1994</v>
      </c>
      <c r="I26" s="3">
        <v>1995</v>
      </c>
      <c r="J26" s="3">
        <v>1996</v>
      </c>
      <c r="K26" s="3">
        <v>1997</v>
      </c>
      <c r="L26" s="3">
        <v>1998</v>
      </c>
      <c r="M26" s="3">
        <v>1999</v>
      </c>
      <c r="N26" s="3">
        <v>2000</v>
      </c>
      <c r="O26" s="3">
        <v>2001</v>
      </c>
      <c r="P26" s="3">
        <v>2002</v>
      </c>
      <c r="Q26" s="3">
        <v>2003</v>
      </c>
      <c r="R26" s="3">
        <v>2004</v>
      </c>
      <c r="S26" s="3">
        <v>2005</v>
      </c>
      <c r="T26" s="3">
        <v>2006</v>
      </c>
      <c r="U26" s="3">
        <v>2007</v>
      </c>
      <c r="V26" s="3">
        <v>2008</v>
      </c>
      <c r="W26" s="3">
        <v>2009</v>
      </c>
      <c r="X26" s="3">
        <v>2010</v>
      </c>
      <c r="Y26" s="3">
        <v>2011</v>
      </c>
      <c r="Z26" s="3">
        <v>2012</v>
      </c>
      <c r="AA26" s="3">
        <v>2013</v>
      </c>
      <c r="AB26" s="3">
        <v>2014</v>
      </c>
      <c r="AC26" s="3">
        <v>2015</v>
      </c>
      <c r="AD26" s="3">
        <v>2016</v>
      </c>
    </row>
    <row r="27" spans="3:30" ht="12.75" x14ac:dyDescent="0.25">
      <c r="C27" s="107" t="s">
        <v>121</v>
      </c>
      <c r="D27" s="5">
        <v>-58049.552341893213</v>
      </c>
      <c r="E27" s="5">
        <v>-54275.53172052608</v>
      </c>
      <c r="F27" s="5">
        <v>-57442.226372595804</v>
      </c>
      <c r="G27" s="5">
        <v>-57466.585987807797</v>
      </c>
      <c r="H27" s="5">
        <v>-54116.365872541624</v>
      </c>
      <c r="I27" s="5">
        <v>-60400.466662894942</v>
      </c>
      <c r="J27" s="5">
        <v>-59654.15204437793</v>
      </c>
      <c r="K27" s="5">
        <v>-62809.80467739547</v>
      </c>
      <c r="L27" s="5">
        <v>-45019.482689549666</v>
      </c>
      <c r="M27" s="5">
        <v>-57802.019591422722</v>
      </c>
      <c r="N27" s="5">
        <v>-71325.923192001137</v>
      </c>
      <c r="O27" s="5">
        <v>-73070.768984473078</v>
      </c>
      <c r="P27" s="5">
        <v>-60489.568436653193</v>
      </c>
      <c r="Q27" s="5">
        <v>-77770.289787853384</v>
      </c>
      <c r="R27" s="5">
        <v>-71756.971422321527</v>
      </c>
      <c r="S27" s="5">
        <v>-70955.96655136859</v>
      </c>
      <c r="T27" s="5">
        <v>-74927.809512096894</v>
      </c>
      <c r="U27" s="5">
        <v>-61160.174631105489</v>
      </c>
      <c r="V27" s="5">
        <v>-62375.131807122249</v>
      </c>
      <c r="W27" s="5">
        <v>-66782.068702427438</v>
      </c>
      <c r="X27" s="5">
        <v>-76160.755877441625</v>
      </c>
      <c r="Y27" s="5">
        <v>-69732.403631348818</v>
      </c>
      <c r="Z27" s="5">
        <v>-65641.217102896102</v>
      </c>
      <c r="AA27" s="5">
        <v>-76076.368157468678</v>
      </c>
      <c r="AB27" s="5">
        <v>-59907.009187787226</v>
      </c>
      <c r="AC27" s="5">
        <v>-49144.011222652465</v>
      </c>
      <c r="AD27" s="5">
        <v>-69646.646484855824</v>
      </c>
    </row>
    <row r="28" spans="3:30" ht="12.75" x14ac:dyDescent="0.25">
      <c r="C28" s="107" t="s">
        <v>122</v>
      </c>
      <c r="D28" s="5">
        <v>634.37095001285365</v>
      </c>
      <c r="E28" s="5">
        <v>699.0752027621561</v>
      </c>
      <c r="F28" s="5">
        <v>762.51769498114356</v>
      </c>
      <c r="G28" s="5">
        <v>826.73068111290843</v>
      </c>
      <c r="H28" s="5">
        <v>890.77504161873298</v>
      </c>
      <c r="I28" s="5">
        <v>954.90950604536113</v>
      </c>
      <c r="J28" s="5">
        <v>1019.0738158218878</v>
      </c>
      <c r="K28" s="5">
        <v>1083.1945231686705</v>
      </c>
      <c r="L28" s="5">
        <v>1147.0664628292056</v>
      </c>
      <c r="M28" s="5">
        <v>1211.8511018490785</v>
      </c>
      <c r="N28" s="5">
        <v>1275.2095402425118</v>
      </c>
      <c r="O28" s="5">
        <v>1339.3061614746753</v>
      </c>
      <c r="P28" s="5">
        <v>1319.4077627580261</v>
      </c>
      <c r="Q28" s="5">
        <v>1364.1790263031689</v>
      </c>
      <c r="R28" s="5">
        <v>1410.3025407657062</v>
      </c>
      <c r="S28" s="5">
        <v>1364.7339819924011</v>
      </c>
      <c r="T28" s="5">
        <v>1501.3699389853259</v>
      </c>
      <c r="U28" s="5">
        <v>1548.8084413175275</v>
      </c>
      <c r="V28" s="5">
        <v>1630.5342833693478</v>
      </c>
      <c r="W28" s="5">
        <v>1676.846575936672</v>
      </c>
      <c r="X28" s="5">
        <v>1658.3667154657376</v>
      </c>
      <c r="Y28" s="5">
        <v>1640.3023720300509</v>
      </c>
      <c r="Z28" s="5">
        <v>1624.7222664246208</v>
      </c>
      <c r="AA28" s="5">
        <v>1604.133291101926</v>
      </c>
      <c r="AB28" s="5">
        <v>1588.2804725072924</v>
      </c>
      <c r="AC28" s="5">
        <v>1569.008864475961</v>
      </c>
      <c r="AD28" s="5">
        <v>1550.9734855896502</v>
      </c>
    </row>
    <row r="29" spans="3:30" ht="12.75" x14ac:dyDescent="0.25">
      <c r="C29" s="107" t="s">
        <v>123</v>
      </c>
      <c r="D29" s="5">
        <v>6623.0961426444555</v>
      </c>
      <c r="E29" s="5">
        <v>6608.2397090157183</v>
      </c>
      <c r="F29" s="5">
        <v>6588.6350009588341</v>
      </c>
      <c r="G29" s="5">
        <v>6573.3065951355939</v>
      </c>
      <c r="H29" s="5">
        <v>6557.8787860640705</v>
      </c>
      <c r="I29" s="5">
        <v>6536.0139910539647</v>
      </c>
      <c r="J29" s="5">
        <v>6519.2734313155861</v>
      </c>
      <c r="K29" s="5">
        <v>6502.2796562831572</v>
      </c>
      <c r="L29" s="5">
        <v>6499.7873262978956</v>
      </c>
      <c r="M29" s="5">
        <v>6472.8609577800898</v>
      </c>
      <c r="N29" s="5">
        <v>6447.9054999009477</v>
      </c>
      <c r="O29" s="5">
        <v>6429.6972233149545</v>
      </c>
      <c r="P29" s="5">
        <v>2595.6987703747773</v>
      </c>
      <c r="Q29" s="5">
        <v>2585.4057643544725</v>
      </c>
      <c r="R29" s="5">
        <v>2576.7869241993653</v>
      </c>
      <c r="S29" s="5">
        <v>2573.183222157189</v>
      </c>
      <c r="T29" s="5">
        <v>2568.7507335364594</v>
      </c>
      <c r="U29" s="5">
        <v>2563.4746712028414</v>
      </c>
      <c r="V29" s="5">
        <v>1744.1590637770171</v>
      </c>
      <c r="W29" s="5">
        <v>1603.8077250132635</v>
      </c>
      <c r="X29" s="5">
        <v>1609.0416218948019</v>
      </c>
      <c r="Y29" s="5">
        <v>1617.6791086681492</v>
      </c>
      <c r="Z29" s="5">
        <v>1631.0079690492801</v>
      </c>
      <c r="AA29" s="5">
        <v>1634.5716283552626</v>
      </c>
      <c r="AB29" s="5">
        <v>1650.292202800284</v>
      </c>
      <c r="AC29" s="5">
        <v>1660.6569441993504</v>
      </c>
      <c r="AD29" s="5">
        <v>1665.4631121357177</v>
      </c>
    </row>
    <row r="30" spans="3:30" ht="12.75" x14ac:dyDescent="0.25">
      <c r="C30" s="107" t="s">
        <v>124</v>
      </c>
      <c r="D30" s="5">
        <v>116.71662110433415</v>
      </c>
      <c r="E30" s="5">
        <v>116.71662110433415</v>
      </c>
      <c r="F30" s="5">
        <v>116.71662110433415</v>
      </c>
      <c r="G30" s="5">
        <v>116.71662110433415</v>
      </c>
      <c r="H30" s="5">
        <v>116.71662110433415</v>
      </c>
      <c r="I30" s="5">
        <v>116.71662110433415</v>
      </c>
      <c r="J30" s="5">
        <v>116.71662110433415</v>
      </c>
      <c r="K30" s="5">
        <v>116.71662110433415</v>
      </c>
      <c r="L30" s="5">
        <v>116.71662110433415</v>
      </c>
      <c r="M30" s="5">
        <v>116.71662110433415</v>
      </c>
      <c r="N30" s="5">
        <v>116.71662110433415</v>
      </c>
      <c r="O30" s="5">
        <v>116.71662110433415</v>
      </c>
      <c r="P30" s="5">
        <v>40.473590259347716</v>
      </c>
      <c r="Q30" s="5">
        <v>40.473590259347716</v>
      </c>
      <c r="R30" s="5">
        <v>40.473590259347716</v>
      </c>
      <c r="S30" s="5">
        <v>40.473590259347716</v>
      </c>
      <c r="T30" s="5">
        <v>40.473590259347716</v>
      </c>
      <c r="U30" s="5">
        <v>40.473590259347716</v>
      </c>
      <c r="V30" s="5">
        <v>20.583952376085488</v>
      </c>
      <c r="W30" s="5">
        <v>20.583952376085488</v>
      </c>
      <c r="X30" s="5">
        <v>20.583952376085488</v>
      </c>
      <c r="Y30" s="5">
        <v>20.583952376085488</v>
      </c>
      <c r="Z30" s="5">
        <v>20.583952376085488</v>
      </c>
      <c r="AA30" s="5">
        <v>20.583952376085488</v>
      </c>
      <c r="AB30" s="5">
        <v>20.583952376085488</v>
      </c>
      <c r="AC30" s="5">
        <v>20.583952376085488</v>
      </c>
      <c r="AD30" s="5">
        <v>20.583952376085488</v>
      </c>
    </row>
    <row r="31" spans="3:30" ht="12.75" x14ac:dyDescent="0.25">
      <c r="C31" s="107" t="s">
        <v>125</v>
      </c>
      <c r="D31" s="5">
        <v>272.03757922986352</v>
      </c>
      <c r="E31" s="5">
        <v>280.63420857445476</v>
      </c>
      <c r="F31" s="5">
        <v>289.230837919046</v>
      </c>
      <c r="G31" s="5">
        <v>297.82746726363723</v>
      </c>
      <c r="H31" s="5">
        <v>306.42409660822847</v>
      </c>
      <c r="I31" s="5">
        <v>315.0207259528197</v>
      </c>
      <c r="J31" s="5">
        <v>323.61735529741088</v>
      </c>
      <c r="K31" s="5">
        <v>332.21398464200217</v>
      </c>
      <c r="L31" s="5">
        <v>340.81061398659341</v>
      </c>
      <c r="M31" s="5">
        <v>349.40724333118465</v>
      </c>
      <c r="N31" s="5">
        <v>358.00387267577588</v>
      </c>
      <c r="O31" s="5">
        <v>366.60050202036712</v>
      </c>
      <c r="P31" s="5">
        <v>326.03493949404708</v>
      </c>
      <c r="Q31" s="5">
        <v>333.24194581361513</v>
      </c>
      <c r="R31" s="5">
        <v>340.44895213318307</v>
      </c>
      <c r="S31" s="5">
        <v>347.65595845275112</v>
      </c>
      <c r="T31" s="5">
        <v>354.86296477231912</v>
      </c>
      <c r="U31" s="5">
        <v>362.069971091887</v>
      </c>
      <c r="V31" s="5">
        <v>371.99125317108678</v>
      </c>
      <c r="W31" s="5">
        <v>379.10109717317312</v>
      </c>
      <c r="X31" s="5">
        <v>377.61431183066821</v>
      </c>
      <c r="Y31" s="5">
        <v>376.12752648816326</v>
      </c>
      <c r="Z31" s="5">
        <v>374.64074114565841</v>
      </c>
      <c r="AA31" s="5">
        <v>373.15395580315345</v>
      </c>
      <c r="AB31" s="5">
        <v>371.66717046064861</v>
      </c>
      <c r="AC31" s="5">
        <v>370.18038511814382</v>
      </c>
      <c r="AD31" s="5">
        <v>368.69359977563886</v>
      </c>
    </row>
    <row r="32" spans="3:30" ht="12.75" x14ac:dyDescent="0.25">
      <c r="C32" s="107" t="s">
        <v>126</v>
      </c>
      <c r="D32" s="5">
        <v>342.36578793415379</v>
      </c>
      <c r="E32" s="5">
        <v>353.30104958832766</v>
      </c>
      <c r="F32" s="5">
        <v>364.23631124250164</v>
      </c>
      <c r="G32" s="5">
        <v>375.17157289667551</v>
      </c>
      <c r="H32" s="5">
        <v>386.10683455084944</v>
      </c>
      <c r="I32" s="5">
        <v>397.04209620502331</v>
      </c>
      <c r="J32" s="5">
        <v>407.9773578591973</v>
      </c>
      <c r="K32" s="5">
        <v>418.91261951337117</v>
      </c>
      <c r="L32" s="5">
        <v>443.66808733758739</v>
      </c>
      <c r="M32" s="5">
        <v>440.78314282171903</v>
      </c>
      <c r="N32" s="5">
        <v>451.71840447589295</v>
      </c>
      <c r="O32" s="5">
        <v>462.65366613006682</v>
      </c>
      <c r="P32" s="5">
        <v>504.49420069014201</v>
      </c>
      <c r="Q32" s="5">
        <v>513.57763329785143</v>
      </c>
      <c r="R32" s="5">
        <v>522.6610659055608</v>
      </c>
      <c r="S32" s="5">
        <v>533.63953828184276</v>
      </c>
      <c r="T32" s="5">
        <v>541.01662351763628</v>
      </c>
      <c r="U32" s="5">
        <v>549.91136372868891</v>
      </c>
      <c r="V32" s="5">
        <v>596.26525375829351</v>
      </c>
      <c r="W32" s="5">
        <v>566.87556957189724</v>
      </c>
      <c r="X32" s="5">
        <v>564.2650069898948</v>
      </c>
      <c r="Y32" s="5">
        <v>561.65444440789213</v>
      </c>
      <c r="Z32" s="5">
        <v>559.07425818305501</v>
      </c>
      <c r="AA32" s="5">
        <v>556.43331924388679</v>
      </c>
      <c r="AB32" s="5">
        <v>553.82275666188434</v>
      </c>
      <c r="AC32" s="5">
        <v>551.21219407988167</v>
      </c>
      <c r="AD32" s="5">
        <v>548.60163149787911</v>
      </c>
    </row>
    <row r="33" spans="1:30" s="8" customFormat="1" x14ac:dyDescent="0.25">
      <c r="A33" s="2"/>
      <c r="B33" s="2"/>
      <c r="C33" s="6" t="s">
        <v>5</v>
      </c>
      <c r="D33" s="7">
        <f t="shared" ref="D33:AD33" si="2">SUM(D27:D32)</f>
        <v>-50060.965260967547</v>
      </c>
      <c r="E33" s="7">
        <f t="shared" si="2"/>
        <v>-46217.564929481086</v>
      </c>
      <c r="F33" s="7">
        <f t="shared" si="2"/>
        <v>-49320.889906389944</v>
      </c>
      <c r="G33" s="7">
        <f t="shared" si="2"/>
        <v>-49276.833050294641</v>
      </c>
      <c r="H33" s="7">
        <f t="shared" si="2"/>
        <v>-45858.464492595405</v>
      </c>
      <c r="I33" s="7">
        <f t="shared" si="2"/>
        <v>-52080.763722533433</v>
      </c>
      <c r="J33" s="7">
        <f t="shared" si="2"/>
        <v>-51267.493462979503</v>
      </c>
      <c r="K33" s="7">
        <f t="shared" si="2"/>
        <v>-54356.487272683931</v>
      </c>
      <c r="L33" s="7">
        <f t="shared" si="2"/>
        <v>-36471.433577994045</v>
      </c>
      <c r="M33" s="7">
        <f t="shared" si="2"/>
        <v>-49210.400524536322</v>
      </c>
      <c r="N33" s="7">
        <f t="shared" si="2"/>
        <v>-62676.369253601668</v>
      </c>
      <c r="O33" s="7">
        <f t="shared" si="2"/>
        <v>-64355.794810428684</v>
      </c>
      <c r="P33" s="7">
        <f t="shared" si="2"/>
        <v>-55703.459173076852</v>
      </c>
      <c r="Q33" s="7">
        <f t="shared" si="2"/>
        <v>-72933.411827824923</v>
      </c>
      <c r="R33" s="7">
        <f t="shared" si="2"/>
        <v>-66866.298349058357</v>
      </c>
      <c r="S33" s="7">
        <f t="shared" si="2"/>
        <v>-66096.280260225059</v>
      </c>
      <c r="T33" s="7">
        <f t="shared" si="2"/>
        <v>-69921.335661025805</v>
      </c>
      <c r="U33" s="7">
        <f t="shared" si="2"/>
        <v>-56095.436593505205</v>
      </c>
      <c r="V33" s="7">
        <f t="shared" si="2"/>
        <v>-58011.598000670412</v>
      </c>
      <c r="W33" s="7">
        <f t="shared" si="2"/>
        <v>-62534.853782356346</v>
      </c>
      <c r="X33" s="7">
        <f t="shared" si="2"/>
        <v>-71930.884268884445</v>
      </c>
      <c r="Y33" s="7">
        <f t="shared" si="2"/>
        <v>-65516.056227378474</v>
      </c>
      <c r="Z33" s="7">
        <f t="shared" si="2"/>
        <v>-61431.187915717397</v>
      </c>
      <c r="AA33" s="7">
        <f t="shared" si="2"/>
        <v>-71887.492010588365</v>
      </c>
      <c r="AB33" s="7">
        <f t="shared" si="2"/>
        <v>-55722.362632981021</v>
      </c>
      <c r="AC33" s="7">
        <f t="shared" si="2"/>
        <v>-44972.36888240304</v>
      </c>
      <c r="AD33" s="7">
        <f t="shared" si="2"/>
        <v>-65492.330703480853</v>
      </c>
    </row>
    <row r="34" spans="1:30" s="11" customFormat="1" x14ac:dyDescent="0.25">
      <c r="C34" s="9" t="s">
        <v>7</v>
      </c>
      <c r="D34" s="10">
        <f>+D33-D3</f>
        <v>0</v>
      </c>
      <c r="E34" s="10">
        <f t="shared" ref="E34:AD34" si="3">+E33-E3</f>
        <v>0</v>
      </c>
      <c r="F34" s="10">
        <f t="shared" si="3"/>
        <v>0</v>
      </c>
      <c r="G34" s="10">
        <f t="shared" si="3"/>
        <v>0</v>
      </c>
      <c r="H34" s="10">
        <f t="shared" si="3"/>
        <v>0</v>
      </c>
      <c r="I34" s="10">
        <f t="shared" si="3"/>
        <v>0</v>
      </c>
      <c r="J34" s="10">
        <f t="shared" si="3"/>
        <v>0</v>
      </c>
      <c r="K34" s="10">
        <f t="shared" si="3"/>
        <v>0</v>
      </c>
      <c r="L34" s="10">
        <f t="shared" si="3"/>
        <v>0</v>
      </c>
      <c r="M34" s="10">
        <f t="shared" si="3"/>
        <v>0</v>
      </c>
      <c r="N34" s="10">
        <f t="shared" si="3"/>
        <v>0</v>
      </c>
      <c r="O34" s="10">
        <f t="shared" si="3"/>
        <v>0</v>
      </c>
      <c r="P34" s="10">
        <f t="shared" si="3"/>
        <v>0</v>
      </c>
      <c r="Q34" s="10">
        <f t="shared" si="3"/>
        <v>0</v>
      </c>
      <c r="R34" s="10">
        <f t="shared" si="3"/>
        <v>0</v>
      </c>
      <c r="S34" s="10">
        <f t="shared" si="3"/>
        <v>0</v>
      </c>
      <c r="T34" s="10">
        <f t="shared" si="3"/>
        <v>0</v>
      </c>
      <c r="U34" s="10">
        <f t="shared" si="3"/>
        <v>0</v>
      </c>
      <c r="V34" s="10">
        <f t="shared" si="3"/>
        <v>0</v>
      </c>
      <c r="W34" s="10">
        <f t="shared" si="3"/>
        <v>0</v>
      </c>
      <c r="X34" s="10">
        <f t="shared" si="3"/>
        <v>0</v>
      </c>
      <c r="Y34" s="10">
        <f t="shared" si="3"/>
        <v>0</v>
      </c>
      <c r="Z34" s="10">
        <f t="shared" si="3"/>
        <v>0</v>
      </c>
      <c r="AA34" s="10">
        <f t="shared" si="3"/>
        <v>0</v>
      </c>
      <c r="AB34" s="10">
        <f t="shared" si="3"/>
        <v>0</v>
      </c>
      <c r="AC34" s="10">
        <f t="shared" si="3"/>
        <v>0</v>
      </c>
      <c r="AD34" s="10">
        <f t="shared" si="3"/>
        <v>0</v>
      </c>
    </row>
    <row r="36" spans="1:30" x14ac:dyDescent="0.25">
      <c r="C36" s="2" t="str">
        <f>+C25</f>
        <v>Sector UTCUTS: emisiones y absorciones de GEI (kt CO2 eq) por categoría, serie 1990-2016</v>
      </c>
    </row>
    <row r="37" spans="1:30" x14ac:dyDescent="0.25">
      <c r="C37" s="3" t="str">
        <f>+C26</f>
        <v>Categoría</v>
      </c>
      <c r="D37" s="3">
        <f>+D26</f>
        <v>1990</v>
      </c>
      <c r="E37" s="3">
        <f>+N26</f>
        <v>2000</v>
      </c>
      <c r="F37" s="3">
        <f>+X26</f>
        <v>2010</v>
      </c>
      <c r="G37" s="3">
        <f>+AA26</f>
        <v>2013</v>
      </c>
      <c r="H37" s="3">
        <f t="shared" ref="H37:J37" si="4">+AB26</f>
        <v>2014</v>
      </c>
      <c r="I37" s="3">
        <f t="shared" si="4"/>
        <v>2015</v>
      </c>
      <c r="J37" s="3">
        <f t="shared" si="4"/>
        <v>2016</v>
      </c>
      <c r="M37" s="85" t="s">
        <v>74</v>
      </c>
      <c r="N37" s="85" t="s">
        <v>87</v>
      </c>
      <c r="O37" s="74" t="s">
        <v>0</v>
      </c>
    </row>
    <row r="38" spans="1:30" x14ac:dyDescent="0.25">
      <c r="C38" s="4" t="str">
        <f>+C27</f>
        <v>4.A. Tierras forestales</v>
      </c>
      <c r="D38" s="13">
        <f>+D27</f>
        <v>-58049.552341893213</v>
      </c>
      <c r="E38" s="13">
        <f>+N27</f>
        <v>-71325.923192001137</v>
      </c>
      <c r="F38" s="13">
        <f>+X27</f>
        <v>-76160.755877441625</v>
      </c>
      <c r="G38" s="13">
        <f>+AA27</f>
        <v>-76076.368157468678</v>
      </c>
      <c r="H38" s="13">
        <f t="shared" ref="H38:J38" si="5">+AB27</f>
        <v>-59907.009187787226</v>
      </c>
      <c r="I38" s="13">
        <f t="shared" si="5"/>
        <v>-49144.011222652465</v>
      </c>
      <c r="J38" s="13">
        <f t="shared" si="5"/>
        <v>-69646.646484855824</v>
      </c>
      <c r="K38" s="14">
        <f>+ABS(J38)</f>
        <v>69646.646484855824</v>
      </c>
      <c r="L38" s="15">
        <f>+K38/$K$44</f>
        <v>0.94370919221366489</v>
      </c>
      <c r="M38" s="109">
        <f>+IF(D38=0,"",IF(D38&lt;0,IF(J38&lt;0,(J38-D38)/D38,(J38-D38)/ABS(D38)),(J38-D38)/D38))</f>
        <v>0.19977921749782759</v>
      </c>
      <c r="N38" s="109">
        <f>+IF(G38=0,"",IF(G38&lt;0,IF(J38&lt;0,(J38-G38)/G38,(J38-G38)/ABS(G38)),(J38-G38)/G38))</f>
        <v>-8.4516674866814412E-2</v>
      </c>
      <c r="O38" s="17" t="str">
        <f>+C38</f>
        <v>4.A. Tierras forestales</v>
      </c>
    </row>
    <row r="39" spans="1:30" x14ac:dyDescent="0.25">
      <c r="C39" s="4" t="str">
        <f t="shared" ref="C39:D39" si="6">+C28</f>
        <v>4.B. Tierras de cultivo</v>
      </c>
      <c r="D39" s="13">
        <f t="shared" si="6"/>
        <v>634.37095001285365</v>
      </c>
      <c r="E39" s="13">
        <f t="shared" ref="E39:E43" si="7">+N28</f>
        <v>1275.2095402425118</v>
      </c>
      <c r="F39" s="13">
        <f t="shared" ref="F39:F43" si="8">+X28</f>
        <v>1658.3667154657376</v>
      </c>
      <c r="G39" s="13">
        <f t="shared" ref="G39:G43" si="9">+AA28</f>
        <v>1604.133291101926</v>
      </c>
      <c r="H39" s="13">
        <f t="shared" ref="H39:H43" si="10">+AB28</f>
        <v>1588.2804725072924</v>
      </c>
      <c r="I39" s="13">
        <f t="shared" ref="I39:I43" si="11">+AC28</f>
        <v>1569.008864475961</v>
      </c>
      <c r="J39" s="13">
        <f t="shared" ref="J39:J43" si="12">+AD28</f>
        <v>1550.9734855896502</v>
      </c>
      <c r="K39" s="14">
        <f t="shared" ref="K39:K43" si="13">+ABS(J39)</f>
        <v>1550.9734855896502</v>
      </c>
      <c r="L39" s="15">
        <f t="shared" ref="L39:L41" si="14">+K39/$K$44</f>
        <v>2.1015626869398302E-2</v>
      </c>
      <c r="M39" s="20">
        <f t="shared" ref="M39:M43" si="15">+IF(D39=0,"",IF(D39&lt;0,IF(J39&lt;0,(J39-D39)/D39,(J39-D39)/ABS(D39)),(J39-D39)/D39))</f>
        <v>1.4448999210292091</v>
      </c>
      <c r="N39" s="20">
        <f t="shared" ref="N39:N43" si="16">+IF(G39=0,"",IF(G39&lt;0,IF(J39&lt;0,(J39-G39)/G39,(J39-G39)/ABS(G39)),(J39-G39)/G39))</f>
        <v>-3.3139269540225572E-2</v>
      </c>
      <c r="O39" s="21" t="str">
        <f t="shared" ref="O39:O43" si="17">+C39</f>
        <v>4.B. Tierras de cultivo</v>
      </c>
    </row>
    <row r="40" spans="1:30" x14ac:dyDescent="0.25">
      <c r="C40" s="4" t="str">
        <f t="shared" ref="C40:D40" si="18">+C29</f>
        <v>4.C. Pastizales</v>
      </c>
      <c r="D40" s="13">
        <f t="shared" si="18"/>
        <v>6623.0961426444555</v>
      </c>
      <c r="E40" s="13">
        <f t="shared" si="7"/>
        <v>6447.9054999009477</v>
      </c>
      <c r="F40" s="13">
        <f t="shared" si="8"/>
        <v>1609.0416218948019</v>
      </c>
      <c r="G40" s="13">
        <f t="shared" si="9"/>
        <v>1634.5716283552626</v>
      </c>
      <c r="H40" s="13">
        <f t="shared" si="10"/>
        <v>1650.292202800284</v>
      </c>
      <c r="I40" s="13">
        <f t="shared" si="11"/>
        <v>1660.6569441993504</v>
      </c>
      <c r="J40" s="13">
        <f t="shared" si="12"/>
        <v>1665.4631121357177</v>
      </c>
      <c r="K40" s="14">
        <f t="shared" si="13"/>
        <v>1665.4631121357177</v>
      </c>
      <c r="L40" s="15">
        <f t="shared" si="14"/>
        <v>2.2566956595060358E-2</v>
      </c>
      <c r="M40" s="109">
        <f t="shared" si="15"/>
        <v>-0.74853707748371368</v>
      </c>
      <c r="N40" s="109">
        <f t="shared" si="16"/>
        <v>1.8898825383099681E-2</v>
      </c>
      <c r="O40" s="17" t="str">
        <f t="shared" si="17"/>
        <v>4.C. Pastizales</v>
      </c>
    </row>
    <row r="41" spans="1:30" x14ac:dyDescent="0.25">
      <c r="C41" s="4" t="str">
        <f t="shared" ref="C41:D41" si="19">+C30</f>
        <v>4.D. Humedales</v>
      </c>
      <c r="D41" s="13">
        <f t="shared" si="19"/>
        <v>116.71662110433415</v>
      </c>
      <c r="E41" s="13">
        <f t="shared" si="7"/>
        <v>116.71662110433415</v>
      </c>
      <c r="F41" s="13">
        <f t="shared" si="8"/>
        <v>20.583952376085488</v>
      </c>
      <c r="G41" s="13">
        <f t="shared" si="9"/>
        <v>20.583952376085488</v>
      </c>
      <c r="H41" s="13">
        <f t="shared" si="10"/>
        <v>20.583952376085488</v>
      </c>
      <c r="I41" s="13">
        <f t="shared" si="11"/>
        <v>20.583952376085488</v>
      </c>
      <c r="J41" s="13">
        <f t="shared" si="12"/>
        <v>20.583952376085488</v>
      </c>
      <c r="K41" s="14">
        <f t="shared" si="13"/>
        <v>20.583952376085488</v>
      </c>
      <c r="L41" s="125">
        <f t="shared" si="14"/>
        <v>2.7891170716488222E-4</v>
      </c>
      <c r="M41" s="20">
        <f t="shared" si="15"/>
        <v>-0.82364163577280658</v>
      </c>
      <c r="N41" s="20">
        <f t="shared" si="16"/>
        <v>0</v>
      </c>
      <c r="O41" s="21" t="str">
        <f t="shared" si="17"/>
        <v>4.D. Humedales</v>
      </c>
    </row>
    <row r="42" spans="1:30" x14ac:dyDescent="0.25">
      <c r="C42" s="4" t="str">
        <f t="shared" ref="C42:D42" si="20">+C31</f>
        <v>4.E. Asentamientos</v>
      </c>
      <c r="D42" s="13">
        <f t="shared" si="20"/>
        <v>272.03757922986352</v>
      </c>
      <c r="E42" s="13">
        <f t="shared" si="7"/>
        <v>358.00387267577588</v>
      </c>
      <c r="F42" s="13">
        <f t="shared" si="8"/>
        <v>377.61431183066821</v>
      </c>
      <c r="G42" s="13">
        <f t="shared" si="9"/>
        <v>373.15395580315345</v>
      </c>
      <c r="H42" s="13">
        <f t="shared" si="10"/>
        <v>371.66717046064861</v>
      </c>
      <c r="I42" s="13">
        <f t="shared" si="11"/>
        <v>370.18038511814382</v>
      </c>
      <c r="J42" s="13">
        <f t="shared" si="12"/>
        <v>368.69359977563886</v>
      </c>
      <c r="K42" s="14">
        <f t="shared" si="13"/>
        <v>368.69359977563886</v>
      </c>
      <c r="L42" s="15">
        <f>+K42/$K$44</f>
        <v>4.9957830962367071E-3</v>
      </c>
      <c r="M42" s="109">
        <f t="shared" si="15"/>
        <v>0.35530392830067026</v>
      </c>
      <c r="N42" s="109">
        <f t="shared" si="16"/>
        <v>-1.1953125400786382E-2</v>
      </c>
      <c r="O42" s="17" t="str">
        <f t="shared" si="17"/>
        <v>4.E. Asentamientos</v>
      </c>
    </row>
    <row r="43" spans="1:30" x14ac:dyDescent="0.25">
      <c r="C43" s="4" t="str">
        <f t="shared" ref="C43:D43" si="21">+C32</f>
        <v>4.F. Otras tierras</v>
      </c>
      <c r="D43" s="13">
        <f t="shared" si="21"/>
        <v>342.36578793415379</v>
      </c>
      <c r="E43" s="13">
        <f t="shared" si="7"/>
        <v>451.71840447589295</v>
      </c>
      <c r="F43" s="13">
        <f t="shared" si="8"/>
        <v>564.2650069898948</v>
      </c>
      <c r="G43" s="13">
        <f t="shared" si="9"/>
        <v>556.43331924388679</v>
      </c>
      <c r="H43" s="13">
        <f t="shared" si="10"/>
        <v>553.82275666188434</v>
      </c>
      <c r="I43" s="13">
        <f t="shared" si="11"/>
        <v>551.21219407988167</v>
      </c>
      <c r="J43" s="13">
        <f t="shared" si="12"/>
        <v>548.60163149787911</v>
      </c>
      <c r="K43" s="14">
        <f t="shared" si="13"/>
        <v>548.60163149787911</v>
      </c>
      <c r="L43" s="15">
        <f>+K43/$K$44</f>
        <v>7.4335295184749031E-3</v>
      </c>
      <c r="M43" s="20">
        <f t="shared" si="15"/>
        <v>0.6023844987788034</v>
      </c>
      <c r="N43" s="20">
        <f t="shared" si="16"/>
        <v>-1.4074800115582252E-2</v>
      </c>
      <c r="O43" s="21" t="str">
        <f t="shared" si="17"/>
        <v>4.F. Otras tierras</v>
      </c>
    </row>
    <row r="44" spans="1:30" s="8" customFormat="1" x14ac:dyDescent="0.25">
      <c r="C44" s="6" t="str">
        <f>+C33</f>
        <v>Balance</v>
      </c>
      <c r="D44" s="7">
        <f t="shared" ref="D44:L44" si="22">SUM(D38:D43)</f>
        <v>-50060.965260967547</v>
      </c>
      <c r="E44" s="7">
        <f t="shared" si="22"/>
        <v>-62676.369253601668</v>
      </c>
      <c r="F44" s="7">
        <f t="shared" si="22"/>
        <v>-71930.884268884445</v>
      </c>
      <c r="G44" s="7">
        <f>SUM(G38:G43)</f>
        <v>-71887.492010588365</v>
      </c>
      <c r="H44" s="7">
        <f t="shared" ref="H44:J44" si="23">SUM(H38:H43)</f>
        <v>-55722.362632981021</v>
      </c>
      <c r="I44" s="7">
        <f t="shared" si="23"/>
        <v>-44972.36888240304</v>
      </c>
      <c r="J44" s="7">
        <f t="shared" si="23"/>
        <v>-65492.330703480853</v>
      </c>
      <c r="K44" s="22">
        <f t="shared" si="22"/>
        <v>73800.962266230796</v>
      </c>
      <c r="L44" s="23">
        <f t="shared" si="22"/>
        <v>1</v>
      </c>
      <c r="M44" s="109">
        <f t="shared" ref="M44" si="24">+IF(D44=0,"",IF(D44&lt;0,IF(J44&lt;0,(J44-D44)/D44,(J44-D44)/ABS(D44)),(J44-D44)/D44))</f>
        <v>0.30825145624079919</v>
      </c>
      <c r="N44" s="109">
        <f t="shared" ref="N44" si="25">+IF(G44=0,"",IF(G44&lt;0,IF(J44&lt;0,(J44-G44)/G44,(J44-G44)/ABS(G44)),(J44-G44)/G44))</f>
        <v>-8.896069577953232E-2</v>
      </c>
      <c r="O44" s="17" t="str">
        <f t="shared" ref="O44" si="26">+C44</f>
        <v>Balance</v>
      </c>
    </row>
    <row r="45" spans="1:30" s="10" customFormat="1" x14ac:dyDescent="0.25">
      <c r="C45" s="25" t="s">
        <v>7</v>
      </c>
      <c r="D45" s="10">
        <f>+D33-D44</f>
        <v>0</v>
      </c>
      <c r="E45" s="10">
        <f>+N33-E44</f>
        <v>0</v>
      </c>
      <c r="F45" s="10">
        <f>+X33-F44</f>
        <v>0</v>
      </c>
      <c r="G45" s="10">
        <f>+AA33-G44</f>
        <v>0</v>
      </c>
      <c r="H45" s="10">
        <f t="shared" ref="H45:J45" si="27">+AB33-H44</f>
        <v>0</v>
      </c>
      <c r="I45" s="10">
        <f t="shared" si="27"/>
        <v>0</v>
      </c>
      <c r="J45" s="10">
        <f t="shared" si="27"/>
        <v>0</v>
      </c>
      <c r="L45" s="26"/>
      <c r="M45" s="26"/>
      <c r="N45" s="26"/>
      <c r="O45" s="26"/>
    </row>
    <row r="46" spans="1:30" s="11" customFormat="1" x14ac:dyDescent="0.25"/>
    <row r="47" spans="1:30" x14ac:dyDescent="0.25">
      <c r="C47" s="2" t="str">
        <f>+C36</f>
        <v>Sector UTCUTS: emisiones y absorciones de GEI (kt CO2 eq) por categoría, serie 1990-2016</v>
      </c>
    </row>
    <row r="64" spans="1:3" x14ac:dyDescent="0.25">
      <c r="A64" s="59"/>
      <c r="B64" s="59"/>
      <c r="C64" s="2" t="s">
        <v>120</v>
      </c>
    </row>
    <row r="65" spans="1:30" x14ac:dyDescent="0.25">
      <c r="A65" s="59"/>
      <c r="B65" s="59"/>
      <c r="C65" s="3" t="s">
        <v>33</v>
      </c>
      <c r="D65" s="3">
        <v>1990</v>
      </c>
      <c r="E65" s="3">
        <v>1991</v>
      </c>
      <c r="F65" s="3">
        <v>1992</v>
      </c>
      <c r="G65" s="3">
        <v>1993</v>
      </c>
      <c r="H65" s="3">
        <v>1994</v>
      </c>
      <c r="I65" s="3">
        <v>1995</v>
      </c>
      <c r="J65" s="3">
        <v>1996</v>
      </c>
      <c r="K65" s="3">
        <v>1997</v>
      </c>
      <c r="L65" s="3">
        <v>1998</v>
      </c>
      <c r="M65" s="3">
        <v>1999</v>
      </c>
      <c r="N65" s="3">
        <v>2000</v>
      </c>
      <c r="O65" s="3">
        <v>2001</v>
      </c>
      <c r="P65" s="3">
        <v>2002</v>
      </c>
      <c r="Q65" s="3">
        <v>2003</v>
      </c>
      <c r="R65" s="3">
        <v>2004</v>
      </c>
      <c r="S65" s="3">
        <v>2005</v>
      </c>
      <c r="T65" s="3">
        <v>2006</v>
      </c>
      <c r="U65" s="3">
        <v>2007</v>
      </c>
      <c r="V65" s="3">
        <v>2008</v>
      </c>
      <c r="W65" s="3">
        <v>2009</v>
      </c>
      <c r="X65" s="3">
        <v>2010</v>
      </c>
      <c r="Y65" s="3">
        <v>2011</v>
      </c>
      <c r="Z65" s="3">
        <v>2012</v>
      </c>
      <c r="AA65" s="3">
        <v>2013</v>
      </c>
      <c r="AB65" s="3">
        <v>2014</v>
      </c>
      <c r="AC65" s="3">
        <v>2015</v>
      </c>
      <c r="AD65" s="3">
        <v>2016</v>
      </c>
    </row>
    <row r="66" spans="1:30" x14ac:dyDescent="0.25">
      <c r="A66" s="59"/>
      <c r="B66" s="59"/>
      <c r="C66" s="4" t="s">
        <v>32</v>
      </c>
      <c r="D66" s="13">
        <v>-50277.727809426302</v>
      </c>
      <c r="E66" s="13">
        <v>-46551.763577493104</v>
      </c>
      <c r="F66" s="13">
        <v>-49465.384030007845</v>
      </c>
      <c r="G66" s="13">
        <v>-49600.411595484067</v>
      </c>
      <c r="H66" s="13">
        <v>-46347.16741751576</v>
      </c>
      <c r="I66" s="13">
        <v>-52243.201801553863</v>
      </c>
      <c r="J66" s="13">
        <v>-51667.076282871487</v>
      </c>
      <c r="K66" s="13">
        <v>-54672.696310590371</v>
      </c>
      <c r="L66" s="13">
        <v>-37918.840583634643</v>
      </c>
      <c r="M66" s="13">
        <v>-49926.303162758813</v>
      </c>
      <c r="N66" s="13">
        <v>-62772.713790023256</v>
      </c>
      <c r="O66" s="13">
        <v>-64423.863861211292</v>
      </c>
      <c r="P66" s="13">
        <v>-56695.393400209301</v>
      </c>
      <c r="Q66" s="13">
        <v>-73044.671095117956</v>
      </c>
      <c r="R66" s="13">
        <v>-67069.148533155952</v>
      </c>
      <c r="S66" s="13">
        <v>-66325.810056489107</v>
      </c>
      <c r="T66" s="13">
        <v>-70033.01055857382</v>
      </c>
      <c r="U66" s="13">
        <v>-56602.342774534663</v>
      </c>
      <c r="V66" s="13">
        <v>-58471.920131415151</v>
      </c>
      <c r="W66" s="13">
        <v>-62976.702243266991</v>
      </c>
      <c r="X66" s="13">
        <v>-72217.482275067974</v>
      </c>
      <c r="Y66" s="13">
        <v>-65662.202602471894</v>
      </c>
      <c r="Z66" s="13">
        <v>-62018.044264673568</v>
      </c>
      <c r="AA66" s="13">
        <v>-71951.381615711551</v>
      </c>
      <c r="AB66" s="13">
        <v>-56407.775962570478</v>
      </c>
      <c r="AC66" s="13">
        <v>-46136.842452172226</v>
      </c>
      <c r="AD66" s="13">
        <v>-65702.953072641525</v>
      </c>
    </row>
    <row r="67" spans="1:30" x14ac:dyDescent="0.25">
      <c r="A67" s="59"/>
      <c r="B67" s="59"/>
      <c r="C67" s="4" t="s">
        <v>31</v>
      </c>
      <c r="D67" s="13">
        <v>130.3919036493202</v>
      </c>
      <c r="E67" s="13">
        <v>200.93837869969735</v>
      </c>
      <c r="F67" s="13">
        <v>86.778174880089793</v>
      </c>
      <c r="G67" s="13">
        <v>194.45470754491828</v>
      </c>
      <c r="H67" s="13">
        <v>293.70366289775518</v>
      </c>
      <c r="I67" s="13">
        <v>97.640032383018863</v>
      </c>
      <c r="J67" s="13">
        <v>240.47216085545585</v>
      </c>
      <c r="K67" s="13">
        <v>190.17583248177795</v>
      </c>
      <c r="L67" s="13">
        <v>871.67134708436527</v>
      </c>
      <c r="M67" s="13">
        <v>430.6193953346388</v>
      </c>
      <c r="N67" s="13">
        <v>57.884379195546508</v>
      </c>
      <c r="O67" s="13">
        <v>40.938156011219021</v>
      </c>
      <c r="P67" s="13">
        <v>597.26766962016586</v>
      </c>
      <c r="Q67" s="13">
        <v>66.525218477958575</v>
      </c>
      <c r="R67" s="13">
        <v>121.73959570118002</v>
      </c>
      <c r="S67" s="13">
        <v>137.45498098884445</v>
      </c>
      <c r="T67" s="13">
        <v>67.024741745879027</v>
      </c>
      <c r="U67" s="13">
        <v>305.49018611200336</v>
      </c>
      <c r="V67" s="13">
        <v>277.05118052046976</v>
      </c>
      <c r="W67" s="13">
        <v>265.76530311220085</v>
      </c>
      <c r="X67" s="13">
        <v>172.10948862202798</v>
      </c>
      <c r="Y67" s="13">
        <v>87.579923946156455</v>
      </c>
      <c r="Z67" s="13">
        <v>353.09783229367764</v>
      </c>
      <c r="AA67" s="13">
        <v>38.27114202011979</v>
      </c>
      <c r="AB67" s="13">
        <v>412.40764246485043</v>
      </c>
      <c r="AC67" s="13">
        <v>700.80346120403362</v>
      </c>
      <c r="AD67" s="13">
        <v>126.57714709314199</v>
      </c>
    </row>
    <row r="68" spans="1:30" x14ac:dyDescent="0.25">
      <c r="A68" s="59"/>
      <c r="B68" s="59"/>
      <c r="C68" s="4" t="s">
        <v>30</v>
      </c>
      <c r="D68" s="13">
        <v>86.370644809438318</v>
      </c>
      <c r="E68" s="13">
        <v>133.26026931231499</v>
      </c>
      <c r="F68" s="13">
        <v>57.715948737801014</v>
      </c>
      <c r="G68" s="13">
        <v>129.12383764450743</v>
      </c>
      <c r="H68" s="13">
        <v>194.99926202260133</v>
      </c>
      <c r="I68" s="13">
        <v>64.798046637411304</v>
      </c>
      <c r="J68" s="13">
        <v>159.11065903651675</v>
      </c>
      <c r="K68" s="13">
        <v>126.03320542465941</v>
      </c>
      <c r="L68" s="13">
        <v>575.73565855625168</v>
      </c>
      <c r="M68" s="13">
        <v>285.28324288786234</v>
      </c>
      <c r="N68" s="13">
        <v>38.460157226040728</v>
      </c>
      <c r="O68" s="13">
        <v>27.13089477140419</v>
      </c>
      <c r="P68" s="13">
        <v>394.66655751227438</v>
      </c>
      <c r="Q68" s="13">
        <v>44.734048815080143</v>
      </c>
      <c r="R68" s="13">
        <v>81.110588396398569</v>
      </c>
      <c r="S68" s="13">
        <v>92.074815275221454</v>
      </c>
      <c r="T68" s="13">
        <v>44.650155802142223</v>
      </c>
      <c r="U68" s="13">
        <v>201.41599491744719</v>
      </c>
      <c r="V68" s="13">
        <v>183.27095022426013</v>
      </c>
      <c r="W68" s="13">
        <v>176.08315779843659</v>
      </c>
      <c r="X68" s="13">
        <v>114.48851756151032</v>
      </c>
      <c r="Y68" s="13">
        <v>58.566451147248401</v>
      </c>
      <c r="Z68" s="13">
        <v>233.75851666246828</v>
      </c>
      <c r="AA68" s="13">
        <v>25.618463103064268</v>
      </c>
      <c r="AB68" s="13">
        <v>273.00568712458733</v>
      </c>
      <c r="AC68" s="13">
        <v>463.67010856515384</v>
      </c>
      <c r="AD68" s="13">
        <v>84.045222067521308</v>
      </c>
    </row>
    <row r="69" spans="1:30" s="8" customFormat="1" x14ac:dyDescent="0.25">
      <c r="A69" s="126"/>
      <c r="B69" s="126"/>
      <c r="C69" s="6" t="s">
        <v>5</v>
      </c>
      <c r="D69" s="7">
        <f t="shared" ref="D69:AA69" si="28">SUM(D66:D68)</f>
        <v>-50060.965260967547</v>
      </c>
      <c r="E69" s="7">
        <f t="shared" si="28"/>
        <v>-46217.564929481094</v>
      </c>
      <c r="F69" s="7">
        <f t="shared" si="28"/>
        <v>-49320.889906389952</v>
      </c>
      <c r="G69" s="7">
        <f t="shared" si="28"/>
        <v>-49276.833050294641</v>
      </c>
      <c r="H69" s="7">
        <f t="shared" si="28"/>
        <v>-45858.464492595398</v>
      </c>
      <c r="I69" s="7">
        <f t="shared" si="28"/>
        <v>-52080.763722533433</v>
      </c>
      <c r="J69" s="7">
        <f t="shared" si="28"/>
        <v>-51267.493462979517</v>
      </c>
      <c r="K69" s="7">
        <f t="shared" si="28"/>
        <v>-54356.487272683931</v>
      </c>
      <c r="L69" s="7">
        <f t="shared" si="28"/>
        <v>-36471.433577994023</v>
      </c>
      <c r="M69" s="7">
        <f t="shared" si="28"/>
        <v>-49210.400524536315</v>
      </c>
      <c r="N69" s="7">
        <f t="shared" si="28"/>
        <v>-62676.369253601668</v>
      </c>
      <c r="O69" s="7">
        <f t="shared" si="28"/>
        <v>-64355.79481042867</v>
      </c>
      <c r="P69" s="7">
        <f t="shared" si="28"/>
        <v>-55703.459173076859</v>
      </c>
      <c r="Q69" s="7">
        <f t="shared" si="28"/>
        <v>-72933.411827824923</v>
      </c>
      <c r="R69" s="7">
        <f t="shared" si="28"/>
        <v>-66866.298349058372</v>
      </c>
      <c r="S69" s="7">
        <f t="shared" si="28"/>
        <v>-66096.280260225045</v>
      </c>
      <c r="T69" s="7">
        <f t="shared" si="28"/>
        <v>-69921.335661025805</v>
      </c>
      <c r="U69" s="7">
        <f t="shared" si="28"/>
        <v>-56095.436593505212</v>
      </c>
      <c r="V69" s="7">
        <f t="shared" si="28"/>
        <v>-58011.598000670419</v>
      </c>
      <c r="W69" s="7">
        <f t="shared" si="28"/>
        <v>-62534.853782356353</v>
      </c>
      <c r="X69" s="7">
        <f t="shared" si="28"/>
        <v>-71930.884268884445</v>
      </c>
      <c r="Y69" s="7">
        <f t="shared" si="28"/>
        <v>-65516.056227378482</v>
      </c>
      <c r="Z69" s="7">
        <f t="shared" si="28"/>
        <v>-61431.187915717419</v>
      </c>
      <c r="AA69" s="7">
        <f t="shared" si="28"/>
        <v>-71887.492010588365</v>
      </c>
      <c r="AB69" s="7">
        <f t="shared" ref="AB69:AD69" si="29">SUM(AB66:AB68)</f>
        <v>-55722.362632981036</v>
      </c>
      <c r="AC69" s="7">
        <f t="shared" si="29"/>
        <v>-44972.36888240304</v>
      </c>
      <c r="AD69" s="7">
        <f t="shared" si="29"/>
        <v>-65492.330703480868</v>
      </c>
    </row>
    <row r="70" spans="1:30" s="10" customFormat="1" x14ac:dyDescent="0.25">
      <c r="C70" s="25" t="s">
        <v>7</v>
      </c>
      <c r="D70" s="10">
        <f t="shared" ref="D70:AA70" si="30">+D69-D33</f>
        <v>0</v>
      </c>
      <c r="E70" s="10">
        <f t="shared" si="30"/>
        <v>0</v>
      </c>
      <c r="F70" s="10">
        <f t="shared" si="30"/>
        <v>0</v>
      </c>
      <c r="G70" s="10">
        <f t="shared" si="30"/>
        <v>0</v>
      </c>
      <c r="H70" s="10">
        <f t="shared" si="30"/>
        <v>0</v>
      </c>
      <c r="I70" s="10">
        <f t="shared" si="30"/>
        <v>0</v>
      </c>
      <c r="J70" s="10">
        <f t="shared" si="30"/>
        <v>0</v>
      </c>
      <c r="K70" s="10">
        <f t="shared" si="30"/>
        <v>0</v>
      </c>
      <c r="L70" s="10">
        <f t="shared" si="30"/>
        <v>0</v>
      </c>
      <c r="M70" s="10">
        <f t="shared" si="30"/>
        <v>0</v>
      </c>
      <c r="N70" s="10">
        <f t="shared" si="30"/>
        <v>0</v>
      </c>
      <c r="O70" s="10">
        <f t="shared" si="30"/>
        <v>0</v>
      </c>
      <c r="P70" s="10">
        <f t="shared" si="30"/>
        <v>0</v>
      </c>
      <c r="Q70" s="10">
        <f t="shared" si="30"/>
        <v>0</v>
      </c>
      <c r="R70" s="10">
        <f t="shared" si="30"/>
        <v>0</v>
      </c>
      <c r="S70" s="10">
        <f t="shared" si="30"/>
        <v>0</v>
      </c>
      <c r="T70" s="10">
        <f t="shared" si="30"/>
        <v>0</v>
      </c>
      <c r="U70" s="10">
        <f t="shared" si="30"/>
        <v>0</v>
      </c>
      <c r="V70" s="10">
        <f t="shared" si="30"/>
        <v>0</v>
      </c>
      <c r="W70" s="10">
        <f t="shared" si="30"/>
        <v>0</v>
      </c>
      <c r="X70" s="10">
        <f t="shared" si="30"/>
        <v>0</v>
      </c>
      <c r="Y70" s="10">
        <f t="shared" si="30"/>
        <v>0</v>
      </c>
      <c r="Z70" s="10">
        <f t="shared" si="30"/>
        <v>0</v>
      </c>
      <c r="AA70" s="10">
        <f t="shared" si="30"/>
        <v>0</v>
      </c>
      <c r="AB70" s="10">
        <f t="shared" ref="AB70:AD70" si="31">+AB69-AB33</f>
        <v>0</v>
      </c>
      <c r="AC70" s="10">
        <f t="shared" si="31"/>
        <v>0</v>
      </c>
      <c r="AD70" s="10">
        <f t="shared" si="31"/>
        <v>0</v>
      </c>
    </row>
    <row r="71" spans="1:30" x14ac:dyDescent="0.25">
      <c r="A71" s="59"/>
      <c r="B71" s="59"/>
    </row>
    <row r="72" spans="1:30" x14ac:dyDescent="0.25">
      <c r="A72" s="59"/>
      <c r="B72" s="59"/>
      <c r="C72" s="2" t="str">
        <f t="shared" ref="C72:C77" si="32">+C64</f>
        <v>Sector AFOLU: emisiones y absorciones por tipo de GEI (kt CO2 eq), serie 1990-2016</v>
      </c>
    </row>
    <row r="73" spans="1:30" x14ac:dyDescent="0.25">
      <c r="A73" s="59"/>
      <c r="B73" s="59"/>
      <c r="C73" s="3" t="str">
        <f t="shared" si="32"/>
        <v>GEI</v>
      </c>
      <c r="D73" s="3">
        <f>+D65</f>
        <v>1990</v>
      </c>
      <c r="E73" s="3">
        <f>+N65</f>
        <v>2000</v>
      </c>
      <c r="F73" s="3">
        <f t="shared" ref="F73:F76" si="33">+X65</f>
        <v>2010</v>
      </c>
      <c r="G73" s="3">
        <f>+AA65</f>
        <v>2013</v>
      </c>
      <c r="H73" s="3">
        <f t="shared" ref="H73:J73" si="34">+AB65</f>
        <v>2014</v>
      </c>
      <c r="I73" s="3">
        <f t="shared" si="34"/>
        <v>2015</v>
      </c>
      <c r="J73" s="3">
        <f t="shared" si="34"/>
        <v>2016</v>
      </c>
      <c r="M73" s="85" t="s">
        <v>74</v>
      </c>
      <c r="N73" s="85" t="s">
        <v>87</v>
      </c>
      <c r="O73" s="74" t="s">
        <v>0</v>
      </c>
    </row>
    <row r="74" spans="1:30" x14ac:dyDescent="0.25">
      <c r="A74" s="59"/>
      <c r="B74" s="59"/>
      <c r="C74" s="4" t="str">
        <f t="shared" si="32"/>
        <v>CO2</v>
      </c>
      <c r="D74" s="13">
        <f>+D66</f>
        <v>-50277.727809426302</v>
      </c>
      <c r="E74" s="13">
        <f>+N66</f>
        <v>-62772.713790023256</v>
      </c>
      <c r="F74" s="13">
        <f t="shared" si="33"/>
        <v>-72217.482275067974</v>
      </c>
      <c r="G74" s="13">
        <f>+AA66</f>
        <v>-71951.381615711551</v>
      </c>
      <c r="H74" s="13">
        <f t="shared" ref="H74:J74" si="35">+AB66</f>
        <v>-56407.775962570478</v>
      </c>
      <c r="I74" s="13">
        <f t="shared" si="35"/>
        <v>-46136.842452172226</v>
      </c>
      <c r="J74" s="13">
        <f t="shared" si="35"/>
        <v>-65702.953072641525</v>
      </c>
      <c r="K74" s="14">
        <f>+ABS(J74)</f>
        <v>65702.953072641525</v>
      </c>
      <c r="L74" s="15">
        <f>+K74/$K$77</f>
        <v>0.99680456768201531</v>
      </c>
      <c r="M74" s="109">
        <f>+IF(D74=0,"",IF(D74&lt;0,IF(J74&lt;0,(J74-D74)/D74,(J74-D74)/ABS(D74)),(J74-D74)/D74))</f>
        <v>0.30680036539605177</v>
      </c>
      <c r="N74" s="109">
        <f>+IF(G74=0,"",IF(G74&lt;0,IF(J74&lt;0,(J74-G74)/G74,(J74-G74)/ABS(G74)),(J74-G74)/G74))</f>
        <v>-8.6842370539075203E-2</v>
      </c>
      <c r="O74" s="17" t="str">
        <f>+C74</f>
        <v>CO2</v>
      </c>
    </row>
    <row r="75" spans="1:30" x14ac:dyDescent="0.25">
      <c r="A75" s="59"/>
      <c r="B75" s="59"/>
      <c r="C75" s="18" t="str">
        <f t="shared" si="32"/>
        <v>CH4</v>
      </c>
      <c r="D75" s="19">
        <f>+D67</f>
        <v>130.3919036493202</v>
      </c>
      <c r="E75" s="19">
        <f>+N67</f>
        <v>57.884379195546508</v>
      </c>
      <c r="F75" s="19">
        <f t="shared" si="33"/>
        <v>172.10948862202798</v>
      </c>
      <c r="G75" s="19">
        <f>+AA67</f>
        <v>38.27114202011979</v>
      </c>
      <c r="H75" s="19">
        <f t="shared" ref="H75:J75" si="36">+AB67</f>
        <v>412.40764246485043</v>
      </c>
      <c r="I75" s="19">
        <f t="shared" si="36"/>
        <v>700.80346120403362</v>
      </c>
      <c r="J75" s="19">
        <f t="shared" si="36"/>
        <v>126.57714709314199</v>
      </c>
      <c r="K75" s="14">
        <f t="shared" ref="K75:K76" si="37">+ABS(J75)</f>
        <v>126.57714709314199</v>
      </c>
      <c r="L75" s="15">
        <f>+K75/$K$77</f>
        <v>1.9203501895433085E-3</v>
      </c>
      <c r="M75" s="20">
        <f t="shared" ref="M75" si="38">+IF(D75=0,"",IF(D75&lt;0,IF(J75&lt;0,(J75-D75)/D75,(J75-D75)/ABS(D75)),(J75-D75)/D75))</f>
        <v>-2.9256084537562455E-2</v>
      </c>
      <c r="N75" s="20">
        <f t="shared" ref="N75" si="39">+IF(G75=0,"",IF(G75&lt;0,IF(J75&lt;0,(J75-G75)/G75,(J75-G75)/ABS(G75)),(J75-G75)/G75))</f>
        <v>2.3073783642672128</v>
      </c>
      <c r="O75" s="21" t="str">
        <f t="shared" ref="O75" si="40">+C75</f>
        <v>CH4</v>
      </c>
    </row>
    <row r="76" spans="1:30" x14ac:dyDescent="0.25">
      <c r="A76" s="59"/>
      <c r="B76" s="59"/>
      <c r="C76" s="4" t="str">
        <f t="shared" si="32"/>
        <v>N2O</v>
      </c>
      <c r="D76" s="13">
        <f>+D68</f>
        <v>86.370644809438318</v>
      </c>
      <c r="E76" s="13">
        <f>+N68</f>
        <v>38.460157226040728</v>
      </c>
      <c r="F76" s="13">
        <f t="shared" si="33"/>
        <v>114.48851756151032</v>
      </c>
      <c r="G76" s="13">
        <f>+AA68</f>
        <v>25.618463103064268</v>
      </c>
      <c r="H76" s="13">
        <f t="shared" ref="H76:J76" si="41">+AB68</f>
        <v>273.00568712458733</v>
      </c>
      <c r="I76" s="13">
        <f t="shared" si="41"/>
        <v>463.67010856515384</v>
      </c>
      <c r="J76" s="13">
        <f t="shared" si="41"/>
        <v>84.045222067521308</v>
      </c>
      <c r="K76" s="14">
        <f t="shared" si="37"/>
        <v>84.045222067521308</v>
      </c>
      <c r="L76" s="15">
        <f>+K76/$K$77</f>
        <v>1.2750821284414817E-3</v>
      </c>
      <c r="M76" s="109">
        <f>+IF(D76=0,"",IF(D76&lt;0,IF(J76&lt;0,(J76-D76)/D76,(J76-D76)/ABS(D76)),(J76-D76)/D76))</f>
        <v>-2.6923762663201678E-2</v>
      </c>
      <c r="N76" s="109">
        <f>+IF(G76=0,"",IF(G76&lt;0,IF(J76&lt;0,(J76-G76)/G76,(J76-G76)/ABS(G76)),(J76-G76)/G76))</f>
        <v>2.2806504328305515</v>
      </c>
      <c r="O76" s="17" t="str">
        <f>+C76</f>
        <v>N2O</v>
      </c>
    </row>
    <row r="77" spans="1:30" s="8" customFormat="1" x14ac:dyDescent="0.25">
      <c r="A77" s="126"/>
      <c r="B77" s="126"/>
      <c r="C77" s="6" t="str">
        <f t="shared" si="32"/>
        <v>Balance</v>
      </c>
      <c r="D77" s="7">
        <f t="shared" ref="D77:F77" si="42">SUM(D74:D76)</f>
        <v>-50060.965260967547</v>
      </c>
      <c r="E77" s="7">
        <f t="shared" si="42"/>
        <v>-62676.369253601668</v>
      </c>
      <c r="F77" s="7">
        <f t="shared" si="42"/>
        <v>-71930.884268884445</v>
      </c>
      <c r="G77" s="7">
        <f>SUM(G74:G76)</f>
        <v>-71887.492010588365</v>
      </c>
      <c r="H77" s="7">
        <f t="shared" ref="H77:J77" si="43">SUM(H74:H76)</f>
        <v>-55722.362632981036</v>
      </c>
      <c r="I77" s="7">
        <f t="shared" si="43"/>
        <v>-44972.36888240304</v>
      </c>
      <c r="J77" s="7">
        <f t="shared" si="43"/>
        <v>-65492.330703480868</v>
      </c>
      <c r="K77" s="14">
        <f>+SUM(K74:K76)</f>
        <v>65913.575441802182</v>
      </c>
      <c r="L77" s="23">
        <f>+K77/$K$77</f>
        <v>1</v>
      </c>
      <c r="M77" s="20">
        <f t="shared" ref="M77" si="44">+IF(D77=0,"",IF(D77&lt;0,IF(J77&lt;0,(J77-D77)/D77,(J77-D77)/ABS(D77)),(J77-D77)/D77))</f>
        <v>0.30825145624079947</v>
      </c>
      <c r="N77" s="20">
        <f t="shared" ref="N77" si="45">+IF(G77=0,"",IF(G77&lt;0,IF(J77&lt;0,(J77-G77)/G77,(J77-G77)/ABS(G77)),(J77-G77)/G77))</f>
        <v>-8.8960695779532112E-2</v>
      </c>
      <c r="O77" s="21" t="str">
        <f>+C77</f>
        <v>Balance</v>
      </c>
    </row>
    <row r="78" spans="1:30" s="10" customFormat="1" x14ac:dyDescent="0.25">
      <c r="C78" s="25" t="s">
        <v>7</v>
      </c>
      <c r="D78" s="10">
        <f>+D69-D77</f>
        <v>0</v>
      </c>
      <c r="E78" s="10">
        <f>+N69-E77</f>
        <v>0</v>
      </c>
      <c r="F78" s="10">
        <f>+X69-F77</f>
        <v>0</v>
      </c>
      <c r="G78" s="10">
        <f>+AA69-G77</f>
        <v>0</v>
      </c>
      <c r="H78" s="10">
        <f t="shared" ref="H78:J78" si="46">+AB69-H77</f>
        <v>0</v>
      </c>
      <c r="I78" s="10">
        <f t="shared" si="46"/>
        <v>0</v>
      </c>
      <c r="J78" s="10">
        <f t="shared" si="46"/>
        <v>0</v>
      </c>
      <c r="L78" s="26"/>
      <c r="M78" s="26"/>
      <c r="N78" s="26"/>
      <c r="O78" s="26"/>
    </row>
    <row r="79" spans="1:30" s="11" customFormat="1" x14ac:dyDescent="0.25"/>
    <row r="80" spans="1:30" x14ac:dyDescent="0.25">
      <c r="A80" s="59"/>
      <c r="B80" s="59"/>
      <c r="C80" s="2" t="str">
        <f>+C72</f>
        <v>Sector AFOLU: emisiones y absorciones por tipo de GEI (kt CO2 eq), serie 1990-2016</v>
      </c>
    </row>
    <row r="81" spans="1:2" x14ac:dyDescent="0.25">
      <c r="A81" s="59"/>
      <c r="B81" s="59"/>
    </row>
    <row r="82" spans="1:2" x14ac:dyDescent="0.25">
      <c r="A82" s="59"/>
      <c r="B82" s="59"/>
    </row>
    <row r="83" spans="1:2" x14ac:dyDescent="0.25">
      <c r="A83" s="59"/>
      <c r="B83" s="59"/>
    </row>
    <row r="84" spans="1:2" x14ac:dyDescent="0.25">
      <c r="A84" s="59"/>
      <c r="B84" s="59"/>
    </row>
    <row r="85" spans="1:2" x14ac:dyDescent="0.25">
      <c r="A85" s="59"/>
      <c r="B85" s="59"/>
    </row>
    <row r="86" spans="1:2" x14ac:dyDescent="0.25">
      <c r="A86" s="59"/>
      <c r="B86" s="59"/>
    </row>
    <row r="87" spans="1:2" x14ac:dyDescent="0.25">
      <c r="A87" s="59"/>
      <c r="B87" s="59"/>
    </row>
    <row r="88" spans="1:2" x14ac:dyDescent="0.25">
      <c r="A88" s="59"/>
      <c r="B88" s="59"/>
    </row>
    <row r="89" spans="1:2" x14ac:dyDescent="0.25">
      <c r="A89" s="59"/>
      <c r="B89" s="59"/>
    </row>
    <row r="90" spans="1:2" x14ac:dyDescent="0.25">
      <c r="A90" s="59"/>
      <c r="B90" s="59"/>
    </row>
    <row r="91" spans="1:2" x14ac:dyDescent="0.25">
      <c r="A91" s="59"/>
      <c r="B91" s="59"/>
    </row>
    <row r="92" spans="1:2" x14ac:dyDescent="0.25">
      <c r="A92" s="59"/>
      <c r="B92" s="59"/>
    </row>
    <row r="93" spans="1:2" x14ac:dyDescent="0.25">
      <c r="A93" s="59"/>
      <c r="B93" s="59"/>
    </row>
    <row r="94" spans="1:2" x14ac:dyDescent="0.25">
      <c r="A94" s="59"/>
      <c r="B94" s="59"/>
    </row>
    <row r="95" spans="1:2" x14ac:dyDescent="0.25">
      <c r="A95" s="59"/>
      <c r="B95" s="59"/>
    </row>
    <row r="96" spans="1:2" x14ac:dyDescent="0.25">
      <c r="A96" s="59"/>
      <c r="B96" s="59"/>
    </row>
    <row r="97" spans="3:30" x14ac:dyDescent="0.25">
      <c r="C97" s="2" t="s">
        <v>138</v>
      </c>
    </row>
    <row r="98" spans="3:30" x14ac:dyDescent="0.25">
      <c r="C98" s="3" t="s">
        <v>17</v>
      </c>
      <c r="D98" s="3">
        <v>1990</v>
      </c>
      <c r="E98" s="3">
        <v>1991</v>
      </c>
      <c r="F98" s="3">
        <v>1992</v>
      </c>
      <c r="G98" s="3">
        <v>1993</v>
      </c>
      <c r="H98" s="3">
        <v>1994</v>
      </c>
      <c r="I98" s="3">
        <v>1995</v>
      </c>
      <c r="J98" s="3">
        <v>1996</v>
      </c>
      <c r="K98" s="3">
        <v>1997</v>
      </c>
      <c r="L98" s="3">
        <v>1998</v>
      </c>
      <c r="M98" s="3">
        <v>1999</v>
      </c>
      <c r="N98" s="3">
        <v>2000</v>
      </c>
      <c r="O98" s="3">
        <v>2001</v>
      </c>
      <c r="P98" s="3">
        <v>2002</v>
      </c>
      <c r="Q98" s="3">
        <v>2003</v>
      </c>
      <c r="R98" s="3">
        <v>2004</v>
      </c>
      <c r="S98" s="3">
        <v>2005</v>
      </c>
      <c r="T98" s="3">
        <v>2006</v>
      </c>
      <c r="U98" s="3">
        <v>2007</v>
      </c>
      <c r="V98" s="3">
        <v>2008</v>
      </c>
      <c r="W98" s="3">
        <v>2009</v>
      </c>
      <c r="X98" s="3">
        <v>2010</v>
      </c>
      <c r="Y98" s="3">
        <v>2011</v>
      </c>
      <c r="Z98" s="3">
        <v>2012</v>
      </c>
      <c r="AA98" s="3">
        <v>2013</v>
      </c>
      <c r="AB98" s="3">
        <v>2014</v>
      </c>
      <c r="AC98" s="3">
        <v>2015</v>
      </c>
      <c r="AD98" s="3">
        <v>2016</v>
      </c>
    </row>
    <row r="99" spans="3:30" x14ac:dyDescent="0.25">
      <c r="C99" s="4" t="s">
        <v>127</v>
      </c>
      <c r="D99" s="13">
        <v>-43965.382418508452</v>
      </c>
      <c r="E99" s="13">
        <v>-44410.316008613896</v>
      </c>
      <c r="F99" s="13">
        <v>-44920.447804193464</v>
      </c>
      <c r="G99" s="13">
        <v>-45491.647253595787</v>
      </c>
      <c r="H99" s="13">
        <v>-46109.56162363397</v>
      </c>
      <c r="I99" s="13">
        <v>-46772.02483059423</v>
      </c>
      <c r="J99" s="13">
        <v>-47350.853860488016</v>
      </c>
      <c r="K99" s="13">
        <v>-47896.654940046516</v>
      </c>
      <c r="L99" s="13">
        <v>-48428.196780148726</v>
      </c>
      <c r="M99" s="13">
        <v>-48905.722223927871</v>
      </c>
      <c r="N99" s="13">
        <v>-49248.107342034898</v>
      </c>
      <c r="O99" s="13">
        <v>-49505.787495818266</v>
      </c>
      <c r="P99" s="13">
        <v>-49721.365563323532</v>
      </c>
      <c r="Q99" s="13">
        <v>-49904.479208484976</v>
      </c>
      <c r="R99" s="13">
        <v>-50001.242636780065</v>
      </c>
      <c r="S99" s="13">
        <v>-49934.421760919868</v>
      </c>
      <c r="T99" s="13">
        <v>-49839.197436671173</v>
      </c>
      <c r="U99" s="13">
        <v>-49719.776864499057</v>
      </c>
      <c r="V99" s="13">
        <v>-49651.75297632334</v>
      </c>
      <c r="W99" s="13">
        <v>-49530.196339730668</v>
      </c>
      <c r="X99" s="13">
        <v>-49405.621928444169</v>
      </c>
      <c r="Y99" s="13">
        <v>-49272.435989179299</v>
      </c>
      <c r="Z99" s="13">
        <v>-49127.296591123406</v>
      </c>
      <c r="AA99" s="13">
        <v>-48984.525661069747</v>
      </c>
      <c r="AB99" s="13">
        <v>-48840.048444385429</v>
      </c>
      <c r="AC99" s="13">
        <v>-48693.19281257534</v>
      </c>
      <c r="AD99" s="13">
        <v>-48536.135220650714</v>
      </c>
    </row>
    <row r="100" spans="3:30" x14ac:dyDescent="0.25">
      <c r="C100" s="4" t="s">
        <v>128</v>
      </c>
      <c r="D100" s="13">
        <v>-1225.8891938919453</v>
      </c>
      <c r="E100" s="13">
        <v>-1931.0477034855692</v>
      </c>
      <c r="F100" s="13">
        <v>-2751.6213606260226</v>
      </c>
      <c r="G100" s="13">
        <v>-3471.1871971691762</v>
      </c>
      <c r="H100" s="13">
        <v>-4263.3842337739179</v>
      </c>
      <c r="I100" s="13">
        <v>-5133.3198491057601</v>
      </c>
      <c r="J100" s="13">
        <v>-5932.1323589483763</v>
      </c>
      <c r="K100" s="13">
        <v>-6651.8127572883877</v>
      </c>
      <c r="L100" s="13">
        <v>-7450.5488910033382</v>
      </c>
      <c r="M100" s="13">
        <v>-8143.4894586360224</v>
      </c>
      <c r="N100" s="13">
        <v>-8747.561115487857</v>
      </c>
      <c r="O100" s="13">
        <v>-9346.5191317265708</v>
      </c>
      <c r="P100" s="13">
        <v>-9818.3191846143072</v>
      </c>
      <c r="Q100" s="13">
        <v>-10120.881348432329</v>
      </c>
      <c r="R100" s="13">
        <v>-10358.886819403495</v>
      </c>
      <c r="S100" s="13">
        <v>-10550.51613538966</v>
      </c>
      <c r="T100" s="13">
        <v>-10727.760954004971</v>
      </c>
      <c r="U100" s="13">
        <v>-10868.933223221835</v>
      </c>
      <c r="V100" s="13">
        <v>-11022.511298993964</v>
      </c>
      <c r="W100" s="13">
        <v>-11143.06485577366</v>
      </c>
      <c r="X100" s="13">
        <v>-11255.230589825893</v>
      </c>
      <c r="Y100" s="13">
        <v>-11404.162506082817</v>
      </c>
      <c r="Z100" s="13">
        <v>-11557.2468781401</v>
      </c>
      <c r="AA100" s="13">
        <v>-11753.374109320572</v>
      </c>
      <c r="AB100" s="13">
        <v>-11951.669217281564</v>
      </c>
      <c r="AC100" s="13">
        <v>-12194.631201847988</v>
      </c>
      <c r="AD100" s="13">
        <v>-12468.508170065432</v>
      </c>
    </row>
    <row r="101" spans="3:30" x14ac:dyDescent="0.25">
      <c r="C101" s="4" t="s">
        <v>129</v>
      </c>
      <c r="D101" s="13">
        <v>-18182.967354455715</v>
      </c>
      <c r="E101" s="13">
        <v>-18416.937742954542</v>
      </c>
      <c r="F101" s="13">
        <v>-18670.695419686432</v>
      </c>
      <c r="G101" s="13">
        <v>-18915.83882246439</v>
      </c>
      <c r="H101" s="13">
        <v>-19141.736851445625</v>
      </c>
      <c r="I101" s="13">
        <v>-19335.27437981997</v>
      </c>
      <c r="J101" s="13">
        <v>-19499.140670563116</v>
      </c>
      <c r="K101" s="13">
        <v>-19639.27118457653</v>
      </c>
      <c r="L101" s="13">
        <v>-19757.62241406145</v>
      </c>
      <c r="M101" s="13">
        <v>-19847.517990762652</v>
      </c>
      <c r="N101" s="13">
        <v>-19923.025808257873</v>
      </c>
      <c r="O101" s="13">
        <v>-20009.585198414548</v>
      </c>
      <c r="P101" s="13">
        <v>-20106.623716247053</v>
      </c>
      <c r="Q101" s="13">
        <v>-20225.186977343961</v>
      </c>
      <c r="R101" s="13">
        <v>-20259.369713519212</v>
      </c>
      <c r="S101" s="13">
        <v>-20292.011710949519</v>
      </c>
      <c r="T101" s="13">
        <v>-20324.611621607641</v>
      </c>
      <c r="U101" s="13">
        <v>-20367.332750505731</v>
      </c>
      <c r="V101" s="13">
        <v>-20437.391377924585</v>
      </c>
      <c r="W101" s="13">
        <v>-20415.670157354936</v>
      </c>
      <c r="X101" s="13">
        <v>-20391.815569143979</v>
      </c>
      <c r="Y101" s="13">
        <v>-20364.458223124471</v>
      </c>
      <c r="Z101" s="13">
        <v>-20333.606280473872</v>
      </c>
      <c r="AA101" s="13">
        <v>-20300.761813527344</v>
      </c>
      <c r="AB101" s="13">
        <v>-20265.765092358444</v>
      </c>
      <c r="AC101" s="13">
        <v>-20230.14750049057</v>
      </c>
      <c r="AD101" s="13">
        <v>-20189.499656280434</v>
      </c>
    </row>
    <row r="102" spans="3:30" x14ac:dyDescent="0.25">
      <c r="C102" s="4" t="s">
        <v>130</v>
      </c>
      <c r="D102" s="13">
        <v>-2622.6032383599527</v>
      </c>
      <c r="E102" s="13">
        <v>-3336.5278223823375</v>
      </c>
      <c r="F102" s="13">
        <v>-4126.7170449888754</v>
      </c>
      <c r="G102" s="13">
        <v>-4898.3492176862501</v>
      </c>
      <c r="H102" s="13">
        <v>-6329.533054507564</v>
      </c>
      <c r="I102" s="13">
        <v>-8475.8743551471143</v>
      </c>
      <c r="J102" s="13">
        <v>-11281.305131124311</v>
      </c>
      <c r="K102" s="13">
        <v>-13705.925739911898</v>
      </c>
      <c r="L102" s="13">
        <v>-15719.355967045632</v>
      </c>
      <c r="M102" s="13">
        <v>-17078.436333620793</v>
      </c>
      <c r="N102" s="13">
        <v>-20204.093512657208</v>
      </c>
      <c r="O102" s="13">
        <v>-21921.159985022015</v>
      </c>
      <c r="P102" s="13">
        <v>-22078.905277404931</v>
      </c>
      <c r="Q102" s="13">
        <v>-26864.573080753034</v>
      </c>
      <c r="R102" s="13">
        <v>-27889.908801098249</v>
      </c>
      <c r="S102" s="13">
        <v>-29087.865206822884</v>
      </c>
      <c r="T102" s="13">
        <v>-30397.80037406331</v>
      </c>
      <c r="U102" s="13">
        <v>-31550.024034869635</v>
      </c>
      <c r="V102" s="13">
        <v>-32626.955102260486</v>
      </c>
      <c r="W102" s="13">
        <v>-34266.572867301948</v>
      </c>
      <c r="X102" s="13">
        <v>-36384.079106848229</v>
      </c>
      <c r="Y102" s="13">
        <v>-39200.814310062669</v>
      </c>
      <c r="Z102" s="13">
        <v>-40767.27896790277</v>
      </c>
      <c r="AA102" s="13">
        <v>-42475.023458760872</v>
      </c>
      <c r="AB102" s="13">
        <v>-44126.051182544172</v>
      </c>
      <c r="AC102" s="13">
        <v>-46655.366754122173</v>
      </c>
      <c r="AD102" s="13">
        <v>-47281.14013017447</v>
      </c>
    </row>
    <row r="103" spans="3:30" x14ac:dyDescent="0.25">
      <c r="C103" s="4" t="s">
        <v>131</v>
      </c>
      <c r="D103" s="13">
        <v>21054.694020246163</v>
      </c>
      <c r="E103" s="13">
        <v>26058.838314233566</v>
      </c>
      <c r="F103" s="13">
        <v>27847.050427058806</v>
      </c>
      <c r="G103" s="13">
        <v>29749.211314314707</v>
      </c>
      <c r="H103" s="13">
        <v>31655.60414324572</v>
      </c>
      <c r="I103" s="13">
        <v>36844.618111399323</v>
      </c>
      <c r="J103" s="13">
        <v>33427.630547072666</v>
      </c>
      <c r="K103" s="13">
        <v>34488.118372771438</v>
      </c>
      <c r="L103" s="13">
        <v>31268.183927777958</v>
      </c>
      <c r="M103" s="13">
        <v>34074.21597839531</v>
      </c>
      <c r="N103" s="13">
        <v>35882.623404607803</v>
      </c>
      <c r="O103" s="13">
        <v>37332.247263324934</v>
      </c>
      <c r="P103" s="13">
        <v>37099.133312667545</v>
      </c>
      <c r="Q103" s="13">
        <v>39820.20935955154</v>
      </c>
      <c r="R103" s="13">
        <v>46281.916324356629</v>
      </c>
      <c r="S103" s="13">
        <v>47593.721422413175</v>
      </c>
      <c r="T103" s="13">
        <v>48797.177175311401</v>
      </c>
      <c r="U103" s="13">
        <v>57736.116070258031</v>
      </c>
      <c r="V103" s="13">
        <v>60918.236787553302</v>
      </c>
      <c r="W103" s="13">
        <v>55526.95543989382</v>
      </c>
      <c r="X103" s="13">
        <v>53085.611049280837</v>
      </c>
      <c r="Y103" s="13">
        <v>59979.304521281068</v>
      </c>
      <c r="Z103" s="13">
        <v>59664.738000160301</v>
      </c>
      <c r="AA103" s="13">
        <v>61995.756067951239</v>
      </c>
      <c r="AB103" s="13">
        <v>64145.236206175709</v>
      </c>
      <c r="AC103" s="13">
        <v>64450.093574513245</v>
      </c>
      <c r="AD103" s="13">
        <v>65900.269236393113</v>
      </c>
    </row>
    <row r="104" spans="3:30" x14ac:dyDescent="0.25">
      <c r="C104" s="4" t="s">
        <v>132</v>
      </c>
      <c r="D104" s="13">
        <v>11094.7855192478</v>
      </c>
      <c r="E104" s="13">
        <v>12407.005926834227</v>
      </c>
      <c r="F104" s="13">
        <v>13761.640948575812</v>
      </c>
      <c r="G104" s="13">
        <v>12755.829563937841</v>
      </c>
      <c r="H104" s="13">
        <v>13379.178134728452</v>
      </c>
      <c r="I104" s="13">
        <v>14306.010582663717</v>
      </c>
      <c r="J104" s="13">
        <v>15336.539449343829</v>
      </c>
      <c r="K104" s="13">
        <v>15267.94478024463</v>
      </c>
      <c r="L104" s="13">
        <v>16389.006909552474</v>
      </c>
      <c r="M104" s="13">
        <v>16984.566595206947</v>
      </c>
      <c r="N104" s="13">
        <v>17742.033101101966</v>
      </c>
      <c r="O104" s="13">
        <v>17707.077608746506</v>
      </c>
      <c r="P104" s="13">
        <v>17990.231722554727</v>
      </c>
      <c r="Q104" s="13">
        <v>17025.81115104058</v>
      </c>
      <c r="R104" s="13">
        <v>17979.993712241412</v>
      </c>
      <c r="S104" s="13">
        <v>19177.694661608915</v>
      </c>
      <c r="T104" s="13">
        <v>19727.183300853474</v>
      </c>
      <c r="U104" s="13">
        <v>20785.50105266973</v>
      </c>
      <c r="V104" s="13">
        <v>21325.482968051929</v>
      </c>
      <c r="W104" s="13">
        <v>21385.302199739715</v>
      </c>
      <c r="X104" s="13">
        <v>18508.421301698589</v>
      </c>
      <c r="Y104" s="13">
        <v>22754.500589139985</v>
      </c>
      <c r="Z104" s="13">
        <v>18581.388839353494</v>
      </c>
      <c r="AA104" s="13">
        <v>18600.016280796495</v>
      </c>
      <c r="AB104" s="13">
        <v>18803.867249886931</v>
      </c>
      <c r="AC104" s="13">
        <v>18839.326041847751</v>
      </c>
      <c r="AD104" s="13">
        <v>19002.869273782122</v>
      </c>
    </row>
    <row r="105" spans="3:30" x14ac:dyDescent="0.25">
      <c r="C105" s="4" t="s">
        <v>133</v>
      </c>
      <c r="D105" s="13">
        <v>1607.1621072126122</v>
      </c>
      <c r="E105" s="13">
        <v>3404.6396186372613</v>
      </c>
      <c r="F105" s="13">
        <v>577.36135726279372</v>
      </c>
      <c r="G105" s="13">
        <v>4122.3113944303068</v>
      </c>
      <c r="H105" s="13">
        <v>8643.8850163680054</v>
      </c>
      <c r="I105" s="13">
        <v>1438.0844712826088</v>
      </c>
      <c r="J105" s="13">
        <v>6963.1195822821683</v>
      </c>
      <c r="K105" s="13">
        <v>5774.1445867101702</v>
      </c>
      <c r="L105" s="13">
        <v>28430.224520862048</v>
      </c>
      <c r="M105" s="13">
        <v>14643.684865421883</v>
      </c>
      <c r="N105" s="13">
        <v>967.87931200776018</v>
      </c>
      <c r="O105" s="13">
        <v>491.38832339149212</v>
      </c>
      <c r="P105" s="13">
        <v>20107.325475282159</v>
      </c>
      <c r="Q105" s="13">
        <v>1730.9069389172985</v>
      </c>
      <c r="R105" s="13">
        <v>3019.9725761485875</v>
      </c>
      <c r="S105" s="13">
        <v>3597.3580726019886</v>
      </c>
      <c r="T105" s="13">
        <v>758.42563871986908</v>
      </c>
      <c r="U105" s="13">
        <v>8220.1085899104473</v>
      </c>
      <c r="V105" s="13">
        <v>4761.9435419116708</v>
      </c>
      <c r="W105" s="13">
        <v>8317.4924613778494</v>
      </c>
      <c r="X105" s="13">
        <v>4911.8977722163318</v>
      </c>
      <c r="Y105" s="13">
        <v>2496.9903652077783</v>
      </c>
      <c r="Z105" s="13">
        <v>12384.800310330696</v>
      </c>
      <c r="AA105" s="13">
        <v>1028.7308176584897</v>
      </c>
      <c r="AB105" s="13">
        <v>14689.953502076951</v>
      </c>
      <c r="AC105" s="13">
        <v>24399.04053823078</v>
      </c>
      <c r="AD105" s="13">
        <v>3331.6988521643189</v>
      </c>
    </row>
    <row r="106" spans="3:30" x14ac:dyDescent="0.25">
      <c r="C106" s="4" t="s">
        <v>134</v>
      </c>
      <c r="D106" s="13">
        <v>133.6265091536055</v>
      </c>
      <c r="E106" s="13">
        <v>157.34298912419447</v>
      </c>
      <c r="F106" s="13">
        <v>112.82070453135049</v>
      </c>
      <c r="G106" s="13">
        <v>130.71583380527159</v>
      </c>
      <c r="H106" s="13">
        <v>98.821431337973422</v>
      </c>
      <c r="I106" s="13">
        <v>89.731436566124586</v>
      </c>
      <c r="J106" s="13">
        <v>63.550877363621154</v>
      </c>
      <c r="K106" s="13">
        <v>48.776009642017534</v>
      </c>
      <c r="L106" s="13">
        <v>71.396734007800205</v>
      </c>
      <c r="M106" s="13">
        <v>44.713224249880824</v>
      </c>
      <c r="N106" s="13">
        <v>48.073710723674495</v>
      </c>
      <c r="O106" s="13">
        <v>39.418508977528141</v>
      </c>
      <c r="P106" s="13">
        <v>44.891474642782732</v>
      </c>
      <c r="Q106" s="13">
        <v>20.20358634570605</v>
      </c>
      <c r="R106" s="13">
        <v>51.212525929906093</v>
      </c>
      <c r="S106" s="13">
        <v>40.645632765852511</v>
      </c>
      <c r="T106" s="13">
        <v>58.332613309991601</v>
      </c>
      <c r="U106" s="13">
        <v>134.78377016577855</v>
      </c>
      <c r="V106" s="13">
        <v>49.46394239919465</v>
      </c>
      <c r="W106" s="13">
        <v>50.03594352182337</v>
      </c>
      <c r="X106" s="13">
        <v>62.312945584741541</v>
      </c>
      <c r="Y106" s="13">
        <v>28.234652303559901</v>
      </c>
      <c r="Z106" s="13">
        <v>19.144751975763146</v>
      </c>
      <c r="AA106" s="13">
        <v>13.438483680369476</v>
      </c>
      <c r="AB106" s="13">
        <v>18.386619072971666</v>
      </c>
      <c r="AC106" s="13">
        <v>31.225933618191561</v>
      </c>
      <c r="AD106" s="13">
        <v>37.634445878929633</v>
      </c>
    </row>
    <row r="107" spans="3:30" x14ac:dyDescent="0.25">
      <c r="C107" s="4" t="s">
        <v>135</v>
      </c>
      <c r="D107" s="13">
        <v>-1217.736316994472</v>
      </c>
      <c r="E107" s="13">
        <v>-1714.5064648568859</v>
      </c>
      <c r="F107" s="13">
        <v>-1993.4612458543418</v>
      </c>
      <c r="G107" s="13">
        <v>-2457.1944428092206</v>
      </c>
      <c r="H107" s="13">
        <v>-2595.7945358422135</v>
      </c>
      <c r="I107" s="13">
        <v>-2819.5644983263533</v>
      </c>
      <c r="J107" s="13">
        <v>-2360.0045684135098</v>
      </c>
      <c r="K107" s="13">
        <v>-2155.6457781301892</v>
      </c>
      <c r="L107" s="13">
        <v>-2002.6839227155879</v>
      </c>
      <c r="M107" s="13">
        <v>-1944.7401121130379</v>
      </c>
      <c r="N107" s="13">
        <v>-1546.4581025821253</v>
      </c>
      <c r="O107" s="13">
        <v>-1522.4801321221903</v>
      </c>
      <c r="P107" s="13">
        <v>-4375.3949409760708</v>
      </c>
      <c r="Q107" s="13">
        <v>-3486.4096354203566</v>
      </c>
      <c r="R107" s="13">
        <v>-3656.8287569692843</v>
      </c>
      <c r="S107" s="13">
        <v>-3791.9073723549186</v>
      </c>
      <c r="T107" s="13">
        <v>-4065.637485635179</v>
      </c>
      <c r="U107" s="13">
        <v>-4551.0465168396513</v>
      </c>
      <c r="V107" s="13">
        <v>-4306.7949393950003</v>
      </c>
      <c r="W107" s="13">
        <v>-4407.2028394422423</v>
      </c>
      <c r="X107" s="13">
        <v>-4119.0893028203782</v>
      </c>
      <c r="Y107" s="13">
        <v>-4047.2586421982282</v>
      </c>
      <c r="Z107" s="13">
        <v>-3911.6537261833787</v>
      </c>
      <c r="AA107" s="13">
        <v>-3849.9627349342786</v>
      </c>
      <c r="AB107" s="13">
        <v>-3526.4034684883404</v>
      </c>
      <c r="AC107" s="13">
        <v>-3111.6965110025612</v>
      </c>
      <c r="AD107" s="13">
        <v>-3102.6151526759968</v>
      </c>
    </row>
    <row r="108" spans="3:30" x14ac:dyDescent="0.25">
      <c r="C108" s="13" t="s">
        <v>136</v>
      </c>
      <c r="D108" s="13">
        <v>-24725.241975542845</v>
      </c>
      <c r="E108" s="13">
        <v>-26494.022827062097</v>
      </c>
      <c r="F108" s="13">
        <v>-27278.156934675437</v>
      </c>
      <c r="G108" s="13">
        <v>-28990.437160571102</v>
      </c>
      <c r="H108" s="13">
        <v>-29453.844299018478</v>
      </c>
      <c r="I108" s="13">
        <v>-30542.853351813286</v>
      </c>
      <c r="J108" s="13">
        <v>-29021.555910902887</v>
      </c>
      <c r="K108" s="13">
        <v>-28339.478026810208</v>
      </c>
      <c r="L108" s="13">
        <v>-27819.886806775201</v>
      </c>
      <c r="M108" s="13">
        <v>-27629.294135636377</v>
      </c>
      <c r="N108" s="13">
        <v>-26297.286839422373</v>
      </c>
      <c r="O108" s="13">
        <v>-26335.368745809956</v>
      </c>
      <c r="P108" s="13">
        <v>-29630.541739234504</v>
      </c>
      <c r="Q108" s="13">
        <v>-25765.890573273839</v>
      </c>
      <c r="R108" s="13">
        <v>-26923.829833227759</v>
      </c>
      <c r="S108" s="13">
        <v>-27708.664154321679</v>
      </c>
      <c r="T108" s="13">
        <v>-28913.920368309369</v>
      </c>
      <c r="U108" s="13">
        <v>-30979.570724173573</v>
      </c>
      <c r="V108" s="13">
        <v>-31384.853352140966</v>
      </c>
      <c r="W108" s="13">
        <v>-32299.147687357199</v>
      </c>
      <c r="X108" s="13">
        <v>-31173.162449139458</v>
      </c>
      <c r="Y108" s="13">
        <v>-30702.304088633722</v>
      </c>
      <c r="Z108" s="13">
        <v>-30594.206560892853</v>
      </c>
      <c r="AA108" s="13">
        <v>-30350.662029942469</v>
      </c>
      <c r="AB108" s="13">
        <v>-28854.515359941845</v>
      </c>
      <c r="AC108" s="13">
        <v>-25978.662530823814</v>
      </c>
      <c r="AD108" s="13">
        <v>-26341.219963227271</v>
      </c>
    </row>
    <row r="109" spans="3:30" s="8" customFormat="1" x14ac:dyDescent="0.25">
      <c r="C109" s="6" t="s">
        <v>5</v>
      </c>
      <c r="D109" s="7">
        <f>SUM(D99:D108)</f>
        <v>-58049.552341893213</v>
      </c>
      <c r="E109" s="7">
        <f t="shared" ref="D109:AA109" si="47">SUM(E99:E108)</f>
        <v>-54275.53172052608</v>
      </c>
      <c r="F109" s="7">
        <f t="shared" si="47"/>
        <v>-57442.226372595811</v>
      </c>
      <c r="G109" s="7">
        <f t="shared" si="47"/>
        <v>-57466.58598780779</v>
      </c>
      <c r="H109" s="7">
        <f t="shared" si="47"/>
        <v>-54116.365872541617</v>
      </c>
      <c r="I109" s="7">
        <f t="shared" si="47"/>
        <v>-60400.466662894934</v>
      </c>
      <c r="J109" s="7">
        <f t="shared" si="47"/>
        <v>-59654.152044377937</v>
      </c>
      <c r="K109" s="7">
        <f t="shared" si="47"/>
        <v>-62809.80467739547</v>
      </c>
      <c r="L109" s="7">
        <f t="shared" si="47"/>
        <v>-45019.482689549652</v>
      </c>
      <c r="M109" s="7">
        <f t="shared" si="47"/>
        <v>-57802.019591422722</v>
      </c>
      <c r="N109" s="7">
        <f t="shared" si="47"/>
        <v>-71325.923192001137</v>
      </c>
      <c r="O109" s="7">
        <f t="shared" si="47"/>
        <v>-73070.768984473078</v>
      </c>
      <c r="P109" s="7">
        <f t="shared" si="47"/>
        <v>-60489.568436653193</v>
      </c>
      <c r="Q109" s="7">
        <f t="shared" si="47"/>
        <v>-77770.289787853369</v>
      </c>
      <c r="R109" s="7">
        <f t="shared" si="47"/>
        <v>-71756.971422321527</v>
      </c>
      <c r="S109" s="7">
        <f t="shared" si="47"/>
        <v>-70955.96655136859</v>
      </c>
      <c r="T109" s="7">
        <f t="shared" si="47"/>
        <v>-74927.809512096894</v>
      </c>
      <c r="U109" s="7">
        <f t="shared" si="47"/>
        <v>-61160.174631105503</v>
      </c>
      <c r="V109" s="7">
        <f t="shared" si="47"/>
        <v>-62375.131807122249</v>
      </c>
      <c r="W109" s="7">
        <f t="shared" si="47"/>
        <v>-66782.068702427438</v>
      </c>
      <c r="X109" s="7">
        <f t="shared" si="47"/>
        <v>-76160.75587744161</v>
      </c>
      <c r="Y109" s="7">
        <f t="shared" si="47"/>
        <v>-69732.403631348832</v>
      </c>
      <c r="Z109" s="7">
        <f t="shared" si="47"/>
        <v>-65641.217102896117</v>
      </c>
      <c r="AA109" s="7">
        <f t="shared" si="47"/>
        <v>-76076.368157468678</v>
      </c>
      <c r="AB109" s="7">
        <f t="shared" ref="AB109:AD109" si="48">SUM(AB99:AB108)</f>
        <v>-59907.009187787233</v>
      </c>
      <c r="AC109" s="7">
        <f t="shared" si="48"/>
        <v>-49144.011222652465</v>
      </c>
      <c r="AD109" s="7">
        <f t="shared" si="48"/>
        <v>-69646.646484855824</v>
      </c>
    </row>
    <row r="110" spans="3:30" s="11" customFormat="1" x14ac:dyDescent="0.25">
      <c r="C110" s="9" t="s">
        <v>7</v>
      </c>
      <c r="D110" s="27">
        <f t="shared" ref="D110:AA110" si="49">+D109-D27</f>
        <v>0</v>
      </c>
      <c r="E110" s="27">
        <f t="shared" si="49"/>
        <v>0</v>
      </c>
      <c r="F110" s="27">
        <f t="shared" si="49"/>
        <v>0</v>
      </c>
      <c r="G110" s="27">
        <f t="shared" si="49"/>
        <v>0</v>
      </c>
      <c r="H110" s="27">
        <f t="shared" si="49"/>
        <v>0</v>
      </c>
      <c r="I110" s="27">
        <f t="shared" si="49"/>
        <v>0</v>
      </c>
      <c r="J110" s="27">
        <f t="shared" si="49"/>
        <v>0</v>
      </c>
      <c r="K110" s="27">
        <f t="shared" si="49"/>
        <v>0</v>
      </c>
      <c r="L110" s="27">
        <f t="shared" si="49"/>
        <v>0</v>
      </c>
      <c r="M110" s="27">
        <f t="shared" si="49"/>
        <v>0</v>
      </c>
      <c r="N110" s="27">
        <f t="shared" si="49"/>
        <v>0</v>
      </c>
      <c r="O110" s="27">
        <f t="shared" si="49"/>
        <v>0</v>
      </c>
      <c r="P110" s="27">
        <f t="shared" si="49"/>
        <v>0</v>
      </c>
      <c r="Q110" s="27">
        <f t="shared" si="49"/>
        <v>0</v>
      </c>
      <c r="R110" s="27">
        <f t="shared" si="49"/>
        <v>0</v>
      </c>
      <c r="S110" s="27">
        <f t="shared" si="49"/>
        <v>0</v>
      </c>
      <c r="T110" s="27">
        <f t="shared" si="49"/>
        <v>0</v>
      </c>
      <c r="U110" s="27">
        <f t="shared" si="49"/>
        <v>0</v>
      </c>
      <c r="V110" s="27">
        <f t="shared" si="49"/>
        <v>0</v>
      </c>
      <c r="W110" s="27">
        <f t="shared" si="49"/>
        <v>0</v>
      </c>
      <c r="X110" s="27">
        <f t="shared" si="49"/>
        <v>0</v>
      </c>
      <c r="Y110" s="27">
        <f t="shared" si="49"/>
        <v>0</v>
      </c>
      <c r="Z110" s="27">
        <f t="shared" si="49"/>
        <v>0</v>
      </c>
      <c r="AA110" s="27">
        <f t="shared" si="49"/>
        <v>0</v>
      </c>
      <c r="AB110" s="27">
        <f t="shared" ref="AB110:AD110" si="50">+AB109-AB27</f>
        <v>0</v>
      </c>
      <c r="AC110" s="27">
        <f t="shared" si="50"/>
        <v>0</v>
      </c>
      <c r="AD110" s="27">
        <f t="shared" si="50"/>
        <v>0</v>
      </c>
    </row>
    <row r="112" spans="3:30" x14ac:dyDescent="0.25">
      <c r="C112" s="2" t="s">
        <v>165</v>
      </c>
    </row>
    <row r="113" spans="1:30" x14ac:dyDescent="0.25">
      <c r="C113" s="3" t="s">
        <v>17</v>
      </c>
      <c r="D113" s="3">
        <v>1990</v>
      </c>
      <c r="E113" s="3">
        <v>1991</v>
      </c>
      <c r="F113" s="3">
        <v>1992</v>
      </c>
      <c r="G113" s="3">
        <v>1993</v>
      </c>
      <c r="H113" s="3">
        <v>1994</v>
      </c>
      <c r="I113" s="3">
        <v>1995</v>
      </c>
      <c r="J113" s="3">
        <v>1996</v>
      </c>
      <c r="K113" s="3">
        <v>1997</v>
      </c>
      <c r="L113" s="3">
        <v>1998</v>
      </c>
      <c r="M113" s="3">
        <v>1999</v>
      </c>
      <c r="N113" s="3">
        <v>2000</v>
      </c>
      <c r="O113" s="3">
        <v>2001</v>
      </c>
      <c r="P113" s="3">
        <v>2002</v>
      </c>
      <c r="Q113" s="3">
        <v>2003</v>
      </c>
      <c r="R113" s="3">
        <v>2004</v>
      </c>
      <c r="S113" s="3">
        <v>2005</v>
      </c>
      <c r="T113" s="3">
        <v>2006</v>
      </c>
      <c r="U113" s="3">
        <v>2007</v>
      </c>
      <c r="V113" s="3">
        <v>2008</v>
      </c>
      <c r="W113" s="3">
        <v>2009</v>
      </c>
      <c r="X113" s="3">
        <v>2010</v>
      </c>
      <c r="Y113" s="3">
        <v>2011</v>
      </c>
      <c r="Z113" s="3">
        <v>2012</v>
      </c>
      <c r="AA113" s="3">
        <v>2013</v>
      </c>
      <c r="AB113" s="3">
        <v>2014</v>
      </c>
      <c r="AC113" s="3">
        <v>2015</v>
      </c>
      <c r="AD113" s="3">
        <v>2016</v>
      </c>
    </row>
    <row r="114" spans="1:30" x14ac:dyDescent="0.25">
      <c r="A114" s="2" t="s">
        <v>275</v>
      </c>
      <c r="B114" s="2" t="s">
        <v>276</v>
      </c>
      <c r="C114" s="4" t="str">
        <f t="shared" ref="C114:C115" si="51">+CONCATENATE(A114," ",B114)</f>
        <v>4.B.1. Tierras de cultivo que permanecen como tales</v>
      </c>
      <c r="D114" s="13">
        <v>0.42544508199999276</v>
      </c>
      <c r="E114" s="13">
        <v>1.0301288519238798</v>
      </c>
      <c r="F114" s="13">
        <v>0.37305209153285823</v>
      </c>
      <c r="G114" s="13">
        <v>0.4864692439191175</v>
      </c>
      <c r="H114" s="13">
        <v>0.43126077036515631</v>
      </c>
      <c r="I114" s="13">
        <v>0.46615621761475506</v>
      </c>
      <c r="J114" s="13">
        <v>0.53089701476281448</v>
      </c>
      <c r="K114" s="13">
        <v>0.55203538216679648</v>
      </c>
      <c r="L114" s="13">
        <v>0.32440606332364114</v>
      </c>
      <c r="M114" s="13">
        <v>1.0094761038177833</v>
      </c>
      <c r="N114" s="13">
        <v>0.26834551787286604</v>
      </c>
      <c r="O114" s="13">
        <v>0.26539777065740039</v>
      </c>
      <c r="P114" s="13">
        <v>1.0860322397468762</v>
      </c>
      <c r="Q114" s="13">
        <v>0.11715412060799998</v>
      </c>
      <c r="R114" s="13">
        <v>0.50052691886400003</v>
      </c>
      <c r="S114" s="13">
        <v>0.67210980983999979</v>
      </c>
      <c r="T114" s="13">
        <v>8.7641809920000008E-2</v>
      </c>
      <c r="U114" s="13">
        <v>1.7860024778399999</v>
      </c>
      <c r="V114" s="13">
        <v>0.46457507275200005</v>
      </c>
      <c r="W114" s="13">
        <v>0.71372630952000005</v>
      </c>
      <c r="X114" s="13">
        <v>0.27029348740799997</v>
      </c>
      <c r="Y114" s="13">
        <v>0.24237770054399996</v>
      </c>
      <c r="Z114" s="13">
        <v>2.6986997439359999</v>
      </c>
      <c r="AA114" s="13">
        <v>0.14615207006399999</v>
      </c>
      <c r="AB114" s="13">
        <v>2.3297611242527996</v>
      </c>
      <c r="AC114" s="13">
        <v>1.0945807417439999</v>
      </c>
      <c r="AD114" s="13">
        <v>1.0956295042559998</v>
      </c>
    </row>
    <row r="115" spans="1:30" x14ac:dyDescent="0.25">
      <c r="A115" s="2" t="s">
        <v>277</v>
      </c>
      <c r="B115" s="2" t="s">
        <v>278</v>
      </c>
      <c r="C115" s="4" t="str">
        <f t="shared" si="51"/>
        <v>4.B.2. Tierras convertidas en tierras de cultivo</v>
      </c>
      <c r="D115" s="13">
        <v>633.94550493085364</v>
      </c>
      <c r="E115" s="13">
        <v>698.04507391023219</v>
      </c>
      <c r="F115" s="13">
        <v>762.14464288961074</v>
      </c>
      <c r="G115" s="13">
        <v>826.24421186898928</v>
      </c>
      <c r="H115" s="13">
        <v>890.34378084836783</v>
      </c>
      <c r="I115" s="13">
        <v>954.44334982774637</v>
      </c>
      <c r="J115" s="13">
        <v>1018.542918807125</v>
      </c>
      <c r="K115" s="13">
        <v>1082.6424877865036</v>
      </c>
      <c r="L115" s="13">
        <v>1146.7420567658819</v>
      </c>
      <c r="M115" s="13">
        <v>1210.8416257452607</v>
      </c>
      <c r="N115" s="13">
        <v>1274.941194724639</v>
      </c>
      <c r="O115" s="13">
        <v>1339.0407637040178</v>
      </c>
      <c r="P115" s="13">
        <v>1318.3217305182793</v>
      </c>
      <c r="Q115" s="13">
        <v>1364.061872182561</v>
      </c>
      <c r="R115" s="13">
        <v>1409.8020138468423</v>
      </c>
      <c r="S115" s="13">
        <v>1364.061872182561</v>
      </c>
      <c r="T115" s="13">
        <v>1501.282297175406</v>
      </c>
      <c r="U115" s="13">
        <v>1547.0224388396875</v>
      </c>
      <c r="V115" s="13">
        <v>1630.0697082965958</v>
      </c>
      <c r="W115" s="13">
        <v>1676.1328496271519</v>
      </c>
      <c r="X115" s="13">
        <v>1658.0964219783295</v>
      </c>
      <c r="Y115" s="13">
        <v>1640.0599943295069</v>
      </c>
      <c r="Z115" s="13">
        <v>1622.0235666806848</v>
      </c>
      <c r="AA115" s="13">
        <v>1603.9871390318619</v>
      </c>
      <c r="AB115" s="13">
        <v>1585.9507113830396</v>
      </c>
      <c r="AC115" s="13">
        <v>1567.914283734217</v>
      </c>
      <c r="AD115" s="13">
        <v>1549.8778560853941</v>
      </c>
    </row>
    <row r="116" spans="1:30" s="8" customFormat="1" x14ac:dyDescent="0.25">
      <c r="A116" s="2"/>
      <c r="B116" s="2"/>
      <c r="C116" s="6" t="s">
        <v>8</v>
      </c>
      <c r="D116" s="7">
        <f>SUM(D114:D115)</f>
        <v>634.37095001285365</v>
      </c>
      <c r="E116" s="7">
        <f t="shared" ref="E116:AD116" si="52">SUM(E114:E115)</f>
        <v>699.0752027621561</v>
      </c>
      <c r="F116" s="7">
        <f t="shared" si="52"/>
        <v>762.51769498114356</v>
      </c>
      <c r="G116" s="7">
        <f t="shared" si="52"/>
        <v>826.73068111290843</v>
      </c>
      <c r="H116" s="7">
        <f t="shared" si="52"/>
        <v>890.77504161873298</v>
      </c>
      <c r="I116" s="7">
        <f t="shared" si="52"/>
        <v>954.90950604536113</v>
      </c>
      <c r="J116" s="7">
        <f t="shared" si="52"/>
        <v>1019.0738158218878</v>
      </c>
      <c r="K116" s="7">
        <f t="shared" si="52"/>
        <v>1083.1945231686705</v>
      </c>
      <c r="L116" s="7">
        <f t="shared" si="52"/>
        <v>1147.0664628292056</v>
      </c>
      <c r="M116" s="7">
        <f t="shared" si="52"/>
        <v>1211.8511018490785</v>
      </c>
      <c r="N116" s="7">
        <f t="shared" si="52"/>
        <v>1275.2095402425118</v>
      </c>
      <c r="O116" s="7">
        <f t="shared" si="52"/>
        <v>1339.3061614746753</v>
      </c>
      <c r="P116" s="7">
        <f t="shared" si="52"/>
        <v>1319.4077627580261</v>
      </c>
      <c r="Q116" s="7">
        <f t="shared" si="52"/>
        <v>1364.1790263031689</v>
      </c>
      <c r="R116" s="7">
        <f t="shared" si="52"/>
        <v>1410.3025407657062</v>
      </c>
      <c r="S116" s="7">
        <f t="shared" si="52"/>
        <v>1364.7339819924011</v>
      </c>
      <c r="T116" s="7">
        <f t="shared" si="52"/>
        <v>1501.3699389853259</v>
      </c>
      <c r="U116" s="7">
        <f t="shared" si="52"/>
        <v>1548.8084413175275</v>
      </c>
      <c r="V116" s="7">
        <f t="shared" si="52"/>
        <v>1630.5342833693478</v>
      </c>
      <c r="W116" s="7">
        <f t="shared" si="52"/>
        <v>1676.846575936672</v>
      </c>
      <c r="X116" s="7">
        <f t="shared" si="52"/>
        <v>1658.3667154657376</v>
      </c>
      <c r="Y116" s="7">
        <f t="shared" si="52"/>
        <v>1640.3023720300509</v>
      </c>
      <c r="Z116" s="7">
        <f t="shared" si="52"/>
        <v>1624.7222664246208</v>
      </c>
      <c r="AA116" s="7">
        <f t="shared" si="52"/>
        <v>1604.133291101926</v>
      </c>
      <c r="AB116" s="7">
        <f t="shared" si="52"/>
        <v>1588.2804725072924</v>
      </c>
      <c r="AC116" s="7">
        <f t="shared" si="52"/>
        <v>1569.008864475961</v>
      </c>
      <c r="AD116" s="7">
        <f t="shared" si="52"/>
        <v>1550.9734855896502</v>
      </c>
    </row>
    <row r="117" spans="1:30" s="11" customFormat="1" x14ac:dyDescent="0.25">
      <c r="A117" s="2"/>
      <c r="B117" s="2"/>
      <c r="C117" s="9" t="s">
        <v>7</v>
      </c>
      <c r="D117" s="27">
        <f t="shared" ref="D117:AD117" si="53">+D116-D28</f>
        <v>0</v>
      </c>
      <c r="E117" s="27">
        <f t="shared" si="53"/>
        <v>0</v>
      </c>
      <c r="F117" s="27">
        <f t="shared" si="53"/>
        <v>0</v>
      </c>
      <c r="G117" s="27">
        <f t="shared" si="53"/>
        <v>0</v>
      </c>
      <c r="H117" s="27">
        <f t="shared" si="53"/>
        <v>0</v>
      </c>
      <c r="I117" s="27">
        <f t="shared" si="53"/>
        <v>0</v>
      </c>
      <c r="J117" s="27">
        <f t="shared" si="53"/>
        <v>0</v>
      </c>
      <c r="K117" s="27">
        <f t="shared" si="53"/>
        <v>0</v>
      </c>
      <c r="L117" s="27">
        <f t="shared" si="53"/>
        <v>0</v>
      </c>
      <c r="M117" s="27">
        <f t="shared" si="53"/>
        <v>0</v>
      </c>
      <c r="N117" s="27">
        <f t="shared" si="53"/>
        <v>0</v>
      </c>
      <c r="O117" s="27">
        <f t="shared" si="53"/>
        <v>0</v>
      </c>
      <c r="P117" s="27">
        <f t="shared" si="53"/>
        <v>0</v>
      </c>
      <c r="Q117" s="27">
        <f t="shared" si="53"/>
        <v>0</v>
      </c>
      <c r="R117" s="27">
        <f t="shared" si="53"/>
        <v>0</v>
      </c>
      <c r="S117" s="27">
        <f t="shared" si="53"/>
        <v>0</v>
      </c>
      <c r="T117" s="27">
        <f t="shared" si="53"/>
        <v>0</v>
      </c>
      <c r="U117" s="27">
        <f t="shared" si="53"/>
        <v>0</v>
      </c>
      <c r="V117" s="27">
        <f t="shared" si="53"/>
        <v>0</v>
      </c>
      <c r="W117" s="27">
        <f t="shared" si="53"/>
        <v>0</v>
      </c>
      <c r="X117" s="27">
        <f t="shared" si="53"/>
        <v>0</v>
      </c>
      <c r="Y117" s="27">
        <f t="shared" si="53"/>
        <v>0</v>
      </c>
      <c r="Z117" s="27">
        <f t="shared" si="53"/>
        <v>0</v>
      </c>
      <c r="AA117" s="27">
        <f t="shared" si="53"/>
        <v>0</v>
      </c>
      <c r="AB117" s="27">
        <f t="shared" si="53"/>
        <v>0</v>
      </c>
      <c r="AC117" s="27">
        <f t="shared" si="53"/>
        <v>0</v>
      </c>
      <c r="AD117" s="27">
        <f t="shared" si="53"/>
        <v>0</v>
      </c>
    </row>
    <row r="119" spans="1:30" x14ac:dyDescent="0.25">
      <c r="C119" s="2" t="str">
        <f>+C112</f>
        <v>4.B. Tierras de cultivo: emisiones y absorciones de GEI (kt CO2 eq) por subcategoría, serie 1990-2016</v>
      </c>
    </row>
    <row r="120" spans="1:30" x14ac:dyDescent="0.25">
      <c r="C120" s="3" t="s">
        <v>9</v>
      </c>
      <c r="D120" s="3">
        <f>+D113</f>
        <v>1990</v>
      </c>
      <c r="E120" s="3">
        <f>+N113</f>
        <v>2000</v>
      </c>
      <c r="F120" s="3">
        <f>+X113</f>
        <v>2010</v>
      </c>
      <c r="G120" s="3">
        <f>+AA113</f>
        <v>2013</v>
      </c>
      <c r="H120" s="3">
        <f t="shared" ref="H120:J120" si="54">+AB113</f>
        <v>2014</v>
      </c>
      <c r="I120" s="3">
        <f t="shared" si="54"/>
        <v>2015</v>
      </c>
      <c r="J120" s="3">
        <f t="shared" si="54"/>
        <v>2016</v>
      </c>
      <c r="M120" s="85" t="s">
        <v>74</v>
      </c>
      <c r="N120" s="85" t="s">
        <v>87</v>
      </c>
      <c r="O120" s="74" t="s">
        <v>0</v>
      </c>
    </row>
    <row r="121" spans="1:30" x14ac:dyDescent="0.25">
      <c r="C121" s="4" t="str">
        <f>+C114</f>
        <v>4.B.1. Tierras de cultivo que permanecen como tales</v>
      </c>
      <c r="D121" s="13">
        <f>+D114</f>
        <v>0.42544508199999276</v>
      </c>
      <c r="E121" s="13">
        <f>+N114</f>
        <v>0.26834551787286604</v>
      </c>
      <c r="F121" s="13">
        <f>+X114</f>
        <v>0.27029348740799997</v>
      </c>
      <c r="G121" s="13">
        <f>+AA114</f>
        <v>0.14615207006399999</v>
      </c>
      <c r="H121" s="13">
        <f t="shared" ref="H121:J121" si="55">+AB114</f>
        <v>2.3297611242527996</v>
      </c>
      <c r="I121" s="13">
        <f t="shared" si="55"/>
        <v>1.0945807417439999</v>
      </c>
      <c r="J121" s="13">
        <f t="shared" si="55"/>
        <v>1.0956295042559998</v>
      </c>
      <c r="K121" s="15">
        <f>+J121/$J$123</f>
        <v>7.0641407763296651E-4</v>
      </c>
      <c r="M121" s="109">
        <f>+IF(D121=0,"",IF(D121&lt;0,IF(J121&lt;0,(J121-D121)/D121,(J121-D121)/ABS(D121)),(J121-D121)/D121))</f>
        <v>1.5752548345499935</v>
      </c>
      <c r="N121" s="109">
        <f>+IF(G121=0,"",IF(G121&lt;0,IF(J121&lt;0,(J121-G121)/G121,(J121-G121)/ABS(G121)),(J121-G121)/G121))</f>
        <v>6.4965034965034958</v>
      </c>
      <c r="O121" s="17" t="str">
        <f>+C121</f>
        <v>4.B.1. Tierras de cultivo que permanecen como tales</v>
      </c>
    </row>
    <row r="122" spans="1:30" x14ac:dyDescent="0.25">
      <c r="C122" s="18" t="str">
        <f>+C115</f>
        <v>4.B.2. Tierras convertidas en tierras de cultivo</v>
      </c>
      <c r="D122" s="19">
        <f>+D115</f>
        <v>633.94550493085364</v>
      </c>
      <c r="E122" s="19">
        <f>+N115</f>
        <v>1274.941194724639</v>
      </c>
      <c r="F122" s="19">
        <f>+X115</f>
        <v>1658.0964219783295</v>
      </c>
      <c r="G122" s="19">
        <f>+AA115</f>
        <v>1603.9871390318619</v>
      </c>
      <c r="H122" s="19">
        <f t="shared" ref="H122:J122" si="56">+AB115</f>
        <v>1585.9507113830396</v>
      </c>
      <c r="I122" s="19">
        <f t="shared" si="56"/>
        <v>1567.914283734217</v>
      </c>
      <c r="J122" s="19">
        <f t="shared" si="56"/>
        <v>1549.8778560853941</v>
      </c>
      <c r="K122" s="15">
        <f t="shared" ref="K122:K123" si="57">+J122/$J$123</f>
        <v>0.99929358592236694</v>
      </c>
      <c r="M122" s="109">
        <f t="shared" ref="M122:M123" si="58">+IF(D122=0,"",IF(D122&lt;0,IF(J122&lt;0,(J122-D122)/D122,(J122-D122)/ABS(D122)),(J122-D122)/D122))</f>
        <v>1.4448124389720911</v>
      </c>
      <c r="N122" s="109">
        <f t="shared" ref="N122:N123" si="59">+IF(G122=0,"",IF(G122&lt;0,IF(J122&lt;0,(J122-G122)/G122,(J122-G122)/ABS(G122)),(J122-G122)/G122))</f>
        <v>-3.3734237407369257E-2</v>
      </c>
      <c r="O122" s="21" t="str">
        <f>+C122</f>
        <v>4.B.2. Tierras convertidas en tierras de cultivo</v>
      </c>
    </row>
    <row r="123" spans="1:30" s="8" customFormat="1" x14ac:dyDescent="0.25">
      <c r="B123" s="2"/>
      <c r="C123" s="6" t="s">
        <v>8</v>
      </c>
      <c r="D123" s="7">
        <f>SUM(D121:D122)</f>
        <v>634.37095001285365</v>
      </c>
      <c r="E123" s="7">
        <f>SUM(E121:E122)</f>
        <v>1275.2095402425118</v>
      </c>
      <c r="F123" s="7">
        <f>SUM(F121:F122)</f>
        <v>1658.3667154657376</v>
      </c>
      <c r="G123" s="7">
        <f>SUM(G121:G122)</f>
        <v>1604.133291101926</v>
      </c>
      <c r="H123" s="7">
        <f t="shared" ref="H123:J123" si="60">SUM(H121:H122)</f>
        <v>1588.2804725072924</v>
      </c>
      <c r="I123" s="7">
        <f t="shared" si="60"/>
        <v>1569.008864475961</v>
      </c>
      <c r="J123" s="7">
        <f t="shared" si="60"/>
        <v>1550.9734855896502</v>
      </c>
      <c r="K123" s="15">
        <f t="shared" si="57"/>
        <v>1</v>
      </c>
      <c r="L123" s="2"/>
      <c r="M123" s="109">
        <f t="shared" si="58"/>
        <v>1.4448999210292091</v>
      </c>
      <c r="N123" s="109">
        <f t="shared" si="59"/>
        <v>-3.3139269540225572E-2</v>
      </c>
      <c r="O123" s="17" t="str">
        <f>+C123</f>
        <v>Total</v>
      </c>
      <c r="P123" s="24"/>
    </row>
    <row r="124" spans="1:30" s="11" customFormat="1" x14ac:dyDescent="0.25">
      <c r="B124" s="2"/>
      <c r="C124" s="9" t="s">
        <v>7</v>
      </c>
      <c r="D124" s="27">
        <f>+D116-D123</f>
        <v>0</v>
      </c>
      <c r="E124" s="27">
        <f>+N116-E123</f>
        <v>0</v>
      </c>
      <c r="F124" s="27">
        <f>+X116-F123</f>
        <v>0</v>
      </c>
      <c r="G124" s="27">
        <f>+AA116-G123</f>
        <v>0</v>
      </c>
      <c r="H124" s="27">
        <f t="shared" ref="H124:J124" si="61">+AB116-H123</f>
        <v>0</v>
      </c>
      <c r="I124" s="27">
        <f t="shared" si="61"/>
        <v>0</v>
      </c>
      <c r="J124" s="27">
        <f t="shared" si="61"/>
        <v>0</v>
      </c>
      <c r="K124" s="29"/>
      <c r="L124" s="2"/>
      <c r="M124" s="28"/>
      <c r="N124" s="2"/>
      <c r="O124" s="2"/>
    </row>
    <row r="125" spans="1:30" s="11" customFormat="1" x14ac:dyDescent="0.25">
      <c r="B125" s="2"/>
      <c r="K125" s="29"/>
      <c r="L125" s="2"/>
    </row>
    <row r="126" spans="1:30" x14ac:dyDescent="0.25">
      <c r="C126" s="2" t="str">
        <f>+C119</f>
        <v>4.B. Tierras de cultivo: emisiones y absorciones de GEI (kt CO2 eq) por subcategoría, serie 1990-2016</v>
      </c>
    </row>
    <row r="143" spans="3:30" x14ac:dyDescent="0.25">
      <c r="C143" s="2" t="s">
        <v>166</v>
      </c>
    </row>
    <row r="144" spans="3:30" x14ac:dyDescent="0.25">
      <c r="C144" s="3" t="s">
        <v>17</v>
      </c>
      <c r="D144" s="3">
        <v>1990</v>
      </c>
      <c r="E144" s="3">
        <v>1991</v>
      </c>
      <c r="F144" s="3">
        <v>1992</v>
      </c>
      <c r="G144" s="3">
        <v>1993</v>
      </c>
      <c r="H144" s="3">
        <v>1994</v>
      </c>
      <c r="I144" s="3">
        <v>1995</v>
      </c>
      <c r="J144" s="3">
        <v>1996</v>
      </c>
      <c r="K144" s="3">
        <v>1997</v>
      </c>
      <c r="L144" s="3">
        <v>1998</v>
      </c>
      <c r="M144" s="3">
        <v>1999</v>
      </c>
      <c r="N144" s="3">
        <v>2000</v>
      </c>
      <c r="O144" s="3">
        <v>2001</v>
      </c>
      <c r="P144" s="3">
        <v>2002</v>
      </c>
      <c r="Q144" s="3">
        <v>2003</v>
      </c>
      <c r="R144" s="3">
        <v>2004</v>
      </c>
      <c r="S144" s="3">
        <v>2005</v>
      </c>
      <c r="T144" s="3">
        <v>2006</v>
      </c>
      <c r="U144" s="3">
        <v>2007</v>
      </c>
      <c r="V144" s="3">
        <v>2008</v>
      </c>
      <c r="W144" s="3">
        <v>2009</v>
      </c>
      <c r="X144" s="3">
        <v>2010</v>
      </c>
      <c r="Y144" s="3">
        <v>2011</v>
      </c>
      <c r="Z144" s="3">
        <v>2012</v>
      </c>
      <c r="AA144" s="3">
        <v>2013</v>
      </c>
      <c r="AB144" s="3">
        <v>2014</v>
      </c>
      <c r="AC144" s="3">
        <v>2015</v>
      </c>
      <c r="AD144" s="3">
        <v>2016</v>
      </c>
    </row>
    <row r="145" spans="1:30" x14ac:dyDescent="0.25">
      <c r="A145" s="2" t="s">
        <v>279</v>
      </c>
      <c r="B145" s="2" t="s">
        <v>280</v>
      </c>
      <c r="C145" s="4" t="str">
        <f t="shared" ref="C145:C146" si="62">+CONCATENATE(A145," ",B145)</f>
        <v>4.C.1. Pastizales que permanecen como tales</v>
      </c>
      <c r="D145" s="13">
        <v>2.45152770296</v>
      </c>
      <c r="E145" s="13">
        <v>5.0456254677055998</v>
      </c>
      <c r="F145" s="13">
        <v>2.8914488043039999</v>
      </c>
      <c r="G145" s="13">
        <v>5.0135743745455983</v>
      </c>
      <c r="H145" s="13">
        <v>7.0362966965048006</v>
      </c>
      <c r="I145" s="13">
        <v>2.6220330798816001</v>
      </c>
      <c r="J145" s="13">
        <v>3.3320047349855999</v>
      </c>
      <c r="K145" s="13">
        <v>3.7887610960387201</v>
      </c>
      <c r="L145" s="13">
        <v>5.0569553495279997</v>
      </c>
      <c r="M145" s="13">
        <v>7.7954313286911985</v>
      </c>
      <c r="N145" s="13">
        <v>1.7661988942751998</v>
      </c>
      <c r="O145" s="13">
        <v>1.0084537017647999</v>
      </c>
      <c r="P145" s="13">
        <v>5.4352579992720003</v>
      </c>
      <c r="Q145" s="13">
        <v>4.373903163980799</v>
      </c>
      <c r="R145" s="13">
        <v>4.717406242586879</v>
      </c>
      <c r="S145" s="13">
        <v>7.8691306688511995</v>
      </c>
      <c r="T145" s="13">
        <v>2.3233537657968002</v>
      </c>
      <c r="U145" s="13">
        <v>2.2030075748544</v>
      </c>
      <c r="V145" s="13">
        <v>3.4399837090096002</v>
      </c>
      <c r="W145" s="13">
        <v>5.002064754577626</v>
      </c>
      <c r="X145" s="13">
        <v>5.2149017609839987</v>
      </c>
      <c r="Y145" s="13">
        <v>4.2880036862144006</v>
      </c>
      <c r="Z145" s="13">
        <v>8.0166962483631998</v>
      </c>
      <c r="AA145" s="13">
        <v>2.0517536770937275</v>
      </c>
      <c r="AB145" s="13">
        <v>8.2079432739982394</v>
      </c>
      <c r="AC145" s="13">
        <v>9.0082998249471657</v>
      </c>
      <c r="AD145" s="13">
        <v>4.2500829131975033</v>
      </c>
    </row>
    <row r="146" spans="1:30" x14ac:dyDescent="0.25">
      <c r="A146" s="2" t="s">
        <v>281</v>
      </c>
      <c r="B146" s="2" t="s">
        <v>282</v>
      </c>
      <c r="C146" s="4" t="str">
        <f t="shared" si="62"/>
        <v>4.C.2. Tierras convertidas en pastizales</v>
      </c>
      <c r="D146" s="13">
        <v>6620.6446149414951</v>
      </c>
      <c r="E146" s="13">
        <v>6603.1940835480127</v>
      </c>
      <c r="F146" s="13">
        <v>6585.7435521545303</v>
      </c>
      <c r="G146" s="13">
        <v>6568.293020761048</v>
      </c>
      <c r="H146" s="13">
        <v>6550.8424893675656</v>
      </c>
      <c r="I146" s="13">
        <v>6533.3919579740832</v>
      </c>
      <c r="J146" s="13">
        <v>6515.9414265806008</v>
      </c>
      <c r="K146" s="13">
        <v>6498.4908951871184</v>
      </c>
      <c r="L146" s="13">
        <v>6494.7303709483676</v>
      </c>
      <c r="M146" s="13">
        <v>6465.0655264513989</v>
      </c>
      <c r="N146" s="13">
        <v>6446.1393010066722</v>
      </c>
      <c r="O146" s="13">
        <v>6428.6887696131898</v>
      </c>
      <c r="P146" s="13">
        <v>2590.2635123755053</v>
      </c>
      <c r="Q146" s="13">
        <v>2581.0318611904918</v>
      </c>
      <c r="R146" s="13">
        <v>2572.0695179567783</v>
      </c>
      <c r="S146" s="13">
        <v>2565.3140914883379</v>
      </c>
      <c r="T146" s="13">
        <v>2566.4273797706628</v>
      </c>
      <c r="U146" s="13">
        <v>2561.271663627987</v>
      </c>
      <c r="V146" s="13">
        <v>1740.7190800680075</v>
      </c>
      <c r="W146" s="13">
        <v>1598.805660258686</v>
      </c>
      <c r="X146" s="13">
        <v>1603.8267201338178</v>
      </c>
      <c r="Y146" s="13">
        <v>1613.3911049819349</v>
      </c>
      <c r="Z146" s="13">
        <v>1622.9912728009169</v>
      </c>
      <c r="AA146" s="13">
        <v>1632.5198746781689</v>
      </c>
      <c r="AB146" s="13">
        <v>1642.0842595262859</v>
      </c>
      <c r="AC146" s="13">
        <v>1651.6486443744031</v>
      </c>
      <c r="AD146" s="13">
        <v>1661.2130292225202</v>
      </c>
    </row>
    <row r="147" spans="1:30" s="8" customFormat="1" x14ac:dyDescent="0.25">
      <c r="A147" s="2"/>
      <c r="B147" s="2"/>
      <c r="C147" s="6" t="s">
        <v>8</v>
      </c>
      <c r="D147" s="7">
        <f>SUM(D145:D146)</f>
        <v>6623.0961426444555</v>
      </c>
      <c r="E147" s="7">
        <f t="shared" ref="E147:AD147" si="63">SUM(E145:E146)</f>
        <v>6608.2397090157183</v>
      </c>
      <c r="F147" s="7">
        <f t="shared" si="63"/>
        <v>6588.6350009588341</v>
      </c>
      <c r="G147" s="7">
        <f t="shared" si="63"/>
        <v>6573.3065951355939</v>
      </c>
      <c r="H147" s="7">
        <f t="shared" si="63"/>
        <v>6557.8787860640705</v>
      </c>
      <c r="I147" s="7">
        <f t="shared" si="63"/>
        <v>6536.0139910539647</v>
      </c>
      <c r="J147" s="7">
        <f t="shared" si="63"/>
        <v>6519.2734313155861</v>
      </c>
      <c r="K147" s="7">
        <f t="shared" si="63"/>
        <v>6502.2796562831572</v>
      </c>
      <c r="L147" s="7">
        <f t="shared" si="63"/>
        <v>6499.7873262978956</v>
      </c>
      <c r="M147" s="7">
        <f t="shared" si="63"/>
        <v>6472.8609577800898</v>
      </c>
      <c r="N147" s="7">
        <f t="shared" si="63"/>
        <v>6447.9054999009477</v>
      </c>
      <c r="O147" s="7">
        <f t="shared" si="63"/>
        <v>6429.6972233149545</v>
      </c>
      <c r="P147" s="7">
        <f t="shared" si="63"/>
        <v>2595.6987703747773</v>
      </c>
      <c r="Q147" s="7">
        <f t="shared" si="63"/>
        <v>2585.4057643544725</v>
      </c>
      <c r="R147" s="7">
        <f t="shared" si="63"/>
        <v>2576.7869241993653</v>
      </c>
      <c r="S147" s="7">
        <f t="shared" si="63"/>
        <v>2573.183222157189</v>
      </c>
      <c r="T147" s="7">
        <f t="shared" si="63"/>
        <v>2568.7507335364594</v>
      </c>
      <c r="U147" s="7">
        <f t="shared" si="63"/>
        <v>2563.4746712028414</v>
      </c>
      <c r="V147" s="7">
        <f t="shared" si="63"/>
        <v>1744.1590637770171</v>
      </c>
      <c r="W147" s="7">
        <f t="shared" si="63"/>
        <v>1603.8077250132635</v>
      </c>
      <c r="X147" s="7">
        <f t="shared" si="63"/>
        <v>1609.0416218948019</v>
      </c>
      <c r="Y147" s="7">
        <f t="shared" si="63"/>
        <v>1617.6791086681492</v>
      </c>
      <c r="Z147" s="7">
        <f t="shared" si="63"/>
        <v>1631.0079690492801</v>
      </c>
      <c r="AA147" s="7">
        <f t="shared" si="63"/>
        <v>1634.5716283552626</v>
      </c>
      <c r="AB147" s="7">
        <f t="shared" si="63"/>
        <v>1650.292202800284</v>
      </c>
      <c r="AC147" s="7">
        <f t="shared" si="63"/>
        <v>1660.6569441993504</v>
      </c>
      <c r="AD147" s="7">
        <f t="shared" si="63"/>
        <v>1665.4631121357177</v>
      </c>
    </row>
    <row r="148" spans="1:30" s="11" customFormat="1" x14ac:dyDescent="0.25">
      <c r="A148" s="2"/>
      <c r="B148" s="2"/>
      <c r="C148" s="9" t="s">
        <v>7</v>
      </c>
      <c r="D148" s="27">
        <f t="shared" ref="D148:AD148" si="64">+D147-D29</f>
        <v>0</v>
      </c>
      <c r="E148" s="27">
        <f t="shared" si="64"/>
        <v>0</v>
      </c>
      <c r="F148" s="27">
        <f t="shared" si="64"/>
        <v>0</v>
      </c>
      <c r="G148" s="27">
        <f t="shared" si="64"/>
        <v>0</v>
      </c>
      <c r="H148" s="27">
        <f t="shared" si="64"/>
        <v>0</v>
      </c>
      <c r="I148" s="27">
        <f t="shared" si="64"/>
        <v>0</v>
      </c>
      <c r="J148" s="27">
        <f t="shared" si="64"/>
        <v>0</v>
      </c>
      <c r="K148" s="27">
        <f t="shared" si="64"/>
        <v>0</v>
      </c>
      <c r="L148" s="27">
        <f t="shared" si="64"/>
        <v>0</v>
      </c>
      <c r="M148" s="27">
        <f t="shared" si="64"/>
        <v>0</v>
      </c>
      <c r="N148" s="27">
        <f t="shared" si="64"/>
        <v>0</v>
      </c>
      <c r="O148" s="27">
        <f t="shared" si="64"/>
        <v>0</v>
      </c>
      <c r="P148" s="27">
        <f t="shared" si="64"/>
        <v>0</v>
      </c>
      <c r="Q148" s="27">
        <f t="shared" si="64"/>
        <v>0</v>
      </c>
      <c r="R148" s="27">
        <f t="shared" si="64"/>
        <v>0</v>
      </c>
      <c r="S148" s="27">
        <f t="shared" si="64"/>
        <v>0</v>
      </c>
      <c r="T148" s="27">
        <f t="shared" si="64"/>
        <v>0</v>
      </c>
      <c r="U148" s="27">
        <f t="shared" si="64"/>
        <v>0</v>
      </c>
      <c r="V148" s="27">
        <f t="shared" si="64"/>
        <v>0</v>
      </c>
      <c r="W148" s="27">
        <f t="shared" si="64"/>
        <v>0</v>
      </c>
      <c r="X148" s="27">
        <f t="shared" si="64"/>
        <v>0</v>
      </c>
      <c r="Y148" s="27">
        <f t="shared" si="64"/>
        <v>0</v>
      </c>
      <c r="Z148" s="27">
        <f t="shared" si="64"/>
        <v>0</v>
      </c>
      <c r="AA148" s="27">
        <f t="shared" si="64"/>
        <v>0</v>
      </c>
      <c r="AB148" s="27">
        <f t="shared" si="64"/>
        <v>0</v>
      </c>
      <c r="AC148" s="27">
        <f t="shared" si="64"/>
        <v>0</v>
      </c>
      <c r="AD148" s="27">
        <f t="shared" si="64"/>
        <v>0</v>
      </c>
    </row>
    <row r="150" spans="1:30" x14ac:dyDescent="0.25">
      <c r="C150" s="2" t="str">
        <f>+C143</f>
        <v>4.C. Pastizales: emisiones y absorciones de GEI (kt CO2 eq) por subcategoría, serie 1990-2016</v>
      </c>
    </row>
    <row r="151" spans="1:30" x14ac:dyDescent="0.25">
      <c r="C151" s="3" t="s">
        <v>9</v>
      </c>
      <c r="D151" s="3">
        <f>+D144</f>
        <v>1990</v>
      </c>
      <c r="E151" s="3">
        <f>+N144</f>
        <v>2000</v>
      </c>
      <c r="F151" s="3">
        <f>+X144</f>
        <v>2010</v>
      </c>
      <c r="G151" s="3">
        <f>+AA144</f>
        <v>2013</v>
      </c>
      <c r="H151" s="3">
        <f t="shared" ref="H151:H153" si="65">+AB144</f>
        <v>2014</v>
      </c>
      <c r="I151" s="3">
        <f t="shared" ref="I151:I153" si="66">+AC144</f>
        <v>2015</v>
      </c>
      <c r="J151" s="3">
        <f t="shared" ref="J151:J153" si="67">+AD144</f>
        <v>2016</v>
      </c>
      <c r="M151" s="85" t="s">
        <v>74</v>
      </c>
      <c r="N151" s="85" t="s">
        <v>87</v>
      </c>
      <c r="O151" s="74" t="s">
        <v>0</v>
      </c>
    </row>
    <row r="152" spans="1:30" x14ac:dyDescent="0.25">
      <c r="C152" s="4" t="str">
        <f>+C145</f>
        <v>4.C.1. Pastizales que permanecen como tales</v>
      </c>
      <c r="D152" s="13">
        <f>+D145</f>
        <v>2.45152770296</v>
      </c>
      <c r="E152" s="13">
        <f>+N145</f>
        <v>1.7661988942751998</v>
      </c>
      <c r="F152" s="13">
        <f>+X145</f>
        <v>5.2149017609839987</v>
      </c>
      <c r="G152" s="13">
        <f>+AA145</f>
        <v>2.0517536770937275</v>
      </c>
      <c r="H152" s="13">
        <f t="shared" si="65"/>
        <v>8.2079432739982394</v>
      </c>
      <c r="I152" s="13">
        <f t="shared" si="66"/>
        <v>9.0082998249471657</v>
      </c>
      <c r="J152" s="13">
        <f t="shared" si="67"/>
        <v>4.2500829131975033</v>
      </c>
      <c r="K152" s="15">
        <f>+J152/$J$154</f>
        <v>2.5518925530253153E-3</v>
      </c>
      <c r="M152" s="109">
        <f>+IF(D152=0,"",IF(D152&lt;0,IF(J152&lt;0,(J152-D152)/D152,(J152-D152)/ABS(D152)),(J152-D152)/D152))</f>
        <v>0.73364670040885493</v>
      </c>
      <c r="N152" s="109">
        <f>+IF(G152=0,"",IF(G152&lt;0,IF(J152&lt;0,(J152-G152)/G152,(J152-G152)/ABS(G152)),(J152-G152)/G152))</f>
        <v>1.0714391598984094</v>
      </c>
      <c r="O152" s="17" t="str">
        <f>+C152</f>
        <v>4.C.1. Pastizales que permanecen como tales</v>
      </c>
    </row>
    <row r="153" spans="1:30" x14ac:dyDescent="0.25">
      <c r="C153" s="18" t="str">
        <f>+C146</f>
        <v>4.C.2. Tierras convertidas en pastizales</v>
      </c>
      <c r="D153" s="19">
        <f>+D146</f>
        <v>6620.6446149414951</v>
      </c>
      <c r="E153" s="19">
        <f>+N146</f>
        <v>6446.1393010066722</v>
      </c>
      <c r="F153" s="19">
        <f>+X146</f>
        <v>1603.8267201338178</v>
      </c>
      <c r="G153" s="19">
        <f>+AA146</f>
        <v>1632.5198746781689</v>
      </c>
      <c r="H153" s="19">
        <f t="shared" si="65"/>
        <v>1642.0842595262859</v>
      </c>
      <c r="I153" s="19">
        <f t="shared" si="66"/>
        <v>1651.6486443744031</v>
      </c>
      <c r="J153" s="19">
        <f t="shared" si="67"/>
        <v>1661.2130292225202</v>
      </c>
      <c r="K153" s="15">
        <f t="shared" ref="K153:K154" si="68">+J153/$J$154</f>
        <v>0.99744810744697465</v>
      </c>
      <c r="M153" s="109">
        <f t="shared" ref="M153:M154" si="69">+IF(D153=0,"",IF(D153&lt;0,IF(J153&lt;0,(J153-D153)/D153,(J153-D153)/ABS(D153)),(J153-D153)/D153))</f>
        <v>-0.74908590842144152</v>
      </c>
      <c r="N153" s="109">
        <f t="shared" ref="N153:N154" si="70">+IF(G153=0,"",IF(G153&lt;0,IF(J153&lt;0,(J153-G153)/G153,(J153-G153)/ABS(G153)),(J153-G153)/G153))</f>
        <v>1.757599095080406E-2</v>
      </c>
      <c r="O153" s="21" t="str">
        <f>+C153</f>
        <v>4.C.2. Tierras convertidas en pastizales</v>
      </c>
    </row>
    <row r="154" spans="1:30" s="8" customFormat="1" x14ac:dyDescent="0.25">
      <c r="B154" s="2"/>
      <c r="C154" s="6" t="s">
        <v>8</v>
      </c>
      <c r="D154" s="7">
        <f>SUM(D152:D153)</f>
        <v>6623.0961426444555</v>
      </c>
      <c r="E154" s="7">
        <f>SUM(E152:E153)</f>
        <v>6447.9054999009477</v>
      </c>
      <c r="F154" s="7">
        <f>SUM(F152:F153)</f>
        <v>1609.0416218948019</v>
      </c>
      <c r="G154" s="7">
        <f>SUM(G152:G153)</f>
        <v>1634.5716283552626</v>
      </c>
      <c r="H154" s="7">
        <f t="shared" ref="H154" si="71">SUM(H152:H153)</f>
        <v>1650.292202800284</v>
      </c>
      <c r="I154" s="7">
        <f t="shared" ref="I154" si="72">SUM(I152:I153)</f>
        <v>1660.6569441993504</v>
      </c>
      <c r="J154" s="7">
        <f t="shared" ref="J154" si="73">SUM(J152:J153)</f>
        <v>1665.4631121357177</v>
      </c>
      <c r="K154" s="15">
        <f t="shared" si="68"/>
        <v>1</v>
      </c>
      <c r="L154" s="2"/>
      <c r="M154" s="109">
        <f t="shared" si="69"/>
        <v>-0.74853707748371368</v>
      </c>
      <c r="N154" s="109">
        <f t="shared" si="70"/>
        <v>1.8898825383099681E-2</v>
      </c>
      <c r="O154" s="17" t="str">
        <f>+C154</f>
        <v>Total</v>
      </c>
      <c r="P154" s="24"/>
    </row>
    <row r="155" spans="1:30" s="11" customFormat="1" x14ac:dyDescent="0.25">
      <c r="B155" s="2"/>
      <c r="C155" s="9" t="s">
        <v>7</v>
      </c>
      <c r="D155" s="27">
        <f>+D147-D154</f>
        <v>0</v>
      </c>
      <c r="E155" s="27">
        <f>+N147-E154</f>
        <v>0</v>
      </c>
      <c r="F155" s="27">
        <f>+X147-F154</f>
        <v>0</v>
      </c>
      <c r="G155" s="27">
        <f>+AA147-G154</f>
        <v>0</v>
      </c>
      <c r="H155" s="27">
        <f t="shared" ref="H155" si="74">+AB147-H154</f>
        <v>0</v>
      </c>
      <c r="I155" s="27">
        <f t="shared" ref="I155" si="75">+AC147-I154</f>
        <v>0</v>
      </c>
      <c r="J155" s="27">
        <f t="shared" ref="J155" si="76">+AD147-J154</f>
        <v>0</v>
      </c>
      <c r="K155" s="29"/>
      <c r="L155" s="2"/>
      <c r="M155" s="28"/>
      <c r="N155" s="2"/>
      <c r="O155" s="2"/>
    </row>
    <row r="156" spans="1:30" s="11" customFormat="1" x14ac:dyDescent="0.25">
      <c r="B156" s="2"/>
      <c r="K156" s="29"/>
      <c r="L156" s="2"/>
    </row>
    <row r="157" spans="1:30" x14ac:dyDescent="0.25">
      <c r="C157" s="2" t="str">
        <f>+C150</f>
        <v>4.C. Pastizales: emisiones y absorciones de GEI (kt CO2 eq) por subcategoría, serie 1990-2016</v>
      </c>
    </row>
    <row r="174" spans="1:30" x14ac:dyDescent="0.25">
      <c r="C174" s="2" t="s">
        <v>167</v>
      </c>
    </row>
    <row r="175" spans="1:30" x14ac:dyDescent="0.25">
      <c r="C175" s="3" t="s">
        <v>17</v>
      </c>
      <c r="D175" s="3">
        <v>1990</v>
      </c>
      <c r="E175" s="3">
        <v>1991</v>
      </c>
      <c r="F175" s="3">
        <v>1992</v>
      </c>
      <c r="G175" s="3">
        <v>1993</v>
      </c>
      <c r="H175" s="3">
        <v>1994</v>
      </c>
      <c r="I175" s="3">
        <v>1995</v>
      </c>
      <c r="J175" s="3">
        <v>1996</v>
      </c>
      <c r="K175" s="3">
        <v>1997</v>
      </c>
      <c r="L175" s="3">
        <v>1998</v>
      </c>
      <c r="M175" s="3">
        <v>1999</v>
      </c>
      <c r="N175" s="3">
        <v>2000</v>
      </c>
      <c r="O175" s="3">
        <v>2001</v>
      </c>
      <c r="P175" s="3">
        <v>2002</v>
      </c>
      <c r="Q175" s="3">
        <v>2003</v>
      </c>
      <c r="R175" s="3">
        <v>2004</v>
      </c>
      <c r="S175" s="3">
        <v>2005</v>
      </c>
      <c r="T175" s="3">
        <v>2006</v>
      </c>
      <c r="U175" s="3">
        <v>2007</v>
      </c>
      <c r="V175" s="3">
        <v>2008</v>
      </c>
      <c r="W175" s="3">
        <v>2009</v>
      </c>
      <c r="X175" s="3">
        <v>2010</v>
      </c>
      <c r="Y175" s="3">
        <v>2011</v>
      </c>
      <c r="Z175" s="3">
        <v>2012</v>
      </c>
      <c r="AA175" s="3">
        <v>2013</v>
      </c>
      <c r="AB175" s="3">
        <v>2014</v>
      </c>
      <c r="AC175" s="3">
        <v>2015</v>
      </c>
      <c r="AD175" s="3">
        <v>2016</v>
      </c>
    </row>
    <row r="176" spans="1:30" x14ac:dyDescent="0.25">
      <c r="A176" s="2" t="s">
        <v>283</v>
      </c>
      <c r="B176" s="2" t="s">
        <v>284</v>
      </c>
      <c r="C176" s="4" t="str">
        <f t="shared" ref="C176:C177" si="77">+CONCATENATE(A176," ",B176)</f>
        <v>4.D.1. Humedales que permanecen como tales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</row>
    <row r="177" spans="1:30" x14ac:dyDescent="0.25">
      <c r="A177" s="2" t="s">
        <v>285</v>
      </c>
      <c r="B177" s="2" t="s">
        <v>286</v>
      </c>
      <c r="C177" s="4" t="str">
        <f t="shared" si="77"/>
        <v>4.D.2. Tierras convertidas en humedales</v>
      </c>
      <c r="D177" s="13">
        <v>116.71662110433415</v>
      </c>
      <c r="E177" s="13">
        <v>116.71662110433415</v>
      </c>
      <c r="F177" s="13">
        <v>116.71662110433415</v>
      </c>
      <c r="G177" s="13">
        <v>116.71662110433415</v>
      </c>
      <c r="H177" s="13">
        <v>116.71662110433415</v>
      </c>
      <c r="I177" s="13">
        <v>116.71662110433415</v>
      </c>
      <c r="J177" s="13">
        <v>116.71662110433415</v>
      </c>
      <c r="K177" s="13">
        <v>116.71662110433415</v>
      </c>
      <c r="L177" s="13">
        <v>116.71662110433415</v>
      </c>
      <c r="M177" s="13">
        <v>116.71662110433415</v>
      </c>
      <c r="N177" s="13">
        <v>116.71662110433415</v>
      </c>
      <c r="O177" s="13">
        <v>116.71662110433415</v>
      </c>
      <c r="P177" s="13">
        <v>40.473590259347716</v>
      </c>
      <c r="Q177" s="13">
        <v>40.473590259347716</v>
      </c>
      <c r="R177" s="13">
        <v>40.473590259347716</v>
      </c>
      <c r="S177" s="13">
        <v>40.473590259347716</v>
      </c>
      <c r="T177" s="13">
        <v>40.473590259347716</v>
      </c>
      <c r="U177" s="13">
        <v>40.473590259347716</v>
      </c>
      <c r="V177" s="13">
        <v>20.583952376085488</v>
      </c>
      <c r="W177" s="13">
        <v>20.583952376085488</v>
      </c>
      <c r="X177" s="13">
        <v>20.583952376085488</v>
      </c>
      <c r="Y177" s="13">
        <v>20.583952376085488</v>
      </c>
      <c r="Z177" s="13">
        <v>20.583952376085488</v>
      </c>
      <c r="AA177" s="13">
        <v>20.583952376085488</v>
      </c>
      <c r="AB177" s="13">
        <v>20.583952376085488</v>
      </c>
      <c r="AC177" s="13">
        <v>20.583952376085488</v>
      </c>
      <c r="AD177" s="13">
        <v>20.583952376085488</v>
      </c>
    </row>
    <row r="178" spans="1:30" s="8" customFormat="1" x14ac:dyDescent="0.25">
      <c r="A178" s="2"/>
      <c r="B178" s="2"/>
      <c r="C178" s="6" t="s">
        <v>8</v>
      </c>
      <c r="D178" s="7">
        <f>SUM(D176:D177)</f>
        <v>116.71662110433415</v>
      </c>
      <c r="E178" s="7">
        <f t="shared" ref="E178:AD178" si="78">SUM(E176:E177)</f>
        <v>116.71662110433415</v>
      </c>
      <c r="F178" s="7">
        <f t="shared" si="78"/>
        <v>116.71662110433415</v>
      </c>
      <c r="G178" s="7">
        <f t="shared" si="78"/>
        <v>116.71662110433415</v>
      </c>
      <c r="H178" s="7">
        <f t="shared" si="78"/>
        <v>116.71662110433415</v>
      </c>
      <c r="I178" s="7">
        <f t="shared" si="78"/>
        <v>116.71662110433415</v>
      </c>
      <c r="J178" s="7">
        <f t="shared" si="78"/>
        <v>116.71662110433415</v>
      </c>
      <c r="K178" s="7">
        <f t="shared" si="78"/>
        <v>116.71662110433415</v>
      </c>
      <c r="L178" s="7">
        <f t="shared" si="78"/>
        <v>116.71662110433415</v>
      </c>
      <c r="M178" s="7">
        <f t="shared" si="78"/>
        <v>116.71662110433415</v>
      </c>
      <c r="N178" s="7">
        <f t="shared" si="78"/>
        <v>116.71662110433415</v>
      </c>
      <c r="O178" s="7">
        <f t="shared" si="78"/>
        <v>116.71662110433415</v>
      </c>
      <c r="P178" s="7">
        <f t="shared" si="78"/>
        <v>40.473590259347716</v>
      </c>
      <c r="Q178" s="7">
        <f t="shared" si="78"/>
        <v>40.473590259347716</v>
      </c>
      <c r="R178" s="7">
        <f t="shared" si="78"/>
        <v>40.473590259347716</v>
      </c>
      <c r="S178" s="7">
        <f t="shared" si="78"/>
        <v>40.473590259347716</v>
      </c>
      <c r="T178" s="7">
        <f t="shared" si="78"/>
        <v>40.473590259347716</v>
      </c>
      <c r="U178" s="7">
        <f t="shared" si="78"/>
        <v>40.473590259347716</v>
      </c>
      <c r="V178" s="7">
        <f t="shared" si="78"/>
        <v>20.583952376085488</v>
      </c>
      <c r="W178" s="7">
        <f t="shared" si="78"/>
        <v>20.583952376085488</v>
      </c>
      <c r="X178" s="7">
        <f t="shared" si="78"/>
        <v>20.583952376085488</v>
      </c>
      <c r="Y178" s="7">
        <f t="shared" si="78"/>
        <v>20.583952376085488</v>
      </c>
      <c r="Z178" s="7">
        <f t="shared" si="78"/>
        <v>20.583952376085488</v>
      </c>
      <c r="AA178" s="7">
        <f t="shared" si="78"/>
        <v>20.583952376085488</v>
      </c>
      <c r="AB178" s="7">
        <f t="shared" si="78"/>
        <v>20.583952376085488</v>
      </c>
      <c r="AC178" s="7">
        <f t="shared" si="78"/>
        <v>20.583952376085488</v>
      </c>
      <c r="AD178" s="7">
        <f t="shared" si="78"/>
        <v>20.583952376085488</v>
      </c>
    </row>
    <row r="179" spans="1:30" s="11" customFormat="1" x14ac:dyDescent="0.25">
      <c r="A179" s="2"/>
      <c r="B179" s="2"/>
      <c r="C179" s="9" t="s">
        <v>7</v>
      </c>
      <c r="D179" s="27">
        <f t="shared" ref="D179:AD179" si="79">+D178-D30</f>
        <v>0</v>
      </c>
      <c r="E179" s="27">
        <f t="shared" si="79"/>
        <v>0</v>
      </c>
      <c r="F179" s="27">
        <f t="shared" si="79"/>
        <v>0</v>
      </c>
      <c r="G179" s="27">
        <f t="shared" si="79"/>
        <v>0</v>
      </c>
      <c r="H179" s="27">
        <f t="shared" si="79"/>
        <v>0</v>
      </c>
      <c r="I179" s="27">
        <f t="shared" si="79"/>
        <v>0</v>
      </c>
      <c r="J179" s="27">
        <f t="shared" si="79"/>
        <v>0</v>
      </c>
      <c r="K179" s="27">
        <f t="shared" si="79"/>
        <v>0</v>
      </c>
      <c r="L179" s="27">
        <f t="shared" si="79"/>
        <v>0</v>
      </c>
      <c r="M179" s="27">
        <f t="shared" si="79"/>
        <v>0</v>
      </c>
      <c r="N179" s="27">
        <f t="shared" si="79"/>
        <v>0</v>
      </c>
      <c r="O179" s="27">
        <f t="shared" si="79"/>
        <v>0</v>
      </c>
      <c r="P179" s="27">
        <f t="shared" si="79"/>
        <v>0</v>
      </c>
      <c r="Q179" s="27">
        <f t="shared" si="79"/>
        <v>0</v>
      </c>
      <c r="R179" s="27">
        <f t="shared" si="79"/>
        <v>0</v>
      </c>
      <c r="S179" s="27">
        <f t="shared" si="79"/>
        <v>0</v>
      </c>
      <c r="T179" s="27">
        <f t="shared" si="79"/>
        <v>0</v>
      </c>
      <c r="U179" s="27">
        <f t="shared" si="79"/>
        <v>0</v>
      </c>
      <c r="V179" s="27">
        <f t="shared" si="79"/>
        <v>0</v>
      </c>
      <c r="W179" s="27">
        <f t="shared" si="79"/>
        <v>0</v>
      </c>
      <c r="X179" s="27">
        <f t="shared" si="79"/>
        <v>0</v>
      </c>
      <c r="Y179" s="27">
        <f t="shared" si="79"/>
        <v>0</v>
      </c>
      <c r="Z179" s="27">
        <f t="shared" si="79"/>
        <v>0</v>
      </c>
      <c r="AA179" s="27">
        <f t="shared" si="79"/>
        <v>0</v>
      </c>
      <c r="AB179" s="27">
        <f t="shared" si="79"/>
        <v>0</v>
      </c>
      <c r="AC179" s="27">
        <f t="shared" si="79"/>
        <v>0</v>
      </c>
      <c r="AD179" s="27">
        <f t="shared" si="79"/>
        <v>0</v>
      </c>
    </row>
    <row r="181" spans="1:30" x14ac:dyDescent="0.25">
      <c r="C181" s="2" t="str">
        <f>+C174</f>
        <v>4.D. Humedales: emisiones y absorciones de GEI (kt CO2 eq) por subcategoría, serie 1990-2016</v>
      </c>
    </row>
    <row r="182" spans="1:30" x14ac:dyDescent="0.25">
      <c r="C182" s="3" t="s">
        <v>9</v>
      </c>
      <c r="D182" s="3">
        <f>+D175</f>
        <v>1990</v>
      </c>
      <c r="E182" s="3">
        <f>+N175</f>
        <v>2000</v>
      </c>
      <c r="F182" s="3">
        <f>+X175</f>
        <v>2010</v>
      </c>
      <c r="G182" s="3">
        <f>+AA175</f>
        <v>2013</v>
      </c>
      <c r="H182" s="3">
        <f t="shared" ref="H182:H184" si="80">+AB175</f>
        <v>2014</v>
      </c>
      <c r="I182" s="3">
        <f t="shared" ref="I182:I184" si="81">+AC175</f>
        <v>2015</v>
      </c>
      <c r="J182" s="3">
        <f t="shared" ref="J182:J184" si="82">+AD175</f>
        <v>2016</v>
      </c>
      <c r="M182" s="85" t="s">
        <v>74</v>
      </c>
      <c r="N182" s="85" t="s">
        <v>87</v>
      </c>
      <c r="O182" s="74" t="s">
        <v>0</v>
      </c>
    </row>
    <row r="183" spans="1:30" x14ac:dyDescent="0.25">
      <c r="C183" s="4" t="str">
        <f>+C176</f>
        <v>4.D.1. Humedales que permanecen como tales</v>
      </c>
      <c r="D183" s="13">
        <f>+D176</f>
        <v>0</v>
      </c>
      <c r="E183" s="13">
        <f>+N176</f>
        <v>0</v>
      </c>
      <c r="F183" s="13">
        <f>+X176</f>
        <v>0</v>
      </c>
      <c r="G183" s="13">
        <f>+AA176</f>
        <v>0</v>
      </c>
      <c r="H183" s="13">
        <f t="shared" si="80"/>
        <v>0</v>
      </c>
      <c r="I183" s="13">
        <f t="shared" si="81"/>
        <v>0</v>
      </c>
      <c r="J183" s="13">
        <f t="shared" si="82"/>
        <v>0</v>
      </c>
      <c r="K183" s="15">
        <f>+J183/$J$185</f>
        <v>0</v>
      </c>
      <c r="M183" s="109" t="str">
        <f>+IF(D183=0,"",IF(D183&lt;0,IF(J183&lt;0,(J183-D183)/D183,(J183-D183)/ABS(D183)),(J183-D183)/D183))</f>
        <v/>
      </c>
      <c r="N183" s="109" t="str">
        <f>+IF(G183=0,"",IF(G183&lt;0,IF(J183&lt;0,(J183-G183)/G183,(J183-G183)/ABS(G183)),(J183-G183)/G183))</f>
        <v/>
      </c>
      <c r="O183" s="17" t="str">
        <f>+C183</f>
        <v>4.D.1. Humedales que permanecen como tales</v>
      </c>
    </row>
    <row r="184" spans="1:30" x14ac:dyDescent="0.25">
      <c r="C184" s="18" t="str">
        <f>+C177</f>
        <v>4.D.2. Tierras convertidas en humedales</v>
      </c>
      <c r="D184" s="19">
        <f>+D177</f>
        <v>116.71662110433415</v>
      </c>
      <c r="E184" s="19">
        <f>+N177</f>
        <v>116.71662110433415</v>
      </c>
      <c r="F184" s="19">
        <f>+X177</f>
        <v>20.583952376085488</v>
      </c>
      <c r="G184" s="19">
        <f>+AA177</f>
        <v>20.583952376085488</v>
      </c>
      <c r="H184" s="19">
        <f t="shared" si="80"/>
        <v>20.583952376085488</v>
      </c>
      <c r="I184" s="19">
        <f t="shared" si="81"/>
        <v>20.583952376085488</v>
      </c>
      <c r="J184" s="19">
        <f t="shared" si="82"/>
        <v>20.583952376085488</v>
      </c>
      <c r="K184" s="15">
        <f t="shared" ref="K184:K185" si="83">+J184/$J$185</f>
        <v>1</v>
      </c>
      <c r="M184" s="109">
        <f t="shared" ref="M184:M185" si="84">+IF(D184=0,"",IF(D184&lt;0,IF(J184&lt;0,(J184-D184)/D184,(J184-D184)/ABS(D184)),(J184-D184)/D184))</f>
        <v>-0.82364163577280658</v>
      </c>
      <c r="N184" s="109">
        <f t="shared" ref="N184:N185" si="85">+IF(G184=0,"",IF(G184&lt;0,IF(J184&lt;0,(J184-G184)/G184,(J184-G184)/ABS(G184)),(J184-G184)/G184))</f>
        <v>0</v>
      </c>
      <c r="O184" s="21" t="str">
        <f>+C184</f>
        <v>4.D.2. Tierras convertidas en humedales</v>
      </c>
    </row>
    <row r="185" spans="1:30" s="8" customFormat="1" x14ac:dyDescent="0.25">
      <c r="B185" s="2"/>
      <c r="C185" s="6" t="s">
        <v>8</v>
      </c>
      <c r="D185" s="7">
        <f>SUM(D183:D184)</f>
        <v>116.71662110433415</v>
      </c>
      <c r="E185" s="7">
        <f>SUM(E183:E184)</f>
        <v>116.71662110433415</v>
      </c>
      <c r="F185" s="7">
        <f>SUM(F183:F184)</f>
        <v>20.583952376085488</v>
      </c>
      <c r="G185" s="7">
        <f>SUM(G183:G184)</f>
        <v>20.583952376085488</v>
      </c>
      <c r="H185" s="7">
        <f t="shared" ref="H185" si="86">SUM(H183:H184)</f>
        <v>20.583952376085488</v>
      </c>
      <c r="I185" s="7">
        <f t="shared" ref="I185" si="87">SUM(I183:I184)</f>
        <v>20.583952376085488</v>
      </c>
      <c r="J185" s="7">
        <f t="shared" ref="J185" si="88">SUM(J183:J184)</f>
        <v>20.583952376085488</v>
      </c>
      <c r="K185" s="15">
        <f t="shared" si="83"/>
        <v>1</v>
      </c>
      <c r="L185" s="2"/>
      <c r="M185" s="109">
        <f t="shared" si="84"/>
        <v>-0.82364163577280658</v>
      </c>
      <c r="N185" s="109">
        <f t="shared" si="85"/>
        <v>0</v>
      </c>
      <c r="O185" s="17" t="str">
        <f>+C185</f>
        <v>Total</v>
      </c>
      <c r="P185" s="24"/>
    </row>
    <row r="186" spans="1:30" s="11" customFormat="1" x14ac:dyDescent="0.25">
      <c r="B186" s="2"/>
      <c r="C186" s="9" t="s">
        <v>7</v>
      </c>
      <c r="D186" s="27">
        <f>+D178-D185</f>
        <v>0</v>
      </c>
      <c r="E186" s="27">
        <f>+N178-E185</f>
        <v>0</v>
      </c>
      <c r="F186" s="27">
        <f>+X178-F185</f>
        <v>0</v>
      </c>
      <c r="G186" s="27">
        <f>+AA178-G185</f>
        <v>0</v>
      </c>
      <c r="H186" s="27">
        <f t="shared" ref="H186" si="89">+AB178-H185</f>
        <v>0</v>
      </c>
      <c r="I186" s="27">
        <f t="shared" ref="I186" si="90">+AC178-I185</f>
        <v>0</v>
      </c>
      <c r="J186" s="27">
        <f t="shared" ref="J186" si="91">+AD178-J185</f>
        <v>0</v>
      </c>
      <c r="K186" s="29"/>
      <c r="L186" s="2"/>
      <c r="M186" s="28"/>
      <c r="N186" s="2"/>
      <c r="O186" s="2"/>
    </row>
    <row r="187" spans="1:30" s="11" customFormat="1" x14ac:dyDescent="0.25">
      <c r="B187" s="2"/>
      <c r="K187" s="29"/>
      <c r="L187" s="2"/>
    </row>
    <row r="188" spans="1:30" x14ac:dyDescent="0.25">
      <c r="C188" s="2" t="str">
        <f>+C181</f>
        <v>4.D. Humedales: emisiones y absorciones de GEI (kt CO2 eq) por subcategoría, serie 1990-2016</v>
      </c>
    </row>
    <row r="205" spans="1:30" x14ac:dyDescent="0.25">
      <c r="C205" s="2" t="s">
        <v>168</v>
      </c>
    </row>
    <row r="206" spans="1:30" x14ac:dyDescent="0.25">
      <c r="C206" s="3" t="s">
        <v>17</v>
      </c>
      <c r="D206" s="3">
        <v>1990</v>
      </c>
      <c r="E206" s="3">
        <v>1991</v>
      </c>
      <c r="F206" s="3">
        <v>1992</v>
      </c>
      <c r="G206" s="3">
        <v>1993</v>
      </c>
      <c r="H206" s="3">
        <v>1994</v>
      </c>
      <c r="I206" s="3">
        <v>1995</v>
      </c>
      <c r="J206" s="3">
        <v>1996</v>
      </c>
      <c r="K206" s="3">
        <v>1997</v>
      </c>
      <c r="L206" s="3">
        <v>1998</v>
      </c>
      <c r="M206" s="3">
        <v>1999</v>
      </c>
      <c r="N206" s="3">
        <v>2000</v>
      </c>
      <c r="O206" s="3">
        <v>2001</v>
      </c>
      <c r="P206" s="3">
        <v>2002</v>
      </c>
      <c r="Q206" s="3">
        <v>2003</v>
      </c>
      <c r="R206" s="3">
        <v>2004</v>
      </c>
      <c r="S206" s="3">
        <v>2005</v>
      </c>
      <c r="T206" s="3">
        <v>2006</v>
      </c>
      <c r="U206" s="3">
        <v>2007</v>
      </c>
      <c r="V206" s="3">
        <v>2008</v>
      </c>
      <c r="W206" s="3">
        <v>2009</v>
      </c>
      <c r="X206" s="3">
        <v>2010</v>
      </c>
      <c r="Y206" s="3">
        <v>2011</v>
      </c>
      <c r="Z206" s="3">
        <v>2012</v>
      </c>
      <c r="AA206" s="3">
        <v>2013</v>
      </c>
      <c r="AB206" s="3">
        <v>2014</v>
      </c>
      <c r="AC206" s="3">
        <v>2015</v>
      </c>
      <c r="AD206" s="3">
        <v>2016</v>
      </c>
    </row>
    <row r="207" spans="1:30" x14ac:dyDescent="0.25">
      <c r="A207" s="2" t="s">
        <v>287</v>
      </c>
      <c r="B207" s="2" t="s">
        <v>288</v>
      </c>
      <c r="C207" s="4" t="str">
        <f t="shared" ref="C207:C208" si="92">+CONCATENATE(A207," ",B207)</f>
        <v>4.E.1. Asentamientos que permanecen como tales</v>
      </c>
      <c r="D207" s="13">
        <v>272.03757922986352</v>
      </c>
      <c r="E207" s="13">
        <v>280.63420857445476</v>
      </c>
      <c r="F207" s="13">
        <v>289.230837919046</v>
      </c>
      <c r="G207" s="13">
        <v>297.82746726363723</v>
      </c>
      <c r="H207" s="13">
        <v>306.42409660822847</v>
      </c>
      <c r="I207" s="13">
        <v>315.0207259528197</v>
      </c>
      <c r="J207" s="13">
        <v>323.61735529741088</v>
      </c>
      <c r="K207" s="13">
        <v>332.21398464200217</v>
      </c>
      <c r="L207" s="13">
        <v>340.81061398659341</v>
      </c>
      <c r="M207" s="13">
        <v>349.40724333118465</v>
      </c>
      <c r="N207" s="13">
        <v>358.00387267577588</v>
      </c>
      <c r="O207" s="13">
        <v>366.60050202036712</v>
      </c>
      <c r="P207" s="13">
        <v>326.03493949404708</v>
      </c>
      <c r="Q207" s="13">
        <v>333.24194581361513</v>
      </c>
      <c r="R207" s="13">
        <v>340.44895213318307</v>
      </c>
      <c r="S207" s="13">
        <v>347.65595845275112</v>
      </c>
      <c r="T207" s="13">
        <v>354.86296477231912</v>
      </c>
      <c r="U207" s="13">
        <v>362.069971091887</v>
      </c>
      <c r="V207" s="13">
        <v>371.99125317108678</v>
      </c>
      <c r="W207" s="13">
        <v>379.10109717317312</v>
      </c>
      <c r="X207" s="13">
        <v>377.61431183066821</v>
      </c>
      <c r="Y207" s="13">
        <v>376.12752648816326</v>
      </c>
      <c r="Z207" s="13">
        <v>374.64074114565841</v>
      </c>
      <c r="AA207" s="13">
        <v>373.15395580315345</v>
      </c>
      <c r="AB207" s="13">
        <v>371.66717046064861</v>
      </c>
      <c r="AC207" s="13">
        <v>370.18038511814382</v>
      </c>
      <c r="AD207" s="13">
        <v>368.69359977563886</v>
      </c>
    </row>
    <row r="208" spans="1:30" x14ac:dyDescent="0.25">
      <c r="A208" s="2" t="s">
        <v>289</v>
      </c>
      <c r="B208" s="2" t="s">
        <v>290</v>
      </c>
      <c r="C208" s="4" t="str">
        <f t="shared" si="92"/>
        <v>4.E.2. Tierras convertidas en asentamientos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</row>
    <row r="209" spans="1:30" s="8" customFormat="1" x14ac:dyDescent="0.25">
      <c r="A209" s="2"/>
      <c r="B209" s="2"/>
      <c r="C209" s="6" t="s">
        <v>8</v>
      </c>
      <c r="D209" s="7">
        <f>SUM(D207:D208)</f>
        <v>272.03757922986352</v>
      </c>
      <c r="E209" s="7">
        <f t="shared" ref="E209:AD209" si="93">SUM(E207:E208)</f>
        <v>280.63420857445476</v>
      </c>
      <c r="F209" s="7">
        <f t="shared" si="93"/>
        <v>289.230837919046</v>
      </c>
      <c r="G209" s="7">
        <f t="shared" si="93"/>
        <v>297.82746726363723</v>
      </c>
      <c r="H209" s="7">
        <f t="shared" si="93"/>
        <v>306.42409660822847</v>
      </c>
      <c r="I209" s="7">
        <f t="shared" si="93"/>
        <v>315.0207259528197</v>
      </c>
      <c r="J209" s="7">
        <f t="shared" si="93"/>
        <v>323.61735529741088</v>
      </c>
      <c r="K209" s="7">
        <f t="shared" si="93"/>
        <v>332.21398464200217</v>
      </c>
      <c r="L209" s="7">
        <f t="shared" si="93"/>
        <v>340.81061398659341</v>
      </c>
      <c r="M209" s="7">
        <f t="shared" si="93"/>
        <v>349.40724333118465</v>
      </c>
      <c r="N209" s="7">
        <f t="shared" si="93"/>
        <v>358.00387267577588</v>
      </c>
      <c r="O209" s="7">
        <f t="shared" si="93"/>
        <v>366.60050202036712</v>
      </c>
      <c r="P209" s="7">
        <f t="shared" si="93"/>
        <v>326.03493949404708</v>
      </c>
      <c r="Q209" s="7">
        <f t="shared" si="93"/>
        <v>333.24194581361513</v>
      </c>
      <c r="R209" s="7">
        <f t="shared" si="93"/>
        <v>340.44895213318307</v>
      </c>
      <c r="S209" s="7">
        <f t="shared" si="93"/>
        <v>347.65595845275112</v>
      </c>
      <c r="T209" s="7">
        <f t="shared" si="93"/>
        <v>354.86296477231912</v>
      </c>
      <c r="U209" s="7">
        <f t="shared" si="93"/>
        <v>362.069971091887</v>
      </c>
      <c r="V209" s="7">
        <f t="shared" si="93"/>
        <v>371.99125317108678</v>
      </c>
      <c r="W209" s="7">
        <f t="shared" si="93"/>
        <v>379.10109717317312</v>
      </c>
      <c r="X209" s="7">
        <f t="shared" si="93"/>
        <v>377.61431183066821</v>
      </c>
      <c r="Y209" s="7">
        <f t="shared" si="93"/>
        <v>376.12752648816326</v>
      </c>
      <c r="Z209" s="7">
        <f t="shared" si="93"/>
        <v>374.64074114565841</v>
      </c>
      <c r="AA209" s="7">
        <f t="shared" si="93"/>
        <v>373.15395580315345</v>
      </c>
      <c r="AB209" s="7">
        <f t="shared" si="93"/>
        <v>371.66717046064861</v>
      </c>
      <c r="AC209" s="7">
        <f t="shared" si="93"/>
        <v>370.18038511814382</v>
      </c>
      <c r="AD209" s="7">
        <f t="shared" si="93"/>
        <v>368.69359977563886</v>
      </c>
    </row>
    <row r="210" spans="1:30" s="11" customFormat="1" x14ac:dyDescent="0.25">
      <c r="A210" s="2"/>
      <c r="B210" s="2"/>
      <c r="C210" s="9" t="s">
        <v>7</v>
      </c>
      <c r="D210" s="27">
        <f t="shared" ref="D210:AD210" si="94">+D209-D31</f>
        <v>0</v>
      </c>
      <c r="E210" s="27">
        <f t="shared" si="94"/>
        <v>0</v>
      </c>
      <c r="F210" s="27">
        <f t="shared" si="94"/>
        <v>0</v>
      </c>
      <c r="G210" s="27">
        <f t="shared" si="94"/>
        <v>0</v>
      </c>
      <c r="H210" s="27">
        <f t="shared" si="94"/>
        <v>0</v>
      </c>
      <c r="I210" s="27">
        <f t="shared" si="94"/>
        <v>0</v>
      </c>
      <c r="J210" s="27">
        <f t="shared" si="94"/>
        <v>0</v>
      </c>
      <c r="K210" s="27">
        <f t="shared" si="94"/>
        <v>0</v>
      </c>
      <c r="L210" s="27">
        <f t="shared" si="94"/>
        <v>0</v>
      </c>
      <c r="M210" s="27">
        <f t="shared" si="94"/>
        <v>0</v>
      </c>
      <c r="N210" s="27">
        <f t="shared" si="94"/>
        <v>0</v>
      </c>
      <c r="O210" s="27">
        <f t="shared" si="94"/>
        <v>0</v>
      </c>
      <c r="P210" s="27">
        <f t="shared" si="94"/>
        <v>0</v>
      </c>
      <c r="Q210" s="27">
        <f t="shared" si="94"/>
        <v>0</v>
      </c>
      <c r="R210" s="27">
        <f t="shared" si="94"/>
        <v>0</v>
      </c>
      <c r="S210" s="27">
        <f t="shared" si="94"/>
        <v>0</v>
      </c>
      <c r="T210" s="27">
        <f t="shared" si="94"/>
        <v>0</v>
      </c>
      <c r="U210" s="27">
        <f t="shared" si="94"/>
        <v>0</v>
      </c>
      <c r="V210" s="27">
        <f t="shared" si="94"/>
        <v>0</v>
      </c>
      <c r="W210" s="27">
        <f t="shared" si="94"/>
        <v>0</v>
      </c>
      <c r="X210" s="27">
        <f t="shared" si="94"/>
        <v>0</v>
      </c>
      <c r="Y210" s="27">
        <f t="shared" si="94"/>
        <v>0</v>
      </c>
      <c r="Z210" s="27">
        <f t="shared" si="94"/>
        <v>0</v>
      </c>
      <c r="AA210" s="27">
        <f t="shared" si="94"/>
        <v>0</v>
      </c>
      <c r="AB210" s="27">
        <f t="shared" si="94"/>
        <v>0</v>
      </c>
      <c r="AC210" s="27">
        <f t="shared" si="94"/>
        <v>0</v>
      </c>
      <c r="AD210" s="27">
        <f t="shared" si="94"/>
        <v>0</v>
      </c>
    </row>
    <row r="212" spans="1:30" x14ac:dyDescent="0.25">
      <c r="C212" s="2" t="str">
        <f>+C205</f>
        <v>4.E. Asentamientos: emisiones y absorciones de GEI (kt CO2 eq) por subcategoría, serie 1990-2016</v>
      </c>
    </row>
    <row r="213" spans="1:30" x14ac:dyDescent="0.25">
      <c r="C213" s="3" t="s">
        <v>9</v>
      </c>
      <c r="D213" s="3">
        <f>+D206</f>
        <v>1990</v>
      </c>
      <c r="E213" s="3">
        <f>+N206</f>
        <v>2000</v>
      </c>
      <c r="F213" s="3">
        <f>+X206</f>
        <v>2010</v>
      </c>
      <c r="G213" s="3">
        <f>+AA206</f>
        <v>2013</v>
      </c>
      <c r="H213" s="3">
        <f t="shared" ref="H213:H215" si="95">+AB206</f>
        <v>2014</v>
      </c>
      <c r="I213" s="3">
        <f t="shared" ref="I213:I215" si="96">+AC206</f>
        <v>2015</v>
      </c>
      <c r="J213" s="3">
        <f t="shared" ref="J213:J215" si="97">+AD206</f>
        <v>2016</v>
      </c>
      <c r="M213" s="85" t="s">
        <v>74</v>
      </c>
      <c r="N213" s="85" t="s">
        <v>87</v>
      </c>
      <c r="O213" s="74" t="s">
        <v>0</v>
      </c>
    </row>
    <row r="214" spans="1:30" x14ac:dyDescent="0.25">
      <c r="C214" s="4" t="str">
        <f>+C207</f>
        <v>4.E.1. Asentamientos que permanecen como tales</v>
      </c>
      <c r="D214" s="13">
        <f>+D207</f>
        <v>272.03757922986352</v>
      </c>
      <c r="E214" s="13">
        <f>+N207</f>
        <v>358.00387267577588</v>
      </c>
      <c r="F214" s="13">
        <f>+X207</f>
        <v>377.61431183066821</v>
      </c>
      <c r="G214" s="13">
        <f>+AA207</f>
        <v>373.15395580315345</v>
      </c>
      <c r="H214" s="13">
        <f t="shared" si="95"/>
        <v>371.66717046064861</v>
      </c>
      <c r="I214" s="13">
        <f t="shared" si="96"/>
        <v>370.18038511814382</v>
      </c>
      <c r="J214" s="13">
        <f t="shared" si="97"/>
        <v>368.69359977563886</v>
      </c>
      <c r="K214" s="15">
        <f>+J214/$J$216</f>
        <v>1</v>
      </c>
      <c r="M214" s="109">
        <f>+IF(D214=0,"",IF(D214&lt;0,IF(J214&lt;0,(J214-D214)/D214,(J214-D214)/ABS(D214)),(J214-D214)/D214))</f>
        <v>0.35530392830067026</v>
      </c>
      <c r="N214" s="109">
        <f>+IF(G214=0,"",IF(G214&lt;0,IF(J214&lt;0,(J214-G214)/G214,(J214-G214)/ABS(G214)),(J214-G214)/G214))</f>
        <v>-1.1953125400786382E-2</v>
      </c>
      <c r="O214" s="17" t="str">
        <f>+C214</f>
        <v>4.E.1. Asentamientos que permanecen como tales</v>
      </c>
    </row>
    <row r="215" spans="1:30" x14ac:dyDescent="0.25">
      <c r="C215" s="18" t="str">
        <f>+C208</f>
        <v>4.E.2. Tierras convertidas en asentamientos</v>
      </c>
      <c r="D215" s="19">
        <f>+D208</f>
        <v>0</v>
      </c>
      <c r="E215" s="19">
        <f>+N208</f>
        <v>0</v>
      </c>
      <c r="F215" s="19">
        <f>+X208</f>
        <v>0</v>
      </c>
      <c r="G215" s="19">
        <f>+AA208</f>
        <v>0</v>
      </c>
      <c r="H215" s="19">
        <f t="shared" si="95"/>
        <v>0</v>
      </c>
      <c r="I215" s="19">
        <f t="shared" si="96"/>
        <v>0</v>
      </c>
      <c r="J215" s="19">
        <f t="shared" si="97"/>
        <v>0</v>
      </c>
      <c r="K215" s="15">
        <f t="shared" ref="K215:K216" si="98">+J215/$J$216</f>
        <v>0</v>
      </c>
      <c r="M215" s="109" t="str">
        <f t="shared" ref="M215:M216" si="99">+IF(D215=0,"",IF(D215&lt;0,IF(J215&lt;0,(J215-D215)/D215,(J215-D215)/ABS(D215)),(J215-D215)/D215))</f>
        <v/>
      </c>
      <c r="N215" s="109" t="str">
        <f t="shared" ref="N215:N216" si="100">+IF(G215=0,"",IF(G215&lt;0,IF(J215&lt;0,(J215-G215)/G215,(J215-G215)/ABS(G215)),(J215-G215)/G215))</f>
        <v/>
      </c>
      <c r="O215" s="21" t="str">
        <f>+C215</f>
        <v>4.E.2. Tierras convertidas en asentamientos</v>
      </c>
    </row>
    <row r="216" spans="1:30" s="8" customFormat="1" x14ac:dyDescent="0.25">
      <c r="B216" s="2"/>
      <c r="C216" s="6" t="s">
        <v>8</v>
      </c>
      <c r="D216" s="7">
        <f>SUM(D214:D215)</f>
        <v>272.03757922986352</v>
      </c>
      <c r="E216" s="7">
        <f>SUM(E214:E215)</f>
        <v>358.00387267577588</v>
      </c>
      <c r="F216" s="7">
        <f>SUM(F214:F215)</f>
        <v>377.61431183066821</v>
      </c>
      <c r="G216" s="7">
        <f>SUM(G214:G215)</f>
        <v>373.15395580315345</v>
      </c>
      <c r="H216" s="7">
        <f t="shared" ref="H216" si="101">SUM(H214:H215)</f>
        <v>371.66717046064861</v>
      </c>
      <c r="I216" s="7">
        <f t="shared" ref="I216" si="102">SUM(I214:I215)</f>
        <v>370.18038511814382</v>
      </c>
      <c r="J216" s="7">
        <f t="shared" ref="J216" si="103">SUM(J214:J215)</f>
        <v>368.69359977563886</v>
      </c>
      <c r="K216" s="15">
        <f t="shared" si="98"/>
        <v>1</v>
      </c>
      <c r="L216" s="2"/>
      <c r="M216" s="109">
        <f t="shared" si="99"/>
        <v>0.35530392830067026</v>
      </c>
      <c r="N216" s="109">
        <f t="shared" si="100"/>
        <v>-1.1953125400786382E-2</v>
      </c>
      <c r="O216" s="17" t="str">
        <f>+C216</f>
        <v>Total</v>
      </c>
      <c r="P216" s="24"/>
    </row>
    <row r="217" spans="1:30" s="11" customFormat="1" x14ac:dyDescent="0.25">
      <c r="B217" s="2"/>
      <c r="C217" s="9" t="s">
        <v>7</v>
      </c>
      <c r="D217" s="27">
        <f>+D209-D216</f>
        <v>0</v>
      </c>
      <c r="E217" s="27">
        <f>+N209-E216</f>
        <v>0</v>
      </c>
      <c r="F217" s="27">
        <f>+X209-F216</f>
        <v>0</v>
      </c>
      <c r="G217" s="27">
        <f>+AA209-G216</f>
        <v>0</v>
      </c>
      <c r="H217" s="27">
        <f t="shared" ref="H217" si="104">+AB209-H216</f>
        <v>0</v>
      </c>
      <c r="I217" s="27">
        <f t="shared" ref="I217" si="105">+AC209-I216</f>
        <v>0</v>
      </c>
      <c r="J217" s="27">
        <f t="shared" ref="J217" si="106">+AD209-J216</f>
        <v>0</v>
      </c>
      <c r="K217" s="29"/>
      <c r="L217" s="2"/>
      <c r="M217" s="28"/>
      <c r="N217" s="2"/>
      <c r="O217" s="2"/>
    </row>
    <row r="218" spans="1:30" s="11" customFormat="1" x14ac:dyDescent="0.25">
      <c r="B218" s="2"/>
      <c r="K218" s="29"/>
      <c r="L218" s="2"/>
    </row>
    <row r="219" spans="1:30" x14ac:dyDescent="0.25">
      <c r="C219" s="2" t="str">
        <f>+C212</f>
        <v>4.E. Asentamientos: emisiones y absorciones de GEI (kt CO2 eq) por subcategoría, serie 1990-2016</v>
      </c>
    </row>
    <row r="236" spans="1:30" x14ac:dyDescent="0.25">
      <c r="C236" s="2" t="s">
        <v>169</v>
      </c>
    </row>
    <row r="237" spans="1:30" x14ac:dyDescent="0.25">
      <c r="C237" s="3" t="s">
        <v>17</v>
      </c>
      <c r="D237" s="3">
        <v>1990</v>
      </c>
      <c r="E237" s="3">
        <v>1991</v>
      </c>
      <c r="F237" s="3">
        <v>1992</v>
      </c>
      <c r="G237" s="3">
        <v>1993</v>
      </c>
      <c r="H237" s="3">
        <v>1994</v>
      </c>
      <c r="I237" s="3">
        <v>1995</v>
      </c>
      <c r="J237" s="3">
        <v>1996</v>
      </c>
      <c r="K237" s="3">
        <v>1997</v>
      </c>
      <c r="L237" s="3">
        <v>1998</v>
      </c>
      <c r="M237" s="3">
        <v>1999</v>
      </c>
      <c r="N237" s="3">
        <v>2000</v>
      </c>
      <c r="O237" s="3">
        <v>2001</v>
      </c>
      <c r="P237" s="3">
        <v>2002</v>
      </c>
      <c r="Q237" s="3">
        <v>2003</v>
      </c>
      <c r="R237" s="3">
        <v>2004</v>
      </c>
      <c r="S237" s="3">
        <v>2005</v>
      </c>
      <c r="T237" s="3">
        <v>2006</v>
      </c>
      <c r="U237" s="3">
        <v>2007</v>
      </c>
      <c r="V237" s="3">
        <v>2008</v>
      </c>
      <c r="W237" s="3">
        <v>2009</v>
      </c>
      <c r="X237" s="3">
        <v>2010</v>
      </c>
      <c r="Y237" s="3">
        <v>2011</v>
      </c>
      <c r="Z237" s="3">
        <v>2012</v>
      </c>
      <c r="AA237" s="3">
        <v>2013</v>
      </c>
      <c r="AB237" s="3">
        <v>2014</v>
      </c>
      <c r="AC237" s="3">
        <v>2015</v>
      </c>
      <c r="AD237" s="3">
        <v>2016</v>
      </c>
    </row>
    <row r="238" spans="1:30" x14ac:dyDescent="0.25">
      <c r="A238" s="2" t="s">
        <v>291</v>
      </c>
      <c r="B238" s="2" t="s">
        <v>292</v>
      </c>
      <c r="C238" s="4" t="str">
        <f t="shared" ref="C238:C239" si="107">+CONCATENATE(A238," ",B238)</f>
        <v>4.F.1. Otras tierras que permanecen como tales</v>
      </c>
      <c r="D238" s="128">
        <v>0</v>
      </c>
      <c r="E238" s="128">
        <v>0</v>
      </c>
      <c r="F238" s="128">
        <v>0</v>
      </c>
      <c r="G238" s="128">
        <v>0</v>
      </c>
      <c r="H238" s="128">
        <v>0</v>
      </c>
      <c r="I238" s="128">
        <v>0</v>
      </c>
      <c r="J238" s="128">
        <v>0</v>
      </c>
      <c r="K238" s="128">
        <v>0</v>
      </c>
      <c r="L238" s="128">
        <v>0</v>
      </c>
      <c r="M238" s="128">
        <v>0</v>
      </c>
      <c r="N238" s="128">
        <v>0</v>
      </c>
      <c r="O238" s="128">
        <v>0</v>
      </c>
      <c r="P238" s="128">
        <v>0</v>
      </c>
      <c r="Q238" s="128">
        <v>0</v>
      </c>
      <c r="R238" s="128">
        <v>0</v>
      </c>
      <c r="S238" s="128">
        <v>0</v>
      </c>
      <c r="T238" s="128">
        <v>0</v>
      </c>
      <c r="U238" s="128">
        <v>0</v>
      </c>
      <c r="V238" s="128">
        <v>0</v>
      </c>
      <c r="W238" s="128">
        <v>0</v>
      </c>
      <c r="X238" s="128">
        <v>0</v>
      </c>
      <c r="Y238" s="128">
        <v>0</v>
      </c>
      <c r="Z238" s="128">
        <v>0</v>
      </c>
      <c r="AA238" s="128">
        <v>0</v>
      </c>
      <c r="AB238" s="128">
        <v>0</v>
      </c>
      <c r="AC238" s="128">
        <v>0</v>
      </c>
      <c r="AD238" s="128">
        <v>0</v>
      </c>
    </row>
    <row r="239" spans="1:30" x14ac:dyDescent="0.25">
      <c r="A239" s="2" t="s">
        <v>293</v>
      </c>
      <c r="B239" s="2" t="s">
        <v>294</v>
      </c>
      <c r="C239" s="4" t="str">
        <f t="shared" si="107"/>
        <v>4.F.2. Tierras convertidas en otras tierras</v>
      </c>
      <c r="D239" s="128">
        <v>342.36578793415379</v>
      </c>
      <c r="E239" s="128">
        <v>353.30104958832766</v>
      </c>
      <c r="F239" s="128">
        <v>364.23631124250164</v>
      </c>
      <c r="G239" s="128">
        <v>375.17157289667551</v>
      </c>
      <c r="H239" s="128">
        <v>386.10683455084944</v>
      </c>
      <c r="I239" s="128">
        <v>397.04209620502331</v>
      </c>
      <c r="J239" s="128">
        <v>407.9773578591973</v>
      </c>
      <c r="K239" s="128">
        <v>418.91261951337117</v>
      </c>
      <c r="L239" s="128">
        <v>443.66808733758739</v>
      </c>
      <c r="M239" s="128">
        <v>440.78314282171903</v>
      </c>
      <c r="N239" s="128">
        <v>451.71840447589295</v>
      </c>
      <c r="O239" s="128">
        <v>462.65366613006682</v>
      </c>
      <c r="P239" s="128">
        <v>504.49420069014201</v>
      </c>
      <c r="Q239" s="128">
        <v>513.57763329785143</v>
      </c>
      <c r="R239" s="128">
        <v>522.6610659055608</v>
      </c>
      <c r="S239" s="128">
        <v>533.63953828184276</v>
      </c>
      <c r="T239" s="128">
        <v>541.01662351763628</v>
      </c>
      <c r="U239" s="128">
        <v>549.91136372868891</v>
      </c>
      <c r="V239" s="128">
        <v>596.26525375829351</v>
      </c>
      <c r="W239" s="128">
        <v>566.87556957189724</v>
      </c>
      <c r="X239" s="128">
        <v>564.2650069898948</v>
      </c>
      <c r="Y239" s="128">
        <v>561.65444440789213</v>
      </c>
      <c r="Z239" s="128">
        <v>559.07425818305501</v>
      </c>
      <c r="AA239" s="128">
        <v>556.43331924388679</v>
      </c>
      <c r="AB239" s="128">
        <v>553.82275666188434</v>
      </c>
      <c r="AC239" s="128">
        <v>551.21219407988167</v>
      </c>
      <c r="AD239" s="128">
        <v>548.60163149787911</v>
      </c>
    </row>
    <row r="240" spans="1:30" s="8" customFormat="1" x14ac:dyDescent="0.25">
      <c r="A240" s="2"/>
      <c r="B240" s="2"/>
      <c r="C240" s="6" t="s">
        <v>8</v>
      </c>
      <c r="D240" s="7">
        <f>SUM(D238:D239)</f>
        <v>342.36578793415379</v>
      </c>
      <c r="E240" s="7">
        <f t="shared" ref="E240" si="108">SUM(E238:E239)</f>
        <v>353.30104958832766</v>
      </c>
      <c r="F240" s="7">
        <f t="shared" ref="F240" si="109">SUM(F238:F239)</f>
        <v>364.23631124250164</v>
      </c>
      <c r="G240" s="7">
        <f t="shared" ref="G240" si="110">SUM(G238:G239)</f>
        <v>375.17157289667551</v>
      </c>
      <c r="H240" s="7">
        <f t="shared" ref="H240" si="111">SUM(H238:H239)</f>
        <v>386.10683455084944</v>
      </c>
      <c r="I240" s="7">
        <f t="shared" ref="I240" si="112">SUM(I238:I239)</f>
        <v>397.04209620502331</v>
      </c>
      <c r="J240" s="7">
        <f t="shared" ref="J240" si="113">SUM(J238:J239)</f>
        <v>407.9773578591973</v>
      </c>
      <c r="K240" s="7">
        <f t="shared" ref="K240" si="114">SUM(K238:K239)</f>
        <v>418.91261951337117</v>
      </c>
      <c r="L240" s="7">
        <f t="shared" ref="L240" si="115">SUM(L238:L239)</f>
        <v>443.66808733758739</v>
      </c>
      <c r="M240" s="7">
        <f t="shared" ref="M240" si="116">SUM(M238:M239)</f>
        <v>440.78314282171903</v>
      </c>
      <c r="N240" s="7">
        <f t="shared" ref="N240" si="117">SUM(N238:N239)</f>
        <v>451.71840447589295</v>
      </c>
      <c r="O240" s="7">
        <f t="shared" ref="O240" si="118">SUM(O238:O239)</f>
        <v>462.65366613006682</v>
      </c>
      <c r="P240" s="7">
        <f t="shared" ref="P240" si="119">SUM(P238:P239)</f>
        <v>504.49420069014201</v>
      </c>
      <c r="Q240" s="7">
        <f t="shared" ref="Q240" si="120">SUM(Q238:Q239)</f>
        <v>513.57763329785143</v>
      </c>
      <c r="R240" s="7">
        <f t="shared" ref="R240" si="121">SUM(R238:R239)</f>
        <v>522.6610659055608</v>
      </c>
      <c r="S240" s="7">
        <f t="shared" ref="S240" si="122">SUM(S238:S239)</f>
        <v>533.63953828184276</v>
      </c>
      <c r="T240" s="7">
        <f t="shared" ref="T240" si="123">SUM(T238:T239)</f>
        <v>541.01662351763628</v>
      </c>
      <c r="U240" s="7">
        <f t="shared" ref="U240" si="124">SUM(U238:U239)</f>
        <v>549.91136372868891</v>
      </c>
      <c r="V240" s="7">
        <f t="shared" ref="V240" si="125">SUM(V238:V239)</f>
        <v>596.26525375829351</v>
      </c>
      <c r="W240" s="7">
        <f t="shared" ref="W240" si="126">SUM(W238:W239)</f>
        <v>566.87556957189724</v>
      </c>
      <c r="X240" s="7">
        <f t="shared" ref="X240" si="127">SUM(X238:X239)</f>
        <v>564.2650069898948</v>
      </c>
      <c r="Y240" s="7">
        <f t="shared" ref="Y240" si="128">SUM(Y238:Y239)</f>
        <v>561.65444440789213</v>
      </c>
      <c r="Z240" s="7">
        <f t="shared" ref="Z240" si="129">SUM(Z238:Z239)</f>
        <v>559.07425818305501</v>
      </c>
      <c r="AA240" s="7">
        <f t="shared" ref="AA240" si="130">SUM(AA238:AA239)</f>
        <v>556.43331924388679</v>
      </c>
      <c r="AB240" s="7">
        <f t="shared" ref="AB240" si="131">SUM(AB238:AB239)</f>
        <v>553.82275666188434</v>
      </c>
      <c r="AC240" s="7">
        <f t="shared" ref="AC240" si="132">SUM(AC238:AC239)</f>
        <v>551.21219407988167</v>
      </c>
      <c r="AD240" s="7">
        <f t="shared" ref="AD240" si="133">SUM(AD238:AD239)</f>
        <v>548.60163149787911</v>
      </c>
    </row>
    <row r="241" spans="1:30" s="11" customFormat="1" x14ac:dyDescent="0.25">
      <c r="A241" s="2"/>
      <c r="B241" s="2"/>
      <c r="C241" s="9" t="s">
        <v>7</v>
      </c>
      <c r="D241" s="27">
        <f t="shared" ref="D241:AD241" si="134">+D240-D32</f>
        <v>0</v>
      </c>
      <c r="E241" s="27">
        <f t="shared" si="134"/>
        <v>0</v>
      </c>
      <c r="F241" s="27">
        <f t="shared" si="134"/>
        <v>0</v>
      </c>
      <c r="G241" s="27">
        <f t="shared" si="134"/>
        <v>0</v>
      </c>
      <c r="H241" s="27">
        <f t="shared" si="134"/>
        <v>0</v>
      </c>
      <c r="I241" s="27">
        <f t="shared" si="134"/>
        <v>0</v>
      </c>
      <c r="J241" s="27">
        <f t="shared" si="134"/>
        <v>0</v>
      </c>
      <c r="K241" s="27">
        <f t="shared" si="134"/>
        <v>0</v>
      </c>
      <c r="L241" s="27">
        <f t="shared" si="134"/>
        <v>0</v>
      </c>
      <c r="M241" s="27">
        <f t="shared" si="134"/>
        <v>0</v>
      </c>
      <c r="N241" s="27">
        <f t="shared" si="134"/>
        <v>0</v>
      </c>
      <c r="O241" s="27">
        <f t="shared" si="134"/>
        <v>0</v>
      </c>
      <c r="P241" s="27">
        <f t="shared" si="134"/>
        <v>0</v>
      </c>
      <c r="Q241" s="27">
        <f t="shared" si="134"/>
        <v>0</v>
      </c>
      <c r="R241" s="27">
        <f t="shared" si="134"/>
        <v>0</v>
      </c>
      <c r="S241" s="27">
        <f t="shared" si="134"/>
        <v>0</v>
      </c>
      <c r="T241" s="27">
        <f t="shared" si="134"/>
        <v>0</v>
      </c>
      <c r="U241" s="27">
        <f t="shared" si="134"/>
        <v>0</v>
      </c>
      <c r="V241" s="27">
        <f t="shared" si="134"/>
        <v>0</v>
      </c>
      <c r="W241" s="27">
        <f t="shared" si="134"/>
        <v>0</v>
      </c>
      <c r="X241" s="27">
        <f t="shared" si="134"/>
        <v>0</v>
      </c>
      <c r="Y241" s="27">
        <f t="shared" si="134"/>
        <v>0</v>
      </c>
      <c r="Z241" s="27">
        <f t="shared" si="134"/>
        <v>0</v>
      </c>
      <c r="AA241" s="27">
        <f t="shared" si="134"/>
        <v>0</v>
      </c>
      <c r="AB241" s="27">
        <f t="shared" si="134"/>
        <v>0</v>
      </c>
      <c r="AC241" s="27">
        <f t="shared" si="134"/>
        <v>0</v>
      </c>
      <c r="AD241" s="27">
        <f t="shared" si="134"/>
        <v>0</v>
      </c>
    </row>
    <row r="243" spans="1:30" x14ac:dyDescent="0.25">
      <c r="C243" s="2" t="str">
        <f>+C236</f>
        <v>4.F. Otras tierras: emisiones y absorciones de GEI (kt CO2 eq) por subcategoría, serie 1990-2016</v>
      </c>
    </row>
    <row r="244" spans="1:30" x14ac:dyDescent="0.25">
      <c r="C244" s="3" t="s">
        <v>9</v>
      </c>
      <c r="D244" s="3">
        <f>+D237</f>
        <v>1990</v>
      </c>
      <c r="E244" s="3">
        <f>+N237</f>
        <v>2000</v>
      </c>
      <c r="F244" s="3">
        <f>+X237</f>
        <v>2010</v>
      </c>
      <c r="G244" s="3">
        <f>+AA237</f>
        <v>2013</v>
      </c>
      <c r="H244" s="3">
        <f t="shared" ref="H244:H246" si="135">+AB237</f>
        <v>2014</v>
      </c>
      <c r="I244" s="3">
        <f t="shared" ref="I244:I246" si="136">+AC237</f>
        <v>2015</v>
      </c>
      <c r="J244" s="3">
        <f t="shared" ref="J244:J246" si="137">+AD237</f>
        <v>2016</v>
      </c>
      <c r="M244" s="85" t="s">
        <v>74</v>
      </c>
      <c r="N244" s="85" t="s">
        <v>87</v>
      </c>
      <c r="O244" s="74" t="s">
        <v>0</v>
      </c>
    </row>
    <row r="245" spans="1:30" x14ac:dyDescent="0.25">
      <c r="C245" s="4" t="str">
        <f>+C238</f>
        <v>4.F.1. Otras tierras que permanecen como tales</v>
      </c>
      <c r="D245" s="13">
        <f>+D238</f>
        <v>0</v>
      </c>
      <c r="E245" s="13">
        <f>+N238</f>
        <v>0</v>
      </c>
      <c r="F245" s="13">
        <f>+X238</f>
        <v>0</v>
      </c>
      <c r="G245" s="13">
        <f>+AA238</f>
        <v>0</v>
      </c>
      <c r="H245" s="13">
        <f t="shared" si="135"/>
        <v>0</v>
      </c>
      <c r="I245" s="13">
        <f t="shared" si="136"/>
        <v>0</v>
      </c>
      <c r="J245" s="13">
        <f t="shared" si="137"/>
        <v>0</v>
      </c>
      <c r="K245" s="15">
        <f>+J245/$J$247</f>
        <v>0</v>
      </c>
      <c r="M245" s="109" t="str">
        <f>+IF(D245=0,"",IF(D245&lt;0,IF(J245&lt;0,(J245-D245)/D245,(J245-D245)/ABS(D245)),(J245-D245)/D245))</f>
        <v/>
      </c>
      <c r="N245" s="109" t="str">
        <f>+IF(G245=0,"",IF(G245&lt;0,IF(J245&lt;0,(J245-G245)/G245,(J245-G245)/ABS(G245)),(J245-G245)/G245))</f>
        <v/>
      </c>
      <c r="O245" s="17" t="str">
        <f>+C245</f>
        <v>4.F.1. Otras tierras que permanecen como tales</v>
      </c>
    </row>
    <row r="246" spans="1:30" x14ac:dyDescent="0.25">
      <c r="C246" s="18" t="str">
        <f>+C239</f>
        <v>4.F.2. Tierras convertidas en otras tierras</v>
      </c>
      <c r="D246" s="19">
        <f>+D239</f>
        <v>342.36578793415379</v>
      </c>
      <c r="E246" s="19">
        <f>+N239</f>
        <v>451.71840447589295</v>
      </c>
      <c r="F246" s="19">
        <f>+X239</f>
        <v>564.2650069898948</v>
      </c>
      <c r="G246" s="19">
        <f>+AA239</f>
        <v>556.43331924388679</v>
      </c>
      <c r="H246" s="19">
        <f t="shared" si="135"/>
        <v>553.82275666188434</v>
      </c>
      <c r="I246" s="19">
        <f t="shared" si="136"/>
        <v>551.21219407988167</v>
      </c>
      <c r="J246" s="19">
        <f t="shared" si="137"/>
        <v>548.60163149787911</v>
      </c>
      <c r="K246" s="15">
        <f t="shared" ref="K246:K247" si="138">+J246/$J$247</f>
        <v>1</v>
      </c>
      <c r="M246" s="109">
        <f t="shared" ref="M246:M247" si="139">+IF(D246=0,"",IF(D246&lt;0,IF(J246&lt;0,(J246-D246)/D246,(J246-D246)/ABS(D246)),(J246-D246)/D246))</f>
        <v>0.6023844987788034</v>
      </c>
      <c r="N246" s="109">
        <f t="shared" ref="N246:N247" si="140">+IF(G246=0,"",IF(G246&lt;0,IF(J246&lt;0,(J246-G246)/G246,(J246-G246)/ABS(G246)),(J246-G246)/G246))</f>
        <v>-1.4074800115582252E-2</v>
      </c>
      <c r="O246" s="21" t="str">
        <f>+C246</f>
        <v>4.F.2. Tierras convertidas en otras tierras</v>
      </c>
    </row>
    <row r="247" spans="1:30" s="8" customFormat="1" x14ac:dyDescent="0.25">
      <c r="B247" s="2"/>
      <c r="C247" s="6" t="s">
        <v>8</v>
      </c>
      <c r="D247" s="7">
        <f>SUM(D245:D246)</f>
        <v>342.36578793415379</v>
      </c>
      <c r="E247" s="7">
        <f>SUM(E245:E246)</f>
        <v>451.71840447589295</v>
      </c>
      <c r="F247" s="7">
        <f>SUM(F245:F246)</f>
        <v>564.2650069898948</v>
      </c>
      <c r="G247" s="7">
        <f>SUM(G245:G246)</f>
        <v>556.43331924388679</v>
      </c>
      <c r="H247" s="7">
        <f t="shared" ref="H247" si="141">SUM(H245:H246)</f>
        <v>553.82275666188434</v>
      </c>
      <c r="I247" s="7">
        <f t="shared" ref="I247" si="142">SUM(I245:I246)</f>
        <v>551.21219407988167</v>
      </c>
      <c r="J247" s="7">
        <f t="shared" ref="J247" si="143">SUM(J245:J246)</f>
        <v>548.60163149787911</v>
      </c>
      <c r="K247" s="15">
        <f t="shared" si="138"/>
        <v>1</v>
      </c>
      <c r="L247" s="2"/>
      <c r="M247" s="109">
        <f t="shared" si="139"/>
        <v>0.6023844987788034</v>
      </c>
      <c r="N247" s="109">
        <f t="shared" si="140"/>
        <v>-1.4074800115582252E-2</v>
      </c>
      <c r="O247" s="17" t="str">
        <f>+C247</f>
        <v>Total</v>
      </c>
      <c r="P247" s="24"/>
    </row>
    <row r="248" spans="1:30" s="11" customFormat="1" x14ac:dyDescent="0.25">
      <c r="B248" s="2"/>
      <c r="C248" s="9" t="s">
        <v>7</v>
      </c>
      <c r="D248" s="27">
        <f>+D240-D247</f>
        <v>0</v>
      </c>
      <c r="E248" s="27">
        <f>+N240-E247</f>
        <v>0</v>
      </c>
      <c r="F248" s="27">
        <f>+X240-F247</f>
        <v>0</v>
      </c>
      <c r="G248" s="27">
        <f>+AA240-G247</f>
        <v>0</v>
      </c>
      <c r="H248" s="27">
        <f t="shared" ref="H248" si="144">+AB240-H247</f>
        <v>0</v>
      </c>
      <c r="I248" s="27">
        <f t="shared" ref="I248" si="145">+AC240-I247</f>
        <v>0</v>
      </c>
      <c r="J248" s="27">
        <f t="shared" ref="J248" si="146">+AD240-J247</f>
        <v>0</v>
      </c>
      <c r="K248" s="29"/>
      <c r="L248" s="2"/>
      <c r="M248" s="28"/>
      <c r="N248" s="2"/>
      <c r="O248" s="2"/>
    </row>
    <row r="249" spans="1:30" s="11" customFormat="1" x14ac:dyDescent="0.25">
      <c r="B249" s="2"/>
      <c r="K249" s="29"/>
      <c r="L249" s="2"/>
    </row>
    <row r="250" spans="1:30" x14ac:dyDescent="0.25">
      <c r="C250" s="2" t="str">
        <f>+C243</f>
        <v>4.F. Otras tierras: emisiones y absorciones de GEI (kt CO2 eq) por subcategoría, serie 1990-2016</v>
      </c>
    </row>
  </sheetData>
  <conditionalFormatting sqref="C34:AD34 C45:J45 G78:J78 G124:J124">
    <cfRule type="cellIs" dxfId="34" priority="537" operator="equal">
      <formula>0</formula>
    </cfRule>
  </conditionalFormatting>
  <conditionalFormatting sqref="C78:F78 C70:AD70">
    <cfRule type="cellIs" dxfId="33" priority="534" operator="equal">
      <formula>0</formula>
    </cfRule>
  </conditionalFormatting>
  <conditionalFormatting sqref="C124:F124 C117:AD117">
    <cfRule type="cellIs" dxfId="32" priority="531" operator="equal">
      <formula>0</formula>
    </cfRule>
  </conditionalFormatting>
  <conditionalFormatting sqref="D6:AD6">
    <cfRule type="cellIs" dxfId="31" priority="420" operator="equal">
      <formula>0</formula>
    </cfRule>
  </conditionalFormatting>
  <conditionalFormatting sqref="C110:AD110">
    <cfRule type="cellIs" dxfId="30" priority="419" operator="equal">
      <formula>0</formula>
    </cfRule>
  </conditionalFormatting>
  <conditionalFormatting sqref="M39:N39">
    <cfRule type="cellIs" dxfId="29" priority="18" operator="lessThan">
      <formula>-17.128</formula>
    </cfRule>
  </conditionalFormatting>
  <conditionalFormatting sqref="M41:N41">
    <cfRule type="cellIs" dxfId="28" priority="17" operator="lessThan">
      <formula>-17.128</formula>
    </cfRule>
  </conditionalFormatting>
  <conditionalFormatting sqref="M43:N43">
    <cfRule type="cellIs" dxfId="27" priority="16" operator="lessThan">
      <formula>-17.128</formula>
    </cfRule>
  </conditionalFormatting>
  <conditionalFormatting sqref="M75:N75">
    <cfRule type="cellIs" dxfId="26" priority="10" operator="lessThan">
      <formula>-17.128</formula>
    </cfRule>
  </conditionalFormatting>
  <conditionalFormatting sqref="M77:N77">
    <cfRule type="cellIs" dxfId="25" priority="9" operator="lessThan">
      <formula>-17.128</formula>
    </cfRule>
  </conditionalFormatting>
  <conditionalFormatting sqref="G155:J155">
    <cfRule type="cellIs" dxfId="24" priority="8" operator="equal">
      <formula>0</formula>
    </cfRule>
  </conditionalFormatting>
  <conditionalFormatting sqref="C155:F155 C148:AD148">
    <cfRule type="cellIs" dxfId="23" priority="7" operator="equal">
      <formula>0</formula>
    </cfRule>
  </conditionalFormatting>
  <conditionalFormatting sqref="G186:J186">
    <cfRule type="cellIs" dxfId="22" priority="6" operator="equal">
      <formula>0</formula>
    </cfRule>
  </conditionalFormatting>
  <conditionalFormatting sqref="C186:F186 C179:AD179">
    <cfRule type="cellIs" dxfId="21" priority="5" operator="equal">
      <formula>0</formula>
    </cfRule>
  </conditionalFormatting>
  <conditionalFormatting sqref="G217:J217">
    <cfRule type="cellIs" dxfId="20" priority="4" operator="equal">
      <formula>0</formula>
    </cfRule>
  </conditionalFormatting>
  <conditionalFormatting sqref="C217:F217 C210:AD210">
    <cfRule type="cellIs" dxfId="19" priority="3" operator="equal">
      <formula>0</formula>
    </cfRule>
  </conditionalFormatting>
  <conditionalFormatting sqref="G248:J248">
    <cfRule type="cellIs" dxfId="18" priority="2" operator="equal">
      <formula>0</formula>
    </cfRule>
  </conditionalFormatting>
  <conditionalFormatting sqref="C248:F248 C241:AD241">
    <cfRule type="cellIs" dxfId="17" priority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2:AD181"/>
  <sheetViews>
    <sheetView showGridLines="0" topLeftCell="A142" zoomScaleNormal="100" workbookViewId="0">
      <selection activeCell="C155" sqref="C155"/>
    </sheetView>
  </sheetViews>
  <sheetFormatPr baseColWidth="10" defaultColWidth="11.5703125" defaultRowHeight="12" x14ac:dyDescent="0.2"/>
  <cols>
    <col min="1" max="2" width="5.140625" style="32" customWidth="1"/>
    <col min="3" max="3" width="39.85546875" style="32" customWidth="1"/>
    <col min="4" max="16384" width="11.5703125" style="32"/>
  </cols>
  <sheetData>
    <row r="2" spans="1:30" s="75" customFormat="1" x14ac:dyDescent="0.2">
      <c r="A2" s="32"/>
      <c r="B2" s="32"/>
      <c r="C2" s="75" t="s">
        <v>141</v>
      </c>
    </row>
    <row r="3" spans="1:30" s="75" customFormat="1" x14ac:dyDescent="0.2">
      <c r="A3" s="32"/>
      <c r="B3" s="32"/>
      <c r="C3" s="44" t="s">
        <v>0</v>
      </c>
      <c r="D3" s="3">
        <v>1990</v>
      </c>
      <c r="E3" s="3">
        <v>1991</v>
      </c>
      <c r="F3" s="3">
        <v>1992</v>
      </c>
      <c r="G3" s="3">
        <v>1993</v>
      </c>
      <c r="H3" s="3">
        <v>1994</v>
      </c>
      <c r="I3" s="3">
        <v>1995</v>
      </c>
      <c r="J3" s="3">
        <v>1996</v>
      </c>
      <c r="K3" s="3">
        <v>1997</v>
      </c>
      <c r="L3" s="3">
        <v>1998</v>
      </c>
      <c r="M3" s="3">
        <v>1999</v>
      </c>
      <c r="N3" s="3">
        <v>2000</v>
      </c>
      <c r="O3" s="3">
        <v>2001</v>
      </c>
      <c r="P3" s="3">
        <v>2002</v>
      </c>
      <c r="Q3" s="3">
        <v>2003</v>
      </c>
      <c r="R3" s="3">
        <v>2004</v>
      </c>
      <c r="S3" s="3">
        <v>2005</v>
      </c>
      <c r="T3" s="3">
        <v>2006</v>
      </c>
      <c r="U3" s="3">
        <v>2007</v>
      </c>
      <c r="V3" s="3">
        <v>2008</v>
      </c>
      <c r="W3" s="3">
        <v>2009</v>
      </c>
      <c r="X3" s="3">
        <v>2010</v>
      </c>
      <c r="Y3" s="3">
        <v>2011</v>
      </c>
      <c r="Z3" s="3">
        <v>2012</v>
      </c>
      <c r="AA3" s="3">
        <v>2013</v>
      </c>
      <c r="AB3" s="3">
        <v>2014</v>
      </c>
      <c r="AC3" s="3">
        <v>2015</v>
      </c>
      <c r="AD3" s="3">
        <v>2016</v>
      </c>
    </row>
    <row r="4" spans="1:30" s="75" customFormat="1" x14ac:dyDescent="0.2">
      <c r="A4" s="32"/>
      <c r="B4" s="32"/>
      <c r="C4" s="45" t="str">
        <f>+CL!C8</f>
        <v>5. Residuos</v>
      </c>
      <c r="D4" s="45">
        <f>+CL!D8</f>
        <v>2969.301289699366</v>
      </c>
      <c r="E4" s="45">
        <f>+CL!E8</f>
        <v>3031.7374521329498</v>
      </c>
      <c r="F4" s="45">
        <f>+CL!F8</f>
        <v>3109.9581846820711</v>
      </c>
      <c r="G4" s="45">
        <f>+CL!G8</f>
        <v>3163.8130975414069</v>
      </c>
      <c r="H4" s="45">
        <f>+CL!H8</f>
        <v>3257.1092701298121</v>
      </c>
      <c r="I4" s="45">
        <f>+CL!I8</f>
        <v>3391.298072483145</v>
      </c>
      <c r="J4" s="45">
        <f>+CL!J8</f>
        <v>3500.1514619867717</v>
      </c>
      <c r="K4" s="45">
        <f>+CL!K8</f>
        <v>3580.8950598195302</v>
      </c>
      <c r="L4" s="45">
        <f>+CL!L8</f>
        <v>3643.6831527942181</v>
      </c>
      <c r="M4" s="45">
        <f>+CL!M8</f>
        <v>3723.4992982574595</v>
      </c>
      <c r="N4" s="45">
        <f>+CL!N8</f>
        <v>3822.4488125221628</v>
      </c>
      <c r="O4" s="45">
        <f>+CL!O8</f>
        <v>4205.6974603431354</v>
      </c>
      <c r="P4" s="45">
        <f>+CL!P8</f>
        <v>4661.3679859685017</v>
      </c>
      <c r="Q4" s="45">
        <f>+CL!Q8</f>
        <v>4846.5956733473522</v>
      </c>
      <c r="R4" s="45">
        <f>+CL!R8</f>
        <v>4961.2365533789771</v>
      </c>
      <c r="S4" s="45">
        <f>+CL!S8</f>
        <v>5228.6127980941637</v>
      </c>
      <c r="T4" s="45">
        <f>+CL!T8</f>
        <v>5029.0532280586795</v>
      </c>
      <c r="U4" s="45">
        <f>+CL!U8</f>
        <v>4738.1963350180649</v>
      </c>
      <c r="V4" s="45">
        <f>+CL!V8</f>
        <v>4540.3892284986869</v>
      </c>
      <c r="W4" s="45">
        <f>+CL!W8</f>
        <v>4364.6235093879823</v>
      </c>
      <c r="X4" s="45">
        <f>+CL!X8</f>
        <v>4502.1580835136128</v>
      </c>
      <c r="Y4" s="45">
        <f>+CL!Y8</f>
        <v>4653.9759027672362</v>
      </c>
      <c r="Z4" s="45">
        <f>+CL!Z8</f>
        <v>4800.5601103635381</v>
      </c>
      <c r="AA4" s="45">
        <f>+CL!AA8</f>
        <v>5318.3670941462715</v>
      </c>
      <c r="AB4" s="45">
        <f>+CL!AB8</f>
        <v>5403.8893963170467</v>
      </c>
      <c r="AC4" s="45">
        <f>+CL!AC8</f>
        <v>5734.5043652331115</v>
      </c>
      <c r="AD4" s="45">
        <f>+CL!AD8</f>
        <v>5801.0651106380392</v>
      </c>
    </row>
    <row r="5" spans="1:30" s="75" customFormat="1" x14ac:dyDescent="0.2">
      <c r="A5" s="32"/>
      <c r="B5" s="32"/>
      <c r="C5" s="46" t="s">
        <v>109</v>
      </c>
      <c r="D5" s="46">
        <f>+CL!D4+CL!D5+CL!D6</f>
        <v>49046.630919412732</v>
      </c>
      <c r="E5" s="46">
        <f>+CL!E4+CL!E5+CL!E6</f>
        <v>47649.288525445401</v>
      </c>
      <c r="F5" s="46">
        <f>+CL!F4+CL!F5+CL!F6</f>
        <v>49469.009022244041</v>
      </c>
      <c r="G5" s="46">
        <f>+CL!G4+CL!G5+CL!G6</f>
        <v>52268.494403082943</v>
      </c>
      <c r="H5" s="46">
        <f>+CL!H4+CL!H5+CL!H6</f>
        <v>55091.987995797477</v>
      </c>
      <c r="I5" s="46">
        <f>+CL!I4+CL!I5+CL!I6</f>
        <v>58060.839600899875</v>
      </c>
      <c r="J5" s="46">
        <f>+CL!J4+CL!J5+CL!J6</f>
        <v>64214.94617659651</v>
      </c>
      <c r="K5" s="46">
        <f>+CL!K4+CL!K5+CL!K6</f>
        <v>71622.390737109061</v>
      </c>
      <c r="L5" s="46">
        <f>+CL!L4+CL!L5+CL!L6</f>
        <v>72507.526166274518</v>
      </c>
      <c r="M5" s="46">
        <f>+CL!M4+CL!M5+CL!M6</f>
        <v>75555.389776435739</v>
      </c>
      <c r="N5" s="46">
        <f>+CL!N4+CL!N5+CL!N6</f>
        <v>72764.20623559806</v>
      </c>
      <c r="O5" s="46">
        <f>+CL!O4+CL!O5+CL!O6</f>
        <v>70525.975880301557</v>
      </c>
      <c r="P5" s="46">
        <f>+CL!P4+CL!P5+CL!P6</f>
        <v>71518.060972542808</v>
      </c>
      <c r="Q5" s="46">
        <f>+CL!Q4+CL!Q5+CL!Q6</f>
        <v>72109.428363663508</v>
      </c>
      <c r="R5" s="46">
        <f>+CL!R4+CL!R5+CL!R6</f>
        <v>77647.762546894228</v>
      </c>
      <c r="S5" s="46">
        <f>+CL!S4+CL!S5+CL!S6</f>
        <v>79105.116742510669</v>
      </c>
      <c r="T5" s="46">
        <f>+CL!T4+CL!T5+CL!T6</f>
        <v>80525.870220947822</v>
      </c>
      <c r="U5" s="46">
        <f>+CL!U4+CL!U5+CL!U6</f>
        <v>88917.76656195696</v>
      </c>
      <c r="V5" s="46">
        <f>+CL!V4+CL!V5+CL!V6</f>
        <v>89721.538011911776</v>
      </c>
      <c r="W5" s="46">
        <f>+CL!W4+CL!W5+CL!W6</f>
        <v>86521.95544754299</v>
      </c>
      <c r="X5" s="46">
        <f>+CL!X4+CL!X5+CL!X6</f>
        <v>87360.004246253011</v>
      </c>
      <c r="Y5" s="46">
        <f>+CL!Y4+CL!Y5+CL!Y6</f>
        <v>95207.067451511175</v>
      </c>
      <c r="Z5" s="46">
        <f>+CL!Z4+CL!Z5+CL!Z6</f>
        <v>99691.633532349762</v>
      </c>
      <c r="AA5" s="46">
        <f>+CL!AA4+CL!AA5+CL!AA6</f>
        <v>98984.360954758056</v>
      </c>
      <c r="AB5" s="46">
        <f>+CL!AB4+CL!AB5+CL!AB6</f>
        <v>96067.293787610557</v>
      </c>
      <c r="AC5" s="46">
        <f>+CL!AC4+CL!AC5+CL!AC6</f>
        <v>102507.24687083634</v>
      </c>
      <c r="AD5" s="46">
        <f>+CL!AD4+CL!AD5+CL!AD6</f>
        <v>105876.08330176261</v>
      </c>
    </row>
    <row r="6" spans="1:30" s="75" customFormat="1" x14ac:dyDescent="0.2">
      <c r="A6" s="32"/>
      <c r="B6" s="32"/>
      <c r="C6" s="47" t="s">
        <v>8</v>
      </c>
      <c r="D6" s="47">
        <f>SUM(D4:D5)</f>
        <v>52015.932209112099</v>
      </c>
      <c r="E6" s="47">
        <f t="shared" ref="E6:AA6" si="0">SUM(E4:E5)</f>
        <v>50681.025977578349</v>
      </c>
      <c r="F6" s="47">
        <f t="shared" si="0"/>
        <v>52578.967206926114</v>
      </c>
      <c r="G6" s="47">
        <f t="shared" si="0"/>
        <v>55432.307500624353</v>
      </c>
      <c r="H6" s="47">
        <f t="shared" si="0"/>
        <v>58349.097265927288</v>
      </c>
      <c r="I6" s="47">
        <f t="shared" si="0"/>
        <v>61452.137673383018</v>
      </c>
      <c r="J6" s="47">
        <f t="shared" si="0"/>
        <v>67715.097638583276</v>
      </c>
      <c r="K6" s="47">
        <f t="shared" si="0"/>
        <v>75203.285796928598</v>
      </c>
      <c r="L6" s="47">
        <f t="shared" si="0"/>
        <v>76151.20931906873</v>
      </c>
      <c r="M6" s="47">
        <f t="shared" si="0"/>
        <v>79278.889074693201</v>
      </c>
      <c r="N6" s="47">
        <f t="shared" si="0"/>
        <v>76586.655048120228</v>
      </c>
      <c r="O6" s="47">
        <f t="shared" si="0"/>
        <v>74731.673340644687</v>
      </c>
      <c r="P6" s="47">
        <f t="shared" si="0"/>
        <v>76179.428958511315</v>
      </c>
      <c r="Q6" s="47">
        <f t="shared" si="0"/>
        <v>76956.024037010866</v>
      </c>
      <c r="R6" s="47">
        <f t="shared" si="0"/>
        <v>82608.999100273199</v>
      </c>
      <c r="S6" s="47">
        <f t="shared" si="0"/>
        <v>84333.729540604836</v>
      </c>
      <c r="T6" s="47">
        <f t="shared" si="0"/>
        <v>85554.923449006499</v>
      </c>
      <c r="U6" s="47">
        <f t="shared" si="0"/>
        <v>93655.962896975019</v>
      </c>
      <c r="V6" s="47">
        <f t="shared" si="0"/>
        <v>94261.92724041047</v>
      </c>
      <c r="W6" s="47">
        <f t="shared" si="0"/>
        <v>90886.578956930971</v>
      </c>
      <c r="X6" s="47">
        <f t="shared" si="0"/>
        <v>91862.162329766623</v>
      </c>
      <c r="Y6" s="47">
        <f t="shared" si="0"/>
        <v>99861.043354278416</v>
      </c>
      <c r="Z6" s="47">
        <f t="shared" si="0"/>
        <v>104492.1936427133</v>
      </c>
      <c r="AA6" s="47">
        <f t="shared" si="0"/>
        <v>104302.72804890433</v>
      </c>
      <c r="AB6" s="47">
        <f t="shared" ref="AB6:AD6" si="1">SUM(AB4:AB5)</f>
        <v>101471.1831839276</v>
      </c>
      <c r="AC6" s="47">
        <f t="shared" si="1"/>
        <v>108241.75123606945</v>
      </c>
      <c r="AD6" s="47">
        <f t="shared" si="1"/>
        <v>111677.14841240065</v>
      </c>
    </row>
    <row r="7" spans="1:30" s="75" customFormat="1" x14ac:dyDescent="0.2">
      <c r="A7" s="32"/>
      <c r="B7" s="43"/>
      <c r="C7" s="75" t="s">
        <v>7</v>
      </c>
      <c r="D7" s="76">
        <f>+D6-CL!D263</f>
        <v>0</v>
      </c>
      <c r="E7" s="76">
        <f>+E6-CL!E263</f>
        <v>0</v>
      </c>
      <c r="F7" s="76">
        <f>+F6-CL!F263</f>
        <v>0</v>
      </c>
      <c r="G7" s="76">
        <f>+G6-CL!G263</f>
        <v>0</v>
      </c>
      <c r="H7" s="76">
        <f>+H6-CL!H263</f>
        <v>0</v>
      </c>
      <c r="I7" s="76">
        <f>+I6-CL!I263</f>
        <v>0</v>
      </c>
      <c r="J7" s="76">
        <f>+J6-CL!J263</f>
        <v>0</v>
      </c>
      <c r="K7" s="76">
        <f>+K6-CL!K263</f>
        <v>0</v>
      </c>
      <c r="L7" s="76">
        <f>+L6-CL!L263</f>
        <v>0</v>
      </c>
      <c r="M7" s="76">
        <f>+M6-CL!M263</f>
        <v>0</v>
      </c>
      <c r="N7" s="76">
        <f>+N6-CL!N263</f>
        <v>0</v>
      </c>
      <c r="O7" s="76">
        <f>+O6-CL!O263</f>
        <v>0</v>
      </c>
      <c r="P7" s="76">
        <f>+P6-CL!P263</f>
        <v>0</v>
      </c>
      <c r="Q7" s="76">
        <f>+Q6-CL!Q263</f>
        <v>0</v>
      </c>
      <c r="R7" s="76">
        <f>+R6-CL!R263</f>
        <v>0</v>
      </c>
      <c r="S7" s="76">
        <f>+S6-CL!S263</f>
        <v>0</v>
      </c>
      <c r="T7" s="76">
        <f>+T6-CL!T263</f>
        <v>0</v>
      </c>
      <c r="U7" s="76">
        <f>+U6-CL!U263</f>
        <v>0</v>
      </c>
      <c r="V7" s="76">
        <f>+V6-CL!V263</f>
        <v>0</v>
      </c>
      <c r="W7" s="76">
        <f>+W6-CL!W263</f>
        <v>0</v>
      </c>
      <c r="X7" s="76">
        <f>+X6-CL!X263</f>
        <v>0</v>
      </c>
      <c r="Y7" s="76">
        <f>+Y6-CL!Y263</f>
        <v>0</v>
      </c>
      <c r="Z7" s="76">
        <f>+Z6-CL!Z263</f>
        <v>0</v>
      </c>
      <c r="AA7" s="76">
        <f>+AA6-CL!AA263</f>
        <v>0</v>
      </c>
      <c r="AB7" s="76">
        <f>+AB6-CL!AB263</f>
        <v>0</v>
      </c>
      <c r="AC7" s="76">
        <f>+AC6-CL!AC263</f>
        <v>0</v>
      </c>
      <c r="AD7" s="76">
        <f>+AD6-CL!AD263</f>
        <v>0</v>
      </c>
    </row>
    <row r="8" spans="1:30" s="75" customFormat="1" x14ac:dyDescent="0.2">
      <c r="A8" s="32"/>
      <c r="B8" s="32"/>
    </row>
    <row r="9" spans="1:30" s="75" customFormat="1" x14ac:dyDescent="0.2">
      <c r="A9" s="32"/>
      <c r="B9" s="32"/>
      <c r="C9" s="75" t="str">
        <f>+C2</f>
        <v>Sector Residuos: participación del sector en las emisiones de GEI totales (excluyendo UTCUTS)</v>
      </c>
    </row>
    <row r="10" spans="1:30" s="75" customFormat="1" x14ac:dyDescent="0.2">
      <c r="A10" s="32"/>
      <c r="B10" s="32"/>
    </row>
    <row r="11" spans="1:30" s="75" customFormat="1" x14ac:dyDescent="0.2">
      <c r="A11" s="32"/>
      <c r="B11" s="32"/>
    </row>
    <row r="12" spans="1:30" s="75" customFormat="1" x14ac:dyDescent="0.2">
      <c r="A12" s="32"/>
      <c r="B12" s="32"/>
    </row>
    <row r="13" spans="1:30" s="75" customFormat="1" x14ac:dyDescent="0.2">
      <c r="A13" s="32"/>
      <c r="B13" s="32"/>
    </row>
    <row r="14" spans="1:30" s="75" customFormat="1" x14ac:dyDescent="0.2">
      <c r="A14" s="32"/>
      <c r="B14" s="32"/>
    </row>
    <row r="15" spans="1:30" s="75" customFormat="1" x14ac:dyDescent="0.2">
      <c r="A15" s="32"/>
      <c r="B15" s="32"/>
    </row>
    <row r="16" spans="1:30" s="75" customFormat="1" x14ac:dyDescent="0.2">
      <c r="A16" s="32"/>
      <c r="B16" s="32"/>
    </row>
    <row r="17" spans="1:30" s="75" customFormat="1" x14ac:dyDescent="0.2">
      <c r="A17" s="32"/>
      <c r="B17" s="32"/>
    </row>
    <row r="18" spans="1:30" s="75" customFormat="1" x14ac:dyDescent="0.2">
      <c r="A18" s="32"/>
      <c r="B18" s="32"/>
    </row>
    <row r="19" spans="1:30" s="75" customFormat="1" x14ac:dyDescent="0.2">
      <c r="A19" s="32"/>
      <c r="B19" s="32"/>
    </row>
    <row r="20" spans="1:30" s="75" customFormat="1" x14ac:dyDescent="0.2">
      <c r="A20" s="32"/>
      <c r="B20" s="32"/>
    </row>
    <row r="21" spans="1:30" s="75" customFormat="1" x14ac:dyDescent="0.2">
      <c r="A21" s="32"/>
      <c r="B21" s="32"/>
    </row>
    <row r="22" spans="1:30" s="75" customFormat="1" x14ac:dyDescent="0.2">
      <c r="A22" s="32"/>
      <c r="B22" s="32"/>
    </row>
    <row r="23" spans="1:30" s="75" customFormat="1" x14ac:dyDescent="0.2">
      <c r="A23" s="32"/>
      <c r="B23" s="32"/>
    </row>
    <row r="24" spans="1:30" s="75" customFormat="1" x14ac:dyDescent="0.2">
      <c r="A24" s="32"/>
      <c r="B24" s="32"/>
    </row>
    <row r="25" spans="1:30" s="75" customFormat="1" x14ac:dyDescent="0.2">
      <c r="A25" s="32"/>
      <c r="B25" s="32"/>
    </row>
    <row r="26" spans="1:30" s="75" customFormat="1" x14ac:dyDescent="0.2">
      <c r="A26" s="32"/>
      <c r="B26" s="32"/>
      <c r="C26" s="75" t="s">
        <v>142</v>
      </c>
    </row>
    <row r="27" spans="1:30" s="75" customFormat="1" x14ac:dyDescent="0.2">
      <c r="A27" s="32"/>
      <c r="B27" s="32"/>
      <c r="C27" s="44" t="s">
        <v>0</v>
      </c>
      <c r="D27" s="3">
        <v>1990</v>
      </c>
      <c r="E27" s="3">
        <v>1991</v>
      </c>
      <c r="F27" s="3">
        <v>1992</v>
      </c>
      <c r="G27" s="3">
        <v>1993</v>
      </c>
      <c r="H27" s="3">
        <v>1994</v>
      </c>
      <c r="I27" s="3">
        <v>1995</v>
      </c>
      <c r="J27" s="3">
        <v>1996</v>
      </c>
      <c r="K27" s="3">
        <v>1997</v>
      </c>
      <c r="L27" s="3">
        <v>1998</v>
      </c>
      <c r="M27" s="3">
        <v>1999</v>
      </c>
      <c r="N27" s="3">
        <v>2000</v>
      </c>
      <c r="O27" s="3">
        <v>2001</v>
      </c>
      <c r="P27" s="3">
        <v>2002</v>
      </c>
      <c r="Q27" s="3">
        <v>2003</v>
      </c>
      <c r="R27" s="3">
        <v>2004</v>
      </c>
      <c r="S27" s="3">
        <v>2005</v>
      </c>
      <c r="T27" s="3">
        <v>2006</v>
      </c>
      <c r="U27" s="3">
        <v>2007</v>
      </c>
      <c r="V27" s="3">
        <v>2008</v>
      </c>
      <c r="W27" s="3">
        <v>2009</v>
      </c>
      <c r="X27" s="3">
        <v>2010</v>
      </c>
      <c r="Y27" s="3">
        <v>2011</v>
      </c>
      <c r="Z27" s="3">
        <v>2012</v>
      </c>
      <c r="AA27" s="3">
        <v>2013</v>
      </c>
      <c r="AB27" s="3">
        <v>2014</v>
      </c>
      <c r="AC27" s="3">
        <v>2015</v>
      </c>
      <c r="AD27" s="3">
        <v>2016</v>
      </c>
    </row>
    <row r="28" spans="1:30" s="75" customFormat="1" x14ac:dyDescent="0.2">
      <c r="A28" s="32"/>
      <c r="B28" s="32"/>
      <c r="C28" s="45" t="str">
        <f>+C4</f>
        <v>5. Residuos</v>
      </c>
      <c r="D28" s="45">
        <f>+D4</f>
        <v>2969.301289699366</v>
      </c>
      <c r="E28" s="45">
        <f t="shared" ref="E28:AA28" si="2">+E4</f>
        <v>3031.7374521329498</v>
      </c>
      <c r="F28" s="45">
        <f t="shared" si="2"/>
        <v>3109.9581846820711</v>
      </c>
      <c r="G28" s="45">
        <f t="shared" si="2"/>
        <v>3163.8130975414069</v>
      </c>
      <c r="H28" s="45">
        <f t="shared" si="2"/>
        <v>3257.1092701298121</v>
      </c>
      <c r="I28" s="45">
        <f t="shared" si="2"/>
        <v>3391.298072483145</v>
      </c>
      <c r="J28" s="45">
        <f t="shared" si="2"/>
        <v>3500.1514619867717</v>
      </c>
      <c r="K28" s="45">
        <f t="shared" si="2"/>
        <v>3580.8950598195302</v>
      </c>
      <c r="L28" s="45">
        <f t="shared" si="2"/>
        <v>3643.6831527942181</v>
      </c>
      <c r="M28" s="45">
        <f t="shared" si="2"/>
        <v>3723.4992982574595</v>
      </c>
      <c r="N28" s="45">
        <f t="shared" si="2"/>
        <v>3822.4488125221628</v>
      </c>
      <c r="O28" s="45">
        <f t="shared" si="2"/>
        <v>4205.6974603431354</v>
      </c>
      <c r="P28" s="45">
        <f t="shared" si="2"/>
        <v>4661.3679859685017</v>
      </c>
      <c r="Q28" s="45">
        <f t="shared" si="2"/>
        <v>4846.5956733473522</v>
      </c>
      <c r="R28" s="45">
        <f t="shared" si="2"/>
        <v>4961.2365533789771</v>
      </c>
      <c r="S28" s="45">
        <f t="shared" si="2"/>
        <v>5228.6127980941637</v>
      </c>
      <c r="T28" s="45">
        <f t="shared" si="2"/>
        <v>5029.0532280586795</v>
      </c>
      <c r="U28" s="45">
        <f t="shared" si="2"/>
        <v>4738.1963350180649</v>
      </c>
      <c r="V28" s="45">
        <f t="shared" si="2"/>
        <v>4540.3892284986869</v>
      </c>
      <c r="W28" s="45">
        <f t="shared" si="2"/>
        <v>4364.6235093879823</v>
      </c>
      <c r="X28" s="45">
        <f t="shared" si="2"/>
        <v>4502.1580835136128</v>
      </c>
      <c r="Y28" s="45">
        <f t="shared" si="2"/>
        <v>4653.9759027672362</v>
      </c>
      <c r="Z28" s="45">
        <f t="shared" si="2"/>
        <v>4800.5601103635381</v>
      </c>
      <c r="AA28" s="45">
        <f t="shared" si="2"/>
        <v>5318.3670941462715</v>
      </c>
      <c r="AB28" s="45">
        <f t="shared" ref="AB28:AD28" si="3">+AB4</f>
        <v>5403.8893963170467</v>
      </c>
      <c r="AC28" s="45">
        <f t="shared" si="3"/>
        <v>5734.5043652331115</v>
      </c>
      <c r="AD28" s="45">
        <f t="shared" si="3"/>
        <v>5801.0651106380392</v>
      </c>
    </row>
    <row r="29" spans="1:30" s="75" customFormat="1" x14ac:dyDescent="0.2">
      <c r="A29" s="32"/>
      <c r="B29" s="32"/>
      <c r="C29" s="46" t="s">
        <v>110</v>
      </c>
      <c r="D29" s="46">
        <f>CL!D4+CL!D5+CL!D6+ABS(CL!D7)</f>
        <v>99107.596180380278</v>
      </c>
      <c r="E29" s="46">
        <f>CL!E4+CL!E5+CL!E6+ABS(CL!E7)</f>
        <v>93866.853454926488</v>
      </c>
      <c r="F29" s="46">
        <f>CL!F4+CL!F5+CL!F6+ABS(CL!F7)</f>
        <v>98789.898928633978</v>
      </c>
      <c r="G29" s="46">
        <f>CL!G4+CL!G5+CL!G6+ABS(CL!G7)</f>
        <v>101545.32745337758</v>
      </c>
      <c r="H29" s="46">
        <f>CL!H4+CL!H5+CL!H6+ABS(CL!H7)</f>
        <v>100950.45248839288</v>
      </c>
      <c r="I29" s="46">
        <f>CL!I4+CL!I5+CL!I6+ABS(CL!I7)</f>
        <v>110141.60332343332</v>
      </c>
      <c r="J29" s="46">
        <f>CL!J4+CL!J5+CL!J6+ABS(CL!J7)</f>
        <v>115482.43963957601</v>
      </c>
      <c r="K29" s="46">
        <f>CL!K4+CL!K5+CL!K6+ABS(CL!K7)</f>
        <v>125978.878009793</v>
      </c>
      <c r="L29" s="46">
        <f>CL!L4+CL!L5+CL!L6+ABS(CL!L7)</f>
        <v>108978.95974426856</v>
      </c>
      <c r="M29" s="46">
        <f>CL!M4+CL!M5+CL!M6+ABS(CL!M7)</f>
        <v>124765.79030097206</v>
      </c>
      <c r="N29" s="46">
        <f>CL!N4+CL!N5+CL!N6+ABS(CL!N7)</f>
        <v>135440.57548919972</v>
      </c>
      <c r="O29" s="46">
        <f>CL!O4+CL!O5+CL!O6+ABS(CL!O7)</f>
        <v>134881.77069073025</v>
      </c>
      <c r="P29" s="46">
        <f>CL!P4+CL!P5+CL!P6+ABS(CL!P7)</f>
        <v>127221.52014561967</v>
      </c>
      <c r="Q29" s="46">
        <f>CL!Q4+CL!Q5+CL!Q6+ABS(CL!Q7)</f>
        <v>145042.84019148845</v>
      </c>
      <c r="R29" s="46">
        <f>CL!R4+CL!R5+CL!R6+ABS(CL!R7)</f>
        <v>144514.06089595257</v>
      </c>
      <c r="S29" s="46">
        <f>CL!S4+CL!S5+CL!S6+ABS(CL!S7)</f>
        <v>145201.39700273573</v>
      </c>
      <c r="T29" s="46">
        <f>CL!T4+CL!T5+CL!T6+ABS(CL!T7)</f>
        <v>150447.20588197361</v>
      </c>
      <c r="U29" s="46">
        <f>CL!U4+CL!U5+CL!U6+ABS(CL!U7)</f>
        <v>145013.20315546216</v>
      </c>
      <c r="V29" s="46">
        <f>CL!V4+CL!V5+CL!V6+ABS(CL!V7)</f>
        <v>147733.1360125822</v>
      </c>
      <c r="W29" s="46">
        <f>CL!W4+CL!W5+CL!W6+ABS(CL!W7)</f>
        <v>149056.80922989934</v>
      </c>
      <c r="X29" s="46">
        <f>CL!X4+CL!X5+CL!X6+ABS(CL!X7)</f>
        <v>159290.88851513746</v>
      </c>
      <c r="Y29" s="46">
        <f>CL!Y4+CL!Y5+CL!Y6+ABS(CL!Y7)</f>
        <v>160723.12367888965</v>
      </c>
      <c r="Z29" s="46">
        <f>CL!Z4+CL!Z5+CL!Z6+ABS(CL!Z7)</f>
        <v>161122.82144806714</v>
      </c>
      <c r="AA29" s="46">
        <f>CL!AA4+CL!AA5+CL!AA6+ABS(CL!AA7)</f>
        <v>170871.85296534642</v>
      </c>
      <c r="AB29" s="46">
        <f>CL!AB4+CL!AB5+CL!AB6+ABS(CL!AB7)</f>
        <v>151789.65642059158</v>
      </c>
      <c r="AC29" s="46">
        <f>CL!AC4+CL!AC5+CL!AC6+ABS(CL!AC7)</f>
        <v>147479.61575323937</v>
      </c>
      <c r="AD29" s="46">
        <f>CL!AD4+CL!AD5+CL!AD6+ABS(CL!AD7)</f>
        <v>171368.41400524345</v>
      </c>
    </row>
    <row r="30" spans="1:30" s="75" customFormat="1" x14ac:dyDescent="0.2">
      <c r="A30" s="32"/>
      <c r="B30" s="32"/>
      <c r="C30" s="47" t="s">
        <v>8</v>
      </c>
      <c r="D30" s="47">
        <f>SUM(D28:D29)</f>
        <v>102076.89747007964</v>
      </c>
      <c r="E30" s="47">
        <f t="shared" ref="E30:AA30" si="4">SUM(E28:E29)</f>
        <v>96898.590907059435</v>
      </c>
      <c r="F30" s="47">
        <f t="shared" si="4"/>
        <v>101899.85711331604</v>
      </c>
      <c r="G30" s="47">
        <f t="shared" si="4"/>
        <v>104709.14055091899</v>
      </c>
      <c r="H30" s="47">
        <f t="shared" si="4"/>
        <v>104207.5617585227</v>
      </c>
      <c r="I30" s="47">
        <f t="shared" si="4"/>
        <v>113532.90139591646</v>
      </c>
      <c r="J30" s="47">
        <f t="shared" si="4"/>
        <v>118982.59110156278</v>
      </c>
      <c r="K30" s="47">
        <f t="shared" si="4"/>
        <v>129559.77306961254</v>
      </c>
      <c r="L30" s="47">
        <f t="shared" si="4"/>
        <v>112622.64289706277</v>
      </c>
      <c r="M30" s="47">
        <f t="shared" si="4"/>
        <v>128489.28959922952</v>
      </c>
      <c r="N30" s="47">
        <f t="shared" si="4"/>
        <v>139263.02430172189</v>
      </c>
      <c r="O30" s="47">
        <f t="shared" si="4"/>
        <v>139087.46815107338</v>
      </c>
      <c r="P30" s="47">
        <f t="shared" si="4"/>
        <v>131882.88813158817</v>
      </c>
      <c r="Q30" s="47">
        <f t="shared" si="4"/>
        <v>149889.4358648358</v>
      </c>
      <c r="R30" s="47">
        <f t="shared" si="4"/>
        <v>149475.29744933156</v>
      </c>
      <c r="S30" s="47">
        <f t="shared" si="4"/>
        <v>150430.0098008299</v>
      </c>
      <c r="T30" s="47">
        <f t="shared" si="4"/>
        <v>155476.25911003229</v>
      </c>
      <c r="U30" s="47">
        <f t="shared" si="4"/>
        <v>149751.39949048022</v>
      </c>
      <c r="V30" s="47">
        <f t="shared" si="4"/>
        <v>152273.52524108088</v>
      </c>
      <c r="W30" s="47">
        <f t="shared" si="4"/>
        <v>153421.43273928732</v>
      </c>
      <c r="X30" s="47">
        <f t="shared" si="4"/>
        <v>163793.04659865107</v>
      </c>
      <c r="Y30" s="47">
        <f t="shared" si="4"/>
        <v>165377.09958165689</v>
      </c>
      <c r="Z30" s="47">
        <f t="shared" si="4"/>
        <v>165923.38155843067</v>
      </c>
      <c r="AA30" s="47">
        <f t="shared" si="4"/>
        <v>176190.22005949268</v>
      </c>
      <c r="AB30" s="47">
        <f t="shared" ref="AB30:AD30" si="5">SUM(AB28:AB29)</f>
        <v>157193.54581690862</v>
      </c>
      <c r="AC30" s="47">
        <f t="shared" si="5"/>
        <v>153214.12011847249</v>
      </c>
      <c r="AD30" s="47">
        <f t="shared" si="5"/>
        <v>177169.47911588149</v>
      </c>
    </row>
    <row r="31" spans="1:30" s="75" customFormat="1" x14ac:dyDescent="0.2">
      <c r="A31" s="32"/>
      <c r="B31" s="43"/>
      <c r="C31" s="75" t="s">
        <v>7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</row>
    <row r="32" spans="1:30" s="75" customFormat="1" x14ac:dyDescent="0.2">
      <c r="A32" s="32"/>
      <c r="B32" s="32"/>
    </row>
    <row r="33" spans="1:3" s="75" customFormat="1" x14ac:dyDescent="0.2">
      <c r="A33" s="32"/>
      <c r="B33" s="32"/>
      <c r="C33" s="75" t="str">
        <f>+C26</f>
        <v>Sector Residuos: participación del sector en el balance de GEI</v>
      </c>
    </row>
    <row r="34" spans="1:3" s="75" customFormat="1" x14ac:dyDescent="0.2">
      <c r="A34" s="32"/>
      <c r="B34" s="32"/>
    </row>
    <row r="35" spans="1:3" s="75" customFormat="1" x14ac:dyDescent="0.2"/>
    <row r="36" spans="1:3" s="75" customFormat="1" x14ac:dyDescent="0.2"/>
    <row r="37" spans="1:3" s="75" customFormat="1" x14ac:dyDescent="0.2"/>
    <row r="38" spans="1:3" s="75" customFormat="1" x14ac:dyDescent="0.2"/>
    <row r="39" spans="1:3" s="75" customFormat="1" x14ac:dyDescent="0.2"/>
    <row r="40" spans="1:3" s="75" customFormat="1" x14ac:dyDescent="0.2"/>
    <row r="41" spans="1:3" s="75" customFormat="1" x14ac:dyDescent="0.2"/>
    <row r="42" spans="1:3" s="75" customFormat="1" x14ac:dyDescent="0.2"/>
    <row r="43" spans="1:3" s="75" customFormat="1" x14ac:dyDescent="0.2"/>
    <row r="44" spans="1:3" s="75" customFormat="1" x14ac:dyDescent="0.2"/>
    <row r="45" spans="1:3" s="75" customFormat="1" x14ac:dyDescent="0.2"/>
    <row r="46" spans="1:3" s="75" customFormat="1" x14ac:dyDescent="0.2"/>
    <row r="47" spans="1:3" s="75" customFormat="1" x14ac:dyDescent="0.2"/>
    <row r="48" spans="1:3" s="75" customFormat="1" x14ac:dyDescent="0.2"/>
    <row r="49" spans="3:30" s="63" customFormat="1" x14ac:dyDescent="0.2"/>
    <row r="50" spans="3:30" x14ac:dyDescent="0.2">
      <c r="C50" s="32" t="s">
        <v>139</v>
      </c>
    </row>
    <row r="51" spans="3:30" x14ac:dyDescent="0.2">
      <c r="C51" s="3" t="s">
        <v>14</v>
      </c>
      <c r="D51" s="3">
        <v>1990</v>
      </c>
      <c r="E51" s="3">
        <v>1991</v>
      </c>
      <c r="F51" s="3">
        <v>1992</v>
      </c>
      <c r="G51" s="3">
        <v>1993</v>
      </c>
      <c r="H51" s="3">
        <v>1994</v>
      </c>
      <c r="I51" s="3">
        <v>1995</v>
      </c>
      <c r="J51" s="3">
        <v>1996</v>
      </c>
      <c r="K51" s="3">
        <v>1997</v>
      </c>
      <c r="L51" s="3">
        <v>1998</v>
      </c>
      <c r="M51" s="3">
        <v>1999</v>
      </c>
      <c r="N51" s="3">
        <v>2000</v>
      </c>
      <c r="O51" s="3">
        <v>2001</v>
      </c>
      <c r="P51" s="3">
        <v>2002</v>
      </c>
      <c r="Q51" s="3">
        <v>2003</v>
      </c>
      <c r="R51" s="3">
        <v>2004</v>
      </c>
      <c r="S51" s="3">
        <v>2005</v>
      </c>
      <c r="T51" s="3">
        <v>2006</v>
      </c>
      <c r="U51" s="3">
        <v>2007</v>
      </c>
      <c r="V51" s="3">
        <v>2008</v>
      </c>
      <c r="W51" s="3">
        <v>2009</v>
      </c>
      <c r="X51" s="3">
        <v>2010</v>
      </c>
      <c r="Y51" s="3">
        <v>2011</v>
      </c>
      <c r="Z51" s="3">
        <v>2012</v>
      </c>
      <c r="AA51" s="3">
        <v>2013</v>
      </c>
      <c r="AB51" s="3">
        <v>2014</v>
      </c>
      <c r="AC51" s="3">
        <v>2015</v>
      </c>
      <c r="AD51" s="3">
        <v>2016</v>
      </c>
    </row>
    <row r="52" spans="3:30" x14ac:dyDescent="0.2">
      <c r="C52" s="4" t="s">
        <v>184</v>
      </c>
      <c r="D52" s="13">
        <v>2288.6660200510273</v>
      </c>
      <c r="E52" s="13">
        <v>2336.7838604427316</v>
      </c>
      <c r="F52" s="13">
        <v>2386.2256433099233</v>
      </c>
      <c r="G52" s="13">
        <v>2438.9843833591995</v>
      </c>
      <c r="H52" s="13">
        <v>2527.0549513352107</v>
      </c>
      <c r="I52" s="13">
        <v>2616.1881459802635</v>
      </c>
      <c r="J52" s="13">
        <v>2704.9055261812423</v>
      </c>
      <c r="K52" s="13">
        <v>2795.7729462800266</v>
      </c>
      <c r="L52" s="13">
        <v>2889.0546652976141</v>
      </c>
      <c r="M52" s="13">
        <v>2981.0128421587515</v>
      </c>
      <c r="N52" s="13">
        <v>3071.6990357164868</v>
      </c>
      <c r="O52" s="13">
        <v>3162.4318703039339</v>
      </c>
      <c r="P52" s="13">
        <v>3252.3786823465002</v>
      </c>
      <c r="Q52" s="13">
        <v>3389.8505531961337</v>
      </c>
      <c r="R52" s="13">
        <v>3541.7171040156018</v>
      </c>
      <c r="S52" s="13">
        <v>3698.6927338907717</v>
      </c>
      <c r="T52" s="13">
        <v>3829.5292074511926</v>
      </c>
      <c r="U52" s="13">
        <v>3483.1741834390277</v>
      </c>
      <c r="V52" s="13">
        <v>3282.5512890066739</v>
      </c>
      <c r="W52" s="13">
        <v>3106.0589449776239</v>
      </c>
      <c r="X52" s="13">
        <v>3142.0725746201565</v>
      </c>
      <c r="Y52" s="13">
        <v>3274.0357197234066</v>
      </c>
      <c r="Z52" s="13">
        <v>3293.8432475843497</v>
      </c>
      <c r="AA52" s="13">
        <v>3832.7610169196578</v>
      </c>
      <c r="AB52" s="13">
        <v>3867.9327244659526</v>
      </c>
      <c r="AC52" s="13">
        <v>4209.2303592449325</v>
      </c>
      <c r="AD52" s="13">
        <v>4305.274116710777</v>
      </c>
    </row>
    <row r="53" spans="3:30" x14ac:dyDescent="0.2">
      <c r="C53" s="4" t="s">
        <v>185</v>
      </c>
      <c r="D53" s="13">
        <v>17.045999999999999</v>
      </c>
      <c r="E53" s="13">
        <v>17.045999999999999</v>
      </c>
      <c r="F53" s="13">
        <v>17.045999999999999</v>
      </c>
      <c r="G53" s="13">
        <v>17.045999999999999</v>
      </c>
      <c r="H53" s="13">
        <v>17.045999999999999</v>
      </c>
      <c r="I53" s="13">
        <v>17.045999999999999</v>
      </c>
      <c r="J53" s="13">
        <v>17.045999999999999</v>
      </c>
      <c r="K53" s="13">
        <v>19.318800000000003</v>
      </c>
      <c r="L53" s="13">
        <v>19.318800000000003</v>
      </c>
      <c r="M53" s="13">
        <v>19.318800000000003</v>
      </c>
      <c r="N53" s="13">
        <v>20.360500000000002</v>
      </c>
      <c r="O53" s="13">
        <v>23.12574</v>
      </c>
      <c r="P53" s="13">
        <v>35.500189000000006</v>
      </c>
      <c r="Q53" s="13">
        <v>35.500189000000006</v>
      </c>
      <c r="R53" s="13">
        <v>48.046158640000002</v>
      </c>
      <c r="S53" s="13">
        <v>48.709058640000002</v>
      </c>
      <c r="T53" s="13">
        <v>54.239538639999992</v>
      </c>
      <c r="U53" s="13">
        <v>70.508998640000002</v>
      </c>
      <c r="V53" s="13">
        <v>69.59987864</v>
      </c>
      <c r="W53" s="13">
        <v>111.95197664312499</v>
      </c>
      <c r="X53" s="13">
        <v>78.147747215125008</v>
      </c>
      <c r="Y53" s="13">
        <v>55.856835065124997</v>
      </c>
      <c r="Z53" s="13">
        <v>47.479294265124999</v>
      </c>
      <c r="AA53" s="13">
        <v>61.033326465125008</v>
      </c>
      <c r="AB53" s="13">
        <v>59.947306865125</v>
      </c>
      <c r="AC53" s="13">
        <v>59.947306865125</v>
      </c>
      <c r="AD53" s="13">
        <v>59.947306865125</v>
      </c>
    </row>
    <row r="54" spans="3:30" x14ac:dyDescent="0.2">
      <c r="C54" s="4" t="s">
        <v>186</v>
      </c>
      <c r="D54" s="13">
        <v>1.7964443250000003E-3</v>
      </c>
      <c r="E54" s="13">
        <v>1.8784525499999998E-3</v>
      </c>
      <c r="F54" s="13">
        <v>1.9666500749999996E-3</v>
      </c>
      <c r="G54" s="13">
        <v>2.2793287499999998E-3</v>
      </c>
      <c r="H54" s="13">
        <v>2.0921024249999998E-3</v>
      </c>
      <c r="I54" s="13">
        <v>2.1044810249999995E-3</v>
      </c>
      <c r="J54" s="13">
        <v>5.1962455720352456E-2</v>
      </c>
      <c r="K54" s="13">
        <v>5.8227810586972718E-2</v>
      </c>
      <c r="L54" s="13">
        <v>6.576556044286358E-2</v>
      </c>
      <c r="M54" s="13">
        <v>7.3821135231271387E-2</v>
      </c>
      <c r="N54" s="13">
        <v>8.2649915894007067E-2</v>
      </c>
      <c r="O54" s="13">
        <v>9.2971599470209554E-2</v>
      </c>
      <c r="P54" s="13">
        <v>0.10460339692924359</v>
      </c>
      <c r="Q54" s="13">
        <v>0.11759786793952037</v>
      </c>
      <c r="R54" s="13">
        <v>0.13241773403005191</v>
      </c>
      <c r="S54" s="13">
        <v>0.14919396431658924</v>
      </c>
      <c r="T54" s="13">
        <v>0.16788189382359198</v>
      </c>
      <c r="U54" s="13">
        <v>0.18940917110139843</v>
      </c>
      <c r="V54" s="13">
        <v>0.21303942944095428</v>
      </c>
      <c r="W54" s="13">
        <v>0.23981094139243408</v>
      </c>
      <c r="X54" s="13">
        <v>0.27020865672556699</v>
      </c>
      <c r="Y54" s="13">
        <v>0.30441031549873854</v>
      </c>
      <c r="Z54" s="13">
        <v>0.33883536753340937</v>
      </c>
      <c r="AA54" s="13">
        <v>0.34250761359300003</v>
      </c>
      <c r="AB54" s="13">
        <v>0.40737662706500005</v>
      </c>
      <c r="AC54" s="13">
        <v>0.47901047425949994</v>
      </c>
      <c r="AD54" s="13">
        <v>0.533080254689</v>
      </c>
    </row>
    <row r="55" spans="3:30" x14ac:dyDescent="0.2">
      <c r="C55" s="4" t="s">
        <v>187</v>
      </c>
      <c r="D55" s="13">
        <v>663.5874732040138</v>
      </c>
      <c r="E55" s="13">
        <v>677.90571323766835</v>
      </c>
      <c r="F55" s="13">
        <v>706.68457472207342</v>
      </c>
      <c r="G55" s="13">
        <v>707.78043485345756</v>
      </c>
      <c r="H55" s="13">
        <v>713.00622669217614</v>
      </c>
      <c r="I55" s="13">
        <v>758.06182202185653</v>
      </c>
      <c r="J55" s="13">
        <v>778.14797334980892</v>
      </c>
      <c r="K55" s="13">
        <v>765.74508572891637</v>
      </c>
      <c r="L55" s="13">
        <v>735.24392193616131</v>
      </c>
      <c r="M55" s="13">
        <v>723.09383496347652</v>
      </c>
      <c r="N55" s="13">
        <v>730.30662688978236</v>
      </c>
      <c r="O55" s="13">
        <v>1020.0468784397317</v>
      </c>
      <c r="P55" s="13">
        <v>1373.3845112250726</v>
      </c>
      <c r="Q55" s="13">
        <v>1421.1273332832798</v>
      </c>
      <c r="R55" s="13">
        <v>1371.3408729893449</v>
      </c>
      <c r="S55" s="13">
        <v>1481.0618115990751</v>
      </c>
      <c r="T55" s="13">
        <v>1145.116600073663</v>
      </c>
      <c r="U55" s="13">
        <v>1184.3237437679359</v>
      </c>
      <c r="V55" s="13">
        <v>1188.0250214225725</v>
      </c>
      <c r="W55" s="13">
        <v>1146.3727768258407</v>
      </c>
      <c r="X55" s="13">
        <v>1281.6675530216057</v>
      </c>
      <c r="Y55" s="13">
        <v>1323.7789376632059</v>
      </c>
      <c r="Z55" s="13">
        <v>1458.89873314653</v>
      </c>
      <c r="AA55" s="13">
        <v>1424.2302431478956</v>
      </c>
      <c r="AB55" s="13">
        <v>1475.6019883589047</v>
      </c>
      <c r="AC55" s="13">
        <v>1464.847688648794</v>
      </c>
      <c r="AD55" s="13">
        <v>1435.3106068074485</v>
      </c>
    </row>
    <row r="56" spans="3:30" x14ac:dyDescent="0.2">
      <c r="C56" s="40" t="s">
        <v>8</v>
      </c>
      <c r="D56" s="39">
        <f t="shared" ref="D56:AA56" si="6">SUM(D52:D55)</f>
        <v>2969.301289699366</v>
      </c>
      <c r="E56" s="39">
        <f t="shared" si="6"/>
        <v>3031.7374521329498</v>
      </c>
      <c r="F56" s="39">
        <f t="shared" si="6"/>
        <v>3109.9581846820711</v>
      </c>
      <c r="G56" s="39">
        <f t="shared" si="6"/>
        <v>3163.8130975414069</v>
      </c>
      <c r="H56" s="39">
        <f t="shared" si="6"/>
        <v>3257.1092701298121</v>
      </c>
      <c r="I56" s="39">
        <f t="shared" si="6"/>
        <v>3391.298072483145</v>
      </c>
      <c r="J56" s="39">
        <f t="shared" si="6"/>
        <v>3500.1514619867717</v>
      </c>
      <c r="K56" s="39">
        <f t="shared" si="6"/>
        <v>3580.8950598195302</v>
      </c>
      <c r="L56" s="39">
        <f t="shared" si="6"/>
        <v>3643.6831527942181</v>
      </c>
      <c r="M56" s="39">
        <f t="shared" si="6"/>
        <v>3723.4992982574595</v>
      </c>
      <c r="N56" s="39">
        <f t="shared" si="6"/>
        <v>3822.4488125221628</v>
      </c>
      <c r="O56" s="39">
        <f t="shared" si="6"/>
        <v>4205.6974603431354</v>
      </c>
      <c r="P56" s="39">
        <f t="shared" si="6"/>
        <v>4661.3679859685017</v>
      </c>
      <c r="Q56" s="39">
        <f t="shared" si="6"/>
        <v>4846.5956733473522</v>
      </c>
      <c r="R56" s="39">
        <f t="shared" si="6"/>
        <v>4961.2365533789771</v>
      </c>
      <c r="S56" s="39">
        <f t="shared" si="6"/>
        <v>5228.6127980941637</v>
      </c>
      <c r="T56" s="39">
        <f t="shared" si="6"/>
        <v>5029.0532280586795</v>
      </c>
      <c r="U56" s="39">
        <f t="shared" si="6"/>
        <v>4738.1963350180649</v>
      </c>
      <c r="V56" s="39">
        <f t="shared" si="6"/>
        <v>4540.3892284986869</v>
      </c>
      <c r="W56" s="39">
        <f t="shared" si="6"/>
        <v>4364.6235093879823</v>
      </c>
      <c r="X56" s="39">
        <f t="shared" si="6"/>
        <v>4502.1580835136128</v>
      </c>
      <c r="Y56" s="39">
        <f t="shared" si="6"/>
        <v>4653.9759027672362</v>
      </c>
      <c r="Z56" s="39">
        <f t="shared" si="6"/>
        <v>4800.5601103635381</v>
      </c>
      <c r="AA56" s="39">
        <f t="shared" si="6"/>
        <v>5318.3670941462715</v>
      </c>
      <c r="AB56" s="39">
        <f t="shared" ref="AB56:AD56" si="7">SUM(AB52:AB55)</f>
        <v>5403.8893963170467</v>
      </c>
      <c r="AC56" s="39">
        <f t="shared" si="7"/>
        <v>5734.5043652331115</v>
      </c>
      <c r="AD56" s="39">
        <f t="shared" si="7"/>
        <v>5801.0651106380392</v>
      </c>
    </row>
    <row r="57" spans="3:30" x14ac:dyDescent="0.2">
      <c r="C57" s="37" t="s">
        <v>7</v>
      </c>
      <c r="D57" s="36">
        <f>+D56-D4</f>
        <v>0</v>
      </c>
      <c r="E57" s="36">
        <f t="shared" ref="E57:AD57" si="8">+E56-E4</f>
        <v>0</v>
      </c>
      <c r="F57" s="36">
        <f t="shared" si="8"/>
        <v>0</v>
      </c>
      <c r="G57" s="36">
        <f t="shared" si="8"/>
        <v>0</v>
      </c>
      <c r="H57" s="36">
        <f t="shared" si="8"/>
        <v>0</v>
      </c>
      <c r="I57" s="36">
        <f t="shared" si="8"/>
        <v>0</v>
      </c>
      <c r="J57" s="36">
        <f t="shared" si="8"/>
        <v>0</v>
      </c>
      <c r="K57" s="36">
        <f t="shared" si="8"/>
        <v>0</v>
      </c>
      <c r="L57" s="36">
        <f t="shared" si="8"/>
        <v>0</v>
      </c>
      <c r="M57" s="36">
        <f t="shared" si="8"/>
        <v>0</v>
      </c>
      <c r="N57" s="36">
        <f t="shared" si="8"/>
        <v>0</v>
      </c>
      <c r="O57" s="36">
        <f t="shared" si="8"/>
        <v>0</v>
      </c>
      <c r="P57" s="36">
        <f t="shared" si="8"/>
        <v>0</v>
      </c>
      <c r="Q57" s="36">
        <f t="shared" si="8"/>
        <v>0</v>
      </c>
      <c r="R57" s="36">
        <f t="shared" si="8"/>
        <v>0</v>
      </c>
      <c r="S57" s="36">
        <f t="shared" si="8"/>
        <v>0</v>
      </c>
      <c r="T57" s="36">
        <f t="shared" si="8"/>
        <v>0</v>
      </c>
      <c r="U57" s="36">
        <f t="shared" si="8"/>
        <v>0</v>
      </c>
      <c r="V57" s="36">
        <f t="shared" si="8"/>
        <v>0</v>
      </c>
      <c r="W57" s="36">
        <f t="shared" si="8"/>
        <v>0</v>
      </c>
      <c r="X57" s="36">
        <f t="shared" si="8"/>
        <v>0</v>
      </c>
      <c r="Y57" s="36">
        <f t="shared" si="8"/>
        <v>0</v>
      </c>
      <c r="Z57" s="36">
        <f t="shared" si="8"/>
        <v>0</v>
      </c>
      <c r="AA57" s="36">
        <f t="shared" si="8"/>
        <v>0</v>
      </c>
      <c r="AB57" s="36">
        <f t="shared" si="8"/>
        <v>0</v>
      </c>
      <c r="AC57" s="36">
        <f t="shared" si="8"/>
        <v>0</v>
      </c>
      <c r="AD57" s="36">
        <f t="shared" si="8"/>
        <v>0</v>
      </c>
    </row>
    <row r="59" spans="3:30" x14ac:dyDescent="0.2">
      <c r="C59" s="32" t="str">
        <f t="shared" ref="C59:C64" si="9">+C50</f>
        <v>Sector Residuos: emisiones de GEI (kt CO2 eq) por categoría, serie 1990-2016</v>
      </c>
    </row>
    <row r="60" spans="3:30" x14ac:dyDescent="0.2">
      <c r="C60" s="3" t="str">
        <f t="shared" si="9"/>
        <v>Categoría</v>
      </c>
      <c r="D60" s="3">
        <f>+D51</f>
        <v>1990</v>
      </c>
      <c r="E60" s="3">
        <f>+N51</f>
        <v>2000</v>
      </c>
      <c r="F60" s="3">
        <f t="shared" ref="F60:F64" si="10">+X51</f>
        <v>2010</v>
      </c>
      <c r="G60" s="3">
        <f>+AA51</f>
        <v>2013</v>
      </c>
      <c r="H60" s="3">
        <f t="shared" ref="H60:J60" si="11">+AB51</f>
        <v>2014</v>
      </c>
      <c r="I60" s="3">
        <f t="shared" si="11"/>
        <v>2015</v>
      </c>
      <c r="J60" s="3">
        <f t="shared" si="11"/>
        <v>2016</v>
      </c>
      <c r="K60" s="2"/>
      <c r="L60" s="2"/>
      <c r="M60" s="85" t="s">
        <v>74</v>
      </c>
      <c r="N60" s="85" t="s">
        <v>87</v>
      </c>
      <c r="O60" s="74" t="s">
        <v>0</v>
      </c>
    </row>
    <row r="61" spans="3:30" x14ac:dyDescent="0.2">
      <c r="C61" s="4" t="str">
        <f t="shared" si="9"/>
        <v>5.A. Disposición de residuos sólidos</v>
      </c>
      <c r="D61" s="13">
        <f>+D52</f>
        <v>2288.6660200510273</v>
      </c>
      <c r="E61" s="13">
        <f>+N52</f>
        <v>3071.6990357164868</v>
      </c>
      <c r="F61" s="13">
        <f t="shared" si="10"/>
        <v>3142.0725746201565</v>
      </c>
      <c r="G61" s="13">
        <f>+AA52</f>
        <v>3832.7610169196578</v>
      </c>
      <c r="H61" s="13">
        <f t="shared" ref="H61:J61" si="12">+AB52</f>
        <v>3867.9327244659526</v>
      </c>
      <c r="I61" s="13">
        <f t="shared" si="12"/>
        <v>4209.2303592449325</v>
      </c>
      <c r="J61" s="13">
        <f t="shared" si="12"/>
        <v>4305.274116710777</v>
      </c>
      <c r="K61" s="15">
        <f>+J61/$J$65</f>
        <v>0.74215235212853092</v>
      </c>
      <c r="L61" s="15"/>
      <c r="M61" s="109">
        <f>+IF(D61=0,"",IF(D61&lt;0,IF(J61&lt;0,(J61-D61)/D61,(J61-D61)/ABS(D61)),(J61-D61)/D61))</f>
        <v>0.88112816767157143</v>
      </c>
      <c r="N61" s="109">
        <f>+IF(G61=0,"",IF(G61&lt;0,IF(J61&lt;0,(J61-G61)/G61,(J61-G61)/ABS(G61)),(J61-G61)/G61))</f>
        <v>0.12328269299995961</v>
      </c>
      <c r="O61" s="17" t="str">
        <f>+C61</f>
        <v>5.A. Disposición de residuos sólidos</v>
      </c>
    </row>
    <row r="62" spans="3:30" x14ac:dyDescent="0.2">
      <c r="C62" s="18" t="str">
        <f t="shared" si="9"/>
        <v>5.B. Tratamiento biológico de residuos sólidos</v>
      </c>
      <c r="D62" s="19">
        <f>+D53</f>
        <v>17.045999999999999</v>
      </c>
      <c r="E62" s="19">
        <f>+N53</f>
        <v>20.360500000000002</v>
      </c>
      <c r="F62" s="19">
        <f t="shared" si="10"/>
        <v>78.147747215125008</v>
      </c>
      <c r="G62" s="19">
        <f>+AA53</f>
        <v>61.033326465125008</v>
      </c>
      <c r="H62" s="19">
        <f t="shared" ref="H62:J62" si="13">+AB53</f>
        <v>59.947306865125</v>
      </c>
      <c r="I62" s="19">
        <f t="shared" si="13"/>
        <v>59.947306865125</v>
      </c>
      <c r="J62" s="19">
        <f t="shared" si="13"/>
        <v>59.947306865125</v>
      </c>
      <c r="K62" s="15">
        <f t="shared" ref="K62:K65" si="14">+J62/$J$65</f>
        <v>1.0333844858109445E-2</v>
      </c>
      <c r="L62" s="15"/>
      <c r="M62" s="20">
        <f t="shared" ref="M62:M65" si="15">+IF(D62=0,"",IF(D62&lt;0,IF(J62&lt;0,(J62-D62)/D62,(J62-D62)/ABS(D62)),(J62-D62)/D62))</f>
        <v>2.5167961319444445</v>
      </c>
      <c r="N62" s="20">
        <f t="shared" ref="N62:N65" si="16">+IF(G62=0,"",IF(G62&lt;0,IF(J62&lt;0,(J62-G62)/G62,(J62-G62)/ABS(G62)),(J62-G62)/G62))</f>
        <v>-1.7793878572562625E-2</v>
      </c>
      <c r="O62" s="21" t="str">
        <f>+C62</f>
        <v>5.B. Tratamiento biológico de residuos sólidos</v>
      </c>
    </row>
    <row r="63" spans="3:30" x14ac:dyDescent="0.2">
      <c r="C63" s="4" t="str">
        <f t="shared" si="9"/>
        <v>5.C. Incineración y quema abierta de residuos</v>
      </c>
      <c r="D63" s="13">
        <f>+D54</f>
        <v>1.7964443250000003E-3</v>
      </c>
      <c r="E63" s="13">
        <f>+N54</f>
        <v>8.2649915894007067E-2</v>
      </c>
      <c r="F63" s="13">
        <f t="shared" si="10"/>
        <v>0.27020865672556699</v>
      </c>
      <c r="G63" s="13">
        <f>+AA54</f>
        <v>0.34250761359300003</v>
      </c>
      <c r="H63" s="13">
        <f t="shared" ref="H63:J63" si="17">+AB54</f>
        <v>0.40737662706500005</v>
      </c>
      <c r="I63" s="13">
        <f t="shared" si="17"/>
        <v>0.47901047425949994</v>
      </c>
      <c r="J63" s="13">
        <f t="shared" si="17"/>
        <v>0.533080254689</v>
      </c>
      <c r="K63" s="125">
        <f t="shared" si="14"/>
        <v>9.1893513436253836E-5</v>
      </c>
      <c r="L63" s="15"/>
      <c r="M63" s="109">
        <f t="shared" si="15"/>
        <v>295.74187352786447</v>
      </c>
      <c r="N63" s="109">
        <f t="shared" si="16"/>
        <v>0.55640410178576771</v>
      </c>
      <c r="O63" s="17" t="str">
        <f>+C63</f>
        <v>5.C. Incineración y quema abierta de residuos</v>
      </c>
    </row>
    <row r="64" spans="3:30" x14ac:dyDescent="0.2">
      <c r="C64" s="18" t="str">
        <f t="shared" si="9"/>
        <v>5.D. Tratamiento y descarga de aguas residuales</v>
      </c>
      <c r="D64" s="19">
        <f>+D55</f>
        <v>663.5874732040138</v>
      </c>
      <c r="E64" s="19">
        <f>+N55</f>
        <v>730.30662688978236</v>
      </c>
      <c r="F64" s="19">
        <f t="shared" si="10"/>
        <v>1281.6675530216057</v>
      </c>
      <c r="G64" s="19">
        <f>+AA55</f>
        <v>1424.2302431478956</v>
      </c>
      <c r="H64" s="19">
        <f t="shared" ref="H64:J64" si="18">+AB55</f>
        <v>1475.6019883589047</v>
      </c>
      <c r="I64" s="19">
        <f t="shared" si="18"/>
        <v>1464.847688648794</v>
      </c>
      <c r="J64" s="19">
        <f t="shared" si="18"/>
        <v>1435.3106068074485</v>
      </c>
      <c r="K64" s="15">
        <f t="shared" si="14"/>
        <v>0.24742190949992349</v>
      </c>
      <c r="L64" s="23"/>
      <c r="M64" s="20">
        <f t="shared" si="15"/>
        <v>1.1629561508708222</v>
      </c>
      <c r="N64" s="20">
        <f t="shared" si="16"/>
        <v>7.7798963425060805E-3</v>
      </c>
      <c r="O64" s="21" t="str">
        <f>+C64</f>
        <v>5.D. Tratamiento y descarga de aguas residuales</v>
      </c>
    </row>
    <row r="65" spans="3:30" x14ac:dyDescent="0.2">
      <c r="C65" s="6" t="s">
        <v>8</v>
      </c>
      <c r="D65" s="7">
        <f t="shared" ref="D65:F65" si="19">SUM(D61:D64)</f>
        <v>2969.301289699366</v>
      </c>
      <c r="E65" s="7">
        <f t="shared" si="19"/>
        <v>3822.4488125221628</v>
      </c>
      <c r="F65" s="7">
        <f t="shared" si="19"/>
        <v>4502.1580835136128</v>
      </c>
      <c r="G65" s="7">
        <f>SUM(G61:G64)</f>
        <v>5318.3670941462715</v>
      </c>
      <c r="H65" s="7">
        <f t="shared" ref="H65:J65" si="20">SUM(H61:H64)</f>
        <v>5403.8893963170467</v>
      </c>
      <c r="I65" s="7">
        <f t="shared" si="20"/>
        <v>5734.5043652331115</v>
      </c>
      <c r="J65" s="7">
        <f t="shared" si="20"/>
        <v>5801.0651106380392</v>
      </c>
      <c r="K65" s="15">
        <f t="shared" si="14"/>
        <v>1</v>
      </c>
      <c r="L65" s="16"/>
      <c r="M65" s="109">
        <f t="shared" si="15"/>
        <v>0.95368019094666612</v>
      </c>
      <c r="N65" s="109">
        <f t="shared" si="16"/>
        <v>9.0760567660524122E-2</v>
      </c>
      <c r="O65" s="17" t="str">
        <f>+C65</f>
        <v>Total</v>
      </c>
    </row>
    <row r="66" spans="3:30" x14ac:dyDescent="0.2">
      <c r="C66" s="37" t="s">
        <v>7</v>
      </c>
      <c r="D66" s="36">
        <f>+D56-D65</f>
        <v>0</v>
      </c>
      <c r="E66" s="36">
        <f>+N56-E65</f>
        <v>0</v>
      </c>
      <c r="F66" s="36">
        <f>+X56-F65</f>
        <v>0</v>
      </c>
      <c r="G66" s="36">
        <f>+AA56-G65</f>
        <v>0</v>
      </c>
      <c r="H66" s="36">
        <f t="shared" ref="H66:J66" si="21">+AB56-H65</f>
        <v>0</v>
      </c>
      <c r="I66" s="36">
        <f t="shared" si="21"/>
        <v>0</v>
      </c>
      <c r="J66" s="36">
        <f t="shared" si="21"/>
        <v>0</v>
      </c>
      <c r="K66" s="33"/>
      <c r="L66" s="35"/>
      <c r="M66" s="35"/>
      <c r="N66" s="35"/>
      <c r="O66" s="35"/>
      <c r="P66" s="35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</row>
    <row r="67" spans="3:30" x14ac:dyDescent="0.2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3:30" x14ac:dyDescent="0.2">
      <c r="C68" s="32" t="str">
        <f>+C59</f>
        <v>Sector Residuos: emisiones de GEI (kt CO2 eq) por categoría, serie 1990-2016</v>
      </c>
    </row>
    <row r="85" spans="1:30" x14ac:dyDescent="0.2">
      <c r="A85" s="61"/>
      <c r="C85" s="32" t="s">
        <v>140</v>
      </c>
    </row>
    <row r="86" spans="1:30" x14ac:dyDescent="0.2">
      <c r="A86" s="61"/>
      <c r="C86" s="3" t="s">
        <v>33</v>
      </c>
      <c r="D86" s="3">
        <v>1990</v>
      </c>
      <c r="E86" s="3">
        <v>1991</v>
      </c>
      <c r="F86" s="3">
        <v>1992</v>
      </c>
      <c r="G86" s="3">
        <v>1993</v>
      </c>
      <c r="H86" s="3">
        <v>1994</v>
      </c>
      <c r="I86" s="3">
        <v>1995</v>
      </c>
      <c r="J86" s="3">
        <v>1996</v>
      </c>
      <c r="K86" s="3">
        <v>1997</v>
      </c>
      <c r="L86" s="3">
        <v>1998</v>
      </c>
      <c r="M86" s="3">
        <v>1999</v>
      </c>
      <c r="N86" s="3">
        <v>2000</v>
      </c>
      <c r="O86" s="3">
        <v>2001</v>
      </c>
      <c r="P86" s="3">
        <v>2002</v>
      </c>
      <c r="Q86" s="3">
        <v>2003</v>
      </c>
      <c r="R86" s="3">
        <v>2004</v>
      </c>
      <c r="S86" s="3">
        <v>2005</v>
      </c>
      <c r="T86" s="3">
        <v>2006</v>
      </c>
      <c r="U86" s="3">
        <v>2007</v>
      </c>
      <c r="V86" s="3">
        <v>2008</v>
      </c>
      <c r="W86" s="3">
        <v>2009</v>
      </c>
      <c r="X86" s="3">
        <v>2010</v>
      </c>
      <c r="Y86" s="3">
        <v>2011</v>
      </c>
      <c r="Z86" s="3">
        <v>2012</v>
      </c>
      <c r="AA86" s="3">
        <v>2013</v>
      </c>
      <c r="AB86" s="3">
        <v>2014</v>
      </c>
      <c r="AC86" s="3">
        <v>2015</v>
      </c>
      <c r="AD86" s="3">
        <v>2016</v>
      </c>
    </row>
    <row r="87" spans="1:30" x14ac:dyDescent="0.2">
      <c r="A87" s="61"/>
      <c r="C87" s="4" t="s">
        <v>32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4.7733722114855708E-2</v>
      </c>
      <c r="K87" s="13">
        <v>5.380245544993479E-2</v>
      </c>
      <c r="L87" s="13">
        <v>6.0642750747093375E-2</v>
      </c>
      <c r="M87" s="13">
        <v>6.8352702259029771E-2</v>
      </c>
      <c r="N87" s="13">
        <v>7.7042875670271391E-2</v>
      </c>
      <c r="O87" s="13">
        <v>8.6837893680505984E-2</v>
      </c>
      <c r="P87" s="13">
        <v>9.7878223174587872E-2</v>
      </c>
      <c r="Q87" s="13">
        <v>0.11032218960839478</v>
      </c>
      <c r="R87" s="13">
        <v>0.12434824749812723</v>
      </c>
      <c r="S87" s="13">
        <v>0.14015753957333529</v>
      </c>
      <c r="T87" s="13">
        <v>0.15797678129357529</v>
      </c>
      <c r="U87" s="13">
        <v>0.17806151209453749</v>
      </c>
      <c r="V87" s="13">
        <v>0.20069975998860676</v>
      </c>
      <c r="W87" s="13">
        <v>0.22621617207259473</v>
      </c>
      <c r="X87" s="13">
        <v>0.25497667017679998</v>
      </c>
      <c r="Y87" s="13">
        <v>0.28739369842040002</v>
      </c>
      <c r="Z87" s="13">
        <v>0.3198107266639994</v>
      </c>
      <c r="AA87" s="13">
        <v>0.32260800000000001</v>
      </c>
      <c r="AB87" s="13">
        <v>0.38480156000000004</v>
      </c>
      <c r="AC87" s="13">
        <v>0.45285239999999999</v>
      </c>
      <c r="AD87" s="13">
        <v>0.50380272800000003</v>
      </c>
    </row>
    <row r="88" spans="1:30" x14ac:dyDescent="0.2">
      <c r="A88" s="61"/>
      <c r="C88" s="4" t="s">
        <v>31</v>
      </c>
      <c r="D88" s="13">
        <v>2787.5579669612334</v>
      </c>
      <c r="E88" s="13">
        <v>2846.7883296485193</v>
      </c>
      <c r="F88" s="13">
        <v>2904.3320210159791</v>
      </c>
      <c r="G88" s="13">
        <v>2951.5319022450458</v>
      </c>
      <c r="H88" s="13">
        <v>3040.9904513221868</v>
      </c>
      <c r="I88" s="13">
        <v>3172.685622617053</v>
      </c>
      <c r="J88" s="13">
        <v>3275.2628543228916</v>
      </c>
      <c r="K88" s="13">
        <v>3354.7301851481925</v>
      </c>
      <c r="L88" s="13">
        <v>3414.8514413657213</v>
      </c>
      <c r="M88" s="13">
        <v>3495.150823015616</v>
      </c>
      <c r="N88" s="13">
        <v>3585.2068548434431</v>
      </c>
      <c r="O88" s="13">
        <v>3961.3497224635162</v>
      </c>
      <c r="P88" s="13">
        <v>4401.7664684957481</v>
      </c>
      <c r="Q88" s="13">
        <v>4577.5054104220108</v>
      </c>
      <c r="R88" s="13">
        <v>4680.5921341986095</v>
      </c>
      <c r="S88" s="13">
        <v>4941.0509394566861</v>
      </c>
      <c r="T88" s="13">
        <v>4729.9916524375803</v>
      </c>
      <c r="U88" s="13">
        <v>4434.4403546832691</v>
      </c>
      <c r="V88" s="13">
        <v>4230.457640719902</v>
      </c>
      <c r="W88" s="13">
        <v>4027.8333838558497</v>
      </c>
      <c r="X88" s="13">
        <v>4174.3299178504576</v>
      </c>
      <c r="Y88" s="13">
        <v>4329.53699704463</v>
      </c>
      <c r="Z88" s="13">
        <v>4472.8083120895917</v>
      </c>
      <c r="AA88" s="13">
        <v>4976.8860158399102</v>
      </c>
      <c r="AB88" s="13">
        <v>5055.3759954634916</v>
      </c>
      <c r="AC88" s="13">
        <v>5378.2987793999782</v>
      </c>
      <c r="AD88" s="13">
        <v>5437.0740204526892</v>
      </c>
    </row>
    <row r="89" spans="1:30" x14ac:dyDescent="0.2">
      <c r="A89" s="61"/>
      <c r="C89" s="4" t="s">
        <v>30</v>
      </c>
      <c r="D89" s="13">
        <v>181.74332273813278</v>
      </c>
      <c r="E89" s="13">
        <v>184.949122484431</v>
      </c>
      <c r="F89" s="13">
        <v>205.62616366609276</v>
      </c>
      <c r="G89" s="13">
        <v>212.28119529636169</v>
      </c>
      <c r="H89" s="13">
        <v>216.11881880762505</v>
      </c>
      <c r="I89" s="13">
        <v>218.61244986609202</v>
      </c>
      <c r="J89" s="13">
        <v>224.84087394176495</v>
      </c>
      <c r="K89" s="13">
        <v>226.11107221588776</v>
      </c>
      <c r="L89" s="13">
        <v>228.77106867775029</v>
      </c>
      <c r="M89" s="13">
        <v>228.28012253958519</v>
      </c>
      <c r="N89" s="13">
        <v>237.16491480305027</v>
      </c>
      <c r="O89" s="13">
        <v>244.26089998593906</v>
      </c>
      <c r="P89" s="13">
        <v>259.50363924958003</v>
      </c>
      <c r="Q89" s="13">
        <v>268.97994073573335</v>
      </c>
      <c r="R89" s="13">
        <v>280.52007093286943</v>
      </c>
      <c r="S89" s="13">
        <v>287.42170109790391</v>
      </c>
      <c r="T89" s="13">
        <v>298.90359883980551</v>
      </c>
      <c r="U89" s="13">
        <v>303.57791882270072</v>
      </c>
      <c r="V89" s="13">
        <v>309.73088801879697</v>
      </c>
      <c r="W89" s="13">
        <v>336.56390936005999</v>
      </c>
      <c r="X89" s="13">
        <v>327.57318899297826</v>
      </c>
      <c r="Y89" s="13">
        <v>324.15151202418446</v>
      </c>
      <c r="Z89" s="13">
        <v>327.43198754728263</v>
      </c>
      <c r="AA89" s="13">
        <v>341.15847030636155</v>
      </c>
      <c r="AB89" s="13">
        <v>348.12859929355545</v>
      </c>
      <c r="AC89" s="13">
        <v>355.75273343313273</v>
      </c>
      <c r="AD89" s="13">
        <v>363.48728745734968</v>
      </c>
    </row>
    <row r="90" spans="1:30" x14ac:dyDescent="0.2">
      <c r="A90" s="61"/>
      <c r="C90" s="40" t="s">
        <v>8</v>
      </c>
      <c r="D90" s="39">
        <f t="shared" ref="D90:AA90" si="22">SUM(D87:D89)</f>
        <v>2969.3012896993664</v>
      </c>
      <c r="E90" s="39">
        <f t="shared" si="22"/>
        <v>3031.7374521329502</v>
      </c>
      <c r="F90" s="39">
        <f t="shared" si="22"/>
        <v>3109.958184682072</v>
      </c>
      <c r="G90" s="39">
        <f t="shared" si="22"/>
        <v>3163.8130975414074</v>
      </c>
      <c r="H90" s="39">
        <f t="shared" si="22"/>
        <v>3257.1092701298116</v>
      </c>
      <c r="I90" s="39">
        <f t="shared" si="22"/>
        <v>3391.298072483145</v>
      </c>
      <c r="J90" s="39">
        <f t="shared" si="22"/>
        <v>3500.1514619867717</v>
      </c>
      <c r="K90" s="39">
        <f t="shared" si="22"/>
        <v>3580.8950598195302</v>
      </c>
      <c r="L90" s="39">
        <f t="shared" si="22"/>
        <v>3643.683152794219</v>
      </c>
      <c r="M90" s="39">
        <f t="shared" si="22"/>
        <v>3723.4992982574599</v>
      </c>
      <c r="N90" s="39">
        <f t="shared" si="22"/>
        <v>3822.4488125221637</v>
      </c>
      <c r="O90" s="39">
        <f t="shared" si="22"/>
        <v>4205.6974603431363</v>
      </c>
      <c r="P90" s="39">
        <f t="shared" si="22"/>
        <v>4661.3679859685035</v>
      </c>
      <c r="Q90" s="39">
        <f t="shared" si="22"/>
        <v>4846.5956733473522</v>
      </c>
      <c r="R90" s="39">
        <f t="shared" si="22"/>
        <v>4961.2365533789771</v>
      </c>
      <c r="S90" s="39">
        <f t="shared" si="22"/>
        <v>5228.6127980941628</v>
      </c>
      <c r="T90" s="39">
        <f t="shared" si="22"/>
        <v>5029.0532280586795</v>
      </c>
      <c r="U90" s="39">
        <f t="shared" si="22"/>
        <v>4738.196335018064</v>
      </c>
      <c r="V90" s="39">
        <f t="shared" si="22"/>
        <v>4540.3892284986869</v>
      </c>
      <c r="W90" s="39">
        <f t="shared" si="22"/>
        <v>4364.6235093879823</v>
      </c>
      <c r="X90" s="39">
        <f t="shared" si="22"/>
        <v>4502.1580835136128</v>
      </c>
      <c r="Y90" s="39">
        <f t="shared" si="22"/>
        <v>4653.9759027672353</v>
      </c>
      <c r="Z90" s="39">
        <f t="shared" si="22"/>
        <v>4800.560110363539</v>
      </c>
      <c r="AA90" s="39">
        <f t="shared" si="22"/>
        <v>5318.3670941462724</v>
      </c>
      <c r="AB90" s="39">
        <f t="shared" ref="AB90:AD90" si="23">SUM(AB87:AB89)</f>
        <v>5403.8893963170467</v>
      </c>
      <c r="AC90" s="39">
        <f t="shared" si="23"/>
        <v>5734.5043652331105</v>
      </c>
      <c r="AD90" s="39">
        <f t="shared" si="23"/>
        <v>5801.0651106380383</v>
      </c>
    </row>
    <row r="91" spans="1:30" x14ac:dyDescent="0.2">
      <c r="A91" s="61"/>
      <c r="C91" s="37" t="s">
        <v>7</v>
      </c>
      <c r="D91" s="36">
        <f t="shared" ref="D91:AA91" si="24">+D90-D56</f>
        <v>0</v>
      </c>
      <c r="E91" s="36">
        <f t="shared" si="24"/>
        <v>0</v>
      </c>
      <c r="F91" s="36">
        <f t="shared" si="24"/>
        <v>0</v>
      </c>
      <c r="G91" s="36">
        <f t="shared" si="24"/>
        <v>0</v>
      </c>
      <c r="H91" s="36">
        <f t="shared" si="24"/>
        <v>0</v>
      </c>
      <c r="I91" s="36">
        <f t="shared" si="24"/>
        <v>0</v>
      </c>
      <c r="J91" s="36">
        <f t="shared" si="24"/>
        <v>0</v>
      </c>
      <c r="K91" s="36">
        <f t="shared" si="24"/>
        <v>0</v>
      </c>
      <c r="L91" s="36">
        <f t="shared" si="24"/>
        <v>0</v>
      </c>
      <c r="M91" s="36">
        <f t="shared" si="24"/>
        <v>0</v>
      </c>
      <c r="N91" s="36">
        <f t="shared" si="24"/>
        <v>0</v>
      </c>
      <c r="O91" s="36">
        <f t="shared" si="24"/>
        <v>0</v>
      </c>
      <c r="P91" s="36">
        <f t="shared" si="24"/>
        <v>0</v>
      </c>
      <c r="Q91" s="36">
        <f t="shared" si="24"/>
        <v>0</v>
      </c>
      <c r="R91" s="36">
        <f t="shared" si="24"/>
        <v>0</v>
      </c>
      <c r="S91" s="36">
        <f t="shared" si="24"/>
        <v>0</v>
      </c>
      <c r="T91" s="36">
        <f t="shared" si="24"/>
        <v>0</v>
      </c>
      <c r="U91" s="36">
        <f t="shared" si="24"/>
        <v>0</v>
      </c>
      <c r="V91" s="36">
        <f t="shared" si="24"/>
        <v>0</v>
      </c>
      <c r="W91" s="36">
        <f t="shared" si="24"/>
        <v>0</v>
      </c>
      <c r="X91" s="36">
        <f t="shared" si="24"/>
        <v>0</v>
      </c>
      <c r="Y91" s="36">
        <f t="shared" si="24"/>
        <v>0</v>
      </c>
      <c r="Z91" s="36">
        <f t="shared" si="24"/>
        <v>0</v>
      </c>
      <c r="AA91" s="36">
        <f t="shared" si="24"/>
        <v>0</v>
      </c>
      <c r="AB91" s="36">
        <f t="shared" ref="AB91:AD91" si="25">+AB90-AB56</f>
        <v>0</v>
      </c>
      <c r="AC91" s="36">
        <f t="shared" si="25"/>
        <v>0</v>
      </c>
      <c r="AD91" s="36">
        <f t="shared" si="25"/>
        <v>0</v>
      </c>
    </row>
    <row r="92" spans="1:30" x14ac:dyDescent="0.2">
      <c r="A92" s="61"/>
    </row>
    <row r="93" spans="1:30" x14ac:dyDescent="0.2">
      <c r="A93" s="61"/>
      <c r="C93" s="32" t="str">
        <f>+C85</f>
        <v>Sector Residuos: emisiones por tipo de GEI (kt CO2 eq), serie 1990-2016</v>
      </c>
    </row>
    <row r="94" spans="1:30" x14ac:dyDescent="0.2">
      <c r="A94" s="61"/>
      <c r="C94" s="3" t="str">
        <f>+C86</f>
        <v>GEI</v>
      </c>
      <c r="D94" s="3">
        <f>+D86</f>
        <v>1990</v>
      </c>
      <c r="E94" s="3">
        <f>+N86</f>
        <v>2000</v>
      </c>
      <c r="F94" s="3">
        <f t="shared" ref="F94:F97" si="26">+X86</f>
        <v>2010</v>
      </c>
      <c r="G94" s="3">
        <f>+AA86</f>
        <v>2013</v>
      </c>
      <c r="H94" s="3">
        <f t="shared" ref="H94:J94" si="27">+AB86</f>
        <v>2014</v>
      </c>
      <c r="I94" s="3">
        <f t="shared" si="27"/>
        <v>2015</v>
      </c>
      <c r="J94" s="3">
        <f t="shared" si="27"/>
        <v>2016</v>
      </c>
      <c r="K94" s="2"/>
      <c r="L94" s="2"/>
      <c r="M94" s="85" t="s">
        <v>74</v>
      </c>
      <c r="N94" s="85" t="s">
        <v>87</v>
      </c>
      <c r="O94" s="74" t="s">
        <v>0</v>
      </c>
    </row>
    <row r="95" spans="1:30" x14ac:dyDescent="0.2">
      <c r="A95" s="61"/>
      <c r="C95" s="4" t="str">
        <f>+C87</f>
        <v>CO2</v>
      </c>
      <c r="D95" s="13">
        <f>+D87</f>
        <v>0</v>
      </c>
      <c r="E95" s="13">
        <f>+N87</f>
        <v>7.7042875670271391E-2</v>
      </c>
      <c r="F95" s="13">
        <f t="shared" si="26"/>
        <v>0.25497667017679998</v>
      </c>
      <c r="G95" s="13">
        <f>+AA87</f>
        <v>0.32260800000000001</v>
      </c>
      <c r="H95" s="13">
        <f t="shared" ref="H95:J95" si="28">+AB87</f>
        <v>0.38480156000000004</v>
      </c>
      <c r="I95" s="13">
        <f t="shared" si="28"/>
        <v>0.45285239999999999</v>
      </c>
      <c r="J95" s="13">
        <f t="shared" si="28"/>
        <v>0.50380272800000003</v>
      </c>
      <c r="K95" s="125">
        <f>+J95/$J$98</f>
        <v>8.684659082279954E-5</v>
      </c>
      <c r="L95" s="15"/>
      <c r="M95" s="109" t="str">
        <f>+IF(D95=0,"",IF(D95&lt;0,IF(J95&lt;0,(J95-D95)/D95,(J95-D95)/ABS(D95)),(J95-D95)/D95))</f>
        <v/>
      </c>
      <c r="N95" s="109">
        <f>+IF(G95=0,"",IF(G95&lt;0,IF(J95&lt;0,(J95-G95)/G95,(J95-G95)/ABS(G95)),(J95-G95)/G95))</f>
        <v>0.56165602836879436</v>
      </c>
      <c r="O95" s="17" t="str">
        <f>+C95</f>
        <v>CO2</v>
      </c>
    </row>
    <row r="96" spans="1:30" x14ac:dyDescent="0.2">
      <c r="A96" s="61"/>
      <c r="C96" s="18" t="str">
        <f>+C88</f>
        <v>CH4</v>
      </c>
      <c r="D96" s="19">
        <f>+D88</f>
        <v>2787.5579669612334</v>
      </c>
      <c r="E96" s="19">
        <f>+N88</f>
        <v>3585.2068548434431</v>
      </c>
      <c r="F96" s="19">
        <f t="shared" si="26"/>
        <v>4174.3299178504576</v>
      </c>
      <c r="G96" s="19">
        <f>+AA88</f>
        <v>4976.8860158399102</v>
      </c>
      <c r="H96" s="19">
        <f t="shared" ref="H96:J96" si="29">+AB88</f>
        <v>5055.3759954634916</v>
      </c>
      <c r="I96" s="19">
        <f t="shared" si="29"/>
        <v>5378.2987793999782</v>
      </c>
      <c r="J96" s="19">
        <f t="shared" si="29"/>
        <v>5437.0740204526892</v>
      </c>
      <c r="K96" s="15">
        <f t="shared" ref="K96:K97" si="30">+J96/$J$98</f>
        <v>0.93725443806554432</v>
      </c>
      <c r="L96" s="15"/>
      <c r="M96" s="20">
        <f t="shared" ref="M96:M98" si="31">+IF(D96=0,"",IF(D96&lt;0,IF(J96&lt;0,(J96-D96)/D96,(J96-D96)/ABS(D96)),(J96-D96)/D96))</f>
        <v>0.95047926711986563</v>
      </c>
      <c r="N96" s="20">
        <f t="shared" ref="N96:N98" si="32">+IF(G96=0,"",IF(G96&lt;0,IF(J96&lt;0,(J96-G96)/G96,(J96-G96)/ABS(G96)),(J96-G96)/G96))</f>
        <v>9.2465048053771148E-2</v>
      </c>
      <c r="O96" s="21" t="str">
        <f>+C96</f>
        <v>CH4</v>
      </c>
    </row>
    <row r="97" spans="1:29" x14ac:dyDescent="0.2">
      <c r="A97" s="61"/>
      <c r="C97" s="4" t="str">
        <f>+C89</f>
        <v>N2O</v>
      </c>
      <c r="D97" s="13">
        <f>+D89</f>
        <v>181.74332273813278</v>
      </c>
      <c r="E97" s="13">
        <f>+N89</f>
        <v>237.16491480305027</v>
      </c>
      <c r="F97" s="13">
        <f t="shared" si="26"/>
        <v>327.57318899297826</v>
      </c>
      <c r="G97" s="13">
        <f>+AA89</f>
        <v>341.15847030636155</v>
      </c>
      <c r="H97" s="13">
        <f t="shared" ref="H97:J97" si="33">+AB89</f>
        <v>348.12859929355545</v>
      </c>
      <c r="I97" s="13">
        <f t="shared" si="33"/>
        <v>355.75273343313273</v>
      </c>
      <c r="J97" s="13">
        <f t="shared" si="33"/>
        <v>363.48728745734968</v>
      </c>
      <c r="K97" s="15">
        <f t="shared" si="30"/>
        <v>6.2658715343633001E-2</v>
      </c>
      <c r="L97" s="15"/>
      <c r="M97" s="109">
        <f t="shared" si="31"/>
        <v>1.0000035323503194</v>
      </c>
      <c r="N97" s="109">
        <f t="shared" si="32"/>
        <v>6.5449986133824467E-2</v>
      </c>
      <c r="O97" s="17" t="str">
        <f>+C97</f>
        <v>N2O</v>
      </c>
    </row>
    <row r="98" spans="1:29" x14ac:dyDescent="0.2">
      <c r="A98" s="61"/>
      <c r="C98" s="6" t="s">
        <v>8</v>
      </c>
      <c r="D98" s="7">
        <f t="shared" ref="D98:F98" si="34">SUM(D95:D97)</f>
        <v>2969.3012896993664</v>
      </c>
      <c r="E98" s="7">
        <f t="shared" si="34"/>
        <v>3822.4488125221637</v>
      </c>
      <c r="F98" s="7">
        <f t="shared" si="34"/>
        <v>4502.1580835136128</v>
      </c>
      <c r="G98" s="7">
        <f>SUM(G95:G97)</f>
        <v>5318.3670941462724</v>
      </c>
      <c r="H98" s="7">
        <f t="shared" ref="H98:J98" si="35">SUM(H95:H97)</f>
        <v>5403.8893963170467</v>
      </c>
      <c r="I98" s="7">
        <f t="shared" si="35"/>
        <v>5734.5043652331105</v>
      </c>
      <c r="J98" s="7">
        <f t="shared" si="35"/>
        <v>5801.0651106380383</v>
      </c>
      <c r="K98" s="15"/>
      <c r="L98" s="23"/>
      <c r="M98" s="20">
        <f t="shared" si="31"/>
        <v>0.95368019094666545</v>
      </c>
      <c r="N98" s="20">
        <f t="shared" si="32"/>
        <v>9.0760567660523761E-2</v>
      </c>
      <c r="O98" s="21" t="str">
        <f>+C98</f>
        <v>Total</v>
      </c>
    </row>
    <row r="99" spans="1:29" x14ac:dyDescent="0.2">
      <c r="A99" s="61"/>
      <c r="C99" s="37" t="s">
        <v>7</v>
      </c>
      <c r="D99" s="36">
        <f>+D90-D98</f>
        <v>0</v>
      </c>
      <c r="E99" s="36">
        <f>+N90-E98</f>
        <v>0</v>
      </c>
      <c r="F99" s="36">
        <f>+X90-F98</f>
        <v>0</v>
      </c>
      <c r="G99" s="36">
        <f>+AA90-G98</f>
        <v>0</v>
      </c>
      <c r="H99" s="36">
        <f t="shared" ref="H99:J99" si="36">+AB90-H98</f>
        <v>0</v>
      </c>
      <c r="I99" s="36">
        <f t="shared" si="36"/>
        <v>0</v>
      </c>
      <c r="J99" s="36">
        <f t="shared" si="36"/>
        <v>0</v>
      </c>
      <c r="K99" s="16"/>
      <c r="L99" s="16" t="str">
        <f>+IF(D99=0,"",IF(D99&lt;0,IF(G99&lt;0,(G99-D99)/D99,(G99-D99)/ABS(D99)),(G99-D99)/D99))</f>
        <v/>
      </c>
      <c r="M99" s="16" t="str">
        <f>+IF(F99=0,"",IF(F99&lt;0,IF(G99&lt;0,(G99-F99)/F99,(G99-F99)/ABS(F99)),(G99-F99)/F99))</f>
        <v/>
      </c>
      <c r="N99" s="17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spans="1:29" x14ac:dyDescent="0.2">
      <c r="A100" s="61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spans="1:29" x14ac:dyDescent="0.2">
      <c r="A101" s="61"/>
      <c r="C101" s="32" t="str">
        <f>+C93</f>
        <v>Sector Residuos: emisiones por tipo de GEI (kt CO2 eq), serie 1990-2016</v>
      </c>
    </row>
    <row r="102" spans="1:29" x14ac:dyDescent="0.2">
      <c r="A102" s="61"/>
    </row>
    <row r="103" spans="1:29" x14ac:dyDescent="0.2">
      <c r="A103" s="61"/>
    </row>
    <row r="104" spans="1:29" x14ac:dyDescent="0.2">
      <c r="A104" s="61"/>
    </row>
    <row r="105" spans="1:29" x14ac:dyDescent="0.2">
      <c r="A105" s="61"/>
    </row>
    <row r="106" spans="1:29" x14ac:dyDescent="0.2">
      <c r="A106" s="61"/>
    </row>
    <row r="107" spans="1:29" x14ac:dyDescent="0.2">
      <c r="A107" s="61"/>
    </row>
    <row r="108" spans="1:29" x14ac:dyDescent="0.2">
      <c r="A108" s="61"/>
    </row>
    <row r="109" spans="1:29" x14ac:dyDescent="0.2">
      <c r="A109" s="61"/>
    </row>
    <row r="110" spans="1:29" x14ac:dyDescent="0.2">
      <c r="A110" s="61"/>
    </row>
    <row r="111" spans="1:29" x14ac:dyDescent="0.2">
      <c r="A111" s="61"/>
    </row>
    <row r="112" spans="1:29" x14ac:dyDescent="0.2">
      <c r="A112" s="61"/>
    </row>
    <row r="113" spans="1:30" x14ac:dyDescent="0.2">
      <c r="A113" s="61"/>
    </row>
    <row r="114" spans="1:30" x14ac:dyDescent="0.2">
      <c r="A114" s="61"/>
    </row>
    <row r="115" spans="1:30" x14ac:dyDescent="0.2">
      <c r="A115" s="61"/>
    </row>
    <row r="116" spans="1:30" x14ac:dyDescent="0.2">
      <c r="A116" s="61"/>
    </row>
    <row r="117" spans="1:30" x14ac:dyDescent="0.2">
      <c r="A117" s="61"/>
    </row>
    <row r="118" spans="1:30" x14ac:dyDescent="0.2">
      <c r="A118" s="61"/>
      <c r="C118" s="32" t="s">
        <v>188</v>
      </c>
    </row>
    <row r="119" spans="1:30" x14ac:dyDescent="0.2">
      <c r="A119" s="61"/>
      <c r="C119" s="3" t="s">
        <v>17</v>
      </c>
      <c r="D119" s="3">
        <v>1990</v>
      </c>
      <c r="E119" s="3">
        <v>1991</v>
      </c>
      <c r="F119" s="3">
        <v>1992</v>
      </c>
      <c r="G119" s="3">
        <v>1993</v>
      </c>
      <c r="H119" s="3">
        <v>1994</v>
      </c>
      <c r="I119" s="3">
        <v>1995</v>
      </c>
      <c r="J119" s="3">
        <v>1996</v>
      </c>
      <c r="K119" s="3">
        <v>1997</v>
      </c>
      <c r="L119" s="3">
        <v>1998</v>
      </c>
      <c r="M119" s="3">
        <v>1999</v>
      </c>
      <c r="N119" s="3">
        <v>2000</v>
      </c>
      <c r="O119" s="3">
        <v>2001</v>
      </c>
      <c r="P119" s="3">
        <v>2002</v>
      </c>
      <c r="Q119" s="3">
        <v>2003</v>
      </c>
      <c r="R119" s="3">
        <v>2004</v>
      </c>
      <c r="S119" s="3">
        <v>2005</v>
      </c>
      <c r="T119" s="3">
        <v>2006</v>
      </c>
      <c r="U119" s="3">
        <v>2007</v>
      </c>
      <c r="V119" s="3">
        <v>2008</v>
      </c>
      <c r="W119" s="3">
        <v>2009</v>
      </c>
      <c r="X119" s="3">
        <v>2010</v>
      </c>
      <c r="Y119" s="3">
        <v>2011</v>
      </c>
      <c r="Z119" s="3">
        <v>2012</v>
      </c>
      <c r="AA119" s="3">
        <v>2013</v>
      </c>
      <c r="AB119" s="3">
        <v>2014</v>
      </c>
      <c r="AC119" s="3">
        <v>2015</v>
      </c>
      <c r="AD119" s="3">
        <v>2016</v>
      </c>
    </row>
    <row r="120" spans="1:30" x14ac:dyDescent="0.2">
      <c r="A120" s="61"/>
      <c r="C120" s="4" t="s">
        <v>189</v>
      </c>
      <c r="D120" s="13">
        <v>0.45944261752688459</v>
      </c>
      <c r="E120" s="13">
        <v>0.47267750160835686</v>
      </c>
      <c r="F120" s="13">
        <v>0.48663614186156956</v>
      </c>
      <c r="G120" s="13">
        <v>735.49838262415938</v>
      </c>
      <c r="H120" s="13">
        <v>770.43029518196158</v>
      </c>
      <c r="I120" s="13">
        <v>805.26966605897155</v>
      </c>
      <c r="J120" s="13">
        <v>887.96266808524535</v>
      </c>
      <c r="K120" s="13">
        <v>987.16095571726203</v>
      </c>
      <c r="L120" s="13">
        <v>1025.0749906993335</v>
      </c>
      <c r="M120" s="13">
        <v>1062.5228857729971</v>
      </c>
      <c r="N120" s="13">
        <v>1106.5838277012415</v>
      </c>
      <c r="O120" s="13">
        <v>1181.6658987856308</v>
      </c>
      <c r="P120" s="13">
        <v>2070.9710672677284</v>
      </c>
      <c r="Q120" s="13">
        <v>2311.3572422771808</v>
      </c>
      <c r="R120" s="13">
        <v>2430.4004378200607</v>
      </c>
      <c r="S120" s="13">
        <v>2610.7852275658329</v>
      </c>
      <c r="T120" s="13">
        <v>2861.4895584780811</v>
      </c>
      <c r="U120" s="13">
        <v>2590.9088945996091</v>
      </c>
      <c r="V120" s="13">
        <v>2403.6626836988285</v>
      </c>
      <c r="W120" s="13">
        <v>2196.7613939213329</v>
      </c>
      <c r="X120" s="13">
        <v>2279.6185918917913</v>
      </c>
      <c r="Y120" s="13">
        <v>2455.1809364486958</v>
      </c>
      <c r="Z120" s="13">
        <v>2478.5105066468518</v>
      </c>
      <c r="AA120" s="13">
        <v>2719.7021940716795</v>
      </c>
      <c r="AB120" s="13">
        <v>2796.8807102637807</v>
      </c>
      <c r="AC120" s="13">
        <v>3088.9890554212284</v>
      </c>
      <c r="AD120" s="13">
        <v>3194.3777684835768</v>
      </c>
    </row>
    <row r="121" spans="1:30" x14ac:dyDescent="0.2">
      <c r="A121" s="61"/>
      <c r="C121" s="4" t="s">
        <v>190</v>
      </c>
      <c r="D121" s="13">
        <v>507.35678688125449</v>
      </c>
      <c r="E121" s="13">
        <v>496.28975503212536</v>
      </c>
      <c r="F121" s="13">
        <v>430.27905621519318</v>
      </c>
      <c r="G121" s="13">
        <v>429.32224153714714</v>
      </c>
      <c r="H121" s="13">
        <v>374.49925036591691</v>
      </c>
      <c r="I121" s="13">
        <v>372.66497805930186</v>
      </c>
      <c r="J121" s="13">
        <v>345.41289759053899</v>
      </c>
      <c r="K121" s="13">
        <v>348.63797278739457</v>
      </c>
      <c r="L121" s="13">
        <v>355.35963282805301</v>
      </c>
      <c r="M121" s="13">
        <v>364.25303906875763</v>
      </c>
      <c r="N121" s="13">
        <v>347.41985795730625</v>
      </c>
      <c r="O121" s="13">
        <v>343.94095592929779</v>
      </c>
      <c r="P121" s="13">
        <v>244.70853762433461</v>
      </c>
      <c r="Q121" s="13">
        <v>239.57863805575528</v>
      </c>
      <c r="R121" s="13">
        <v>241.05422716300203</v>
      </c>
      <c r="S121" s="13">
        <v>240.15040230813347</v>
      </c>
      <c r="T121" s="13">
        <v>239.4312595752333</v>
      </c>
      <c r="U121" s="13">
        <v>214.11791543264448</v>
      </c>
      <c r="V121" s="13">
        <v>221.54070227538591</v>
      </c>
      <c r="W121" s="13">
        <v>231.59531531051525</v>
      </c>
      <c r="X121" s="13">
        <v>229.04369889977269</v>
      </c>
      <c r="Y121" s="13">
        <v>159.86279991591198</v>
      </c>
      <c r="Z121" s="13">
        <v>147.45311500713009</v>
      </c>
      <c r="AA121" s="13">
        <v>275.03032013453736</v>
      </c>
      <c r="AB121" s="13">
        <v>186.73849215708776</v>
      </c>
      <c r="AC121" s="13">
        <v>194.28223790246005</v>
      </c>
      <c r="AD121" s="13">
        <v>189.12847356702875</v>
      </c>
    </row>
    <row r="122" spans="1:30" x14ac:dyDescent="0.2">
      <c r="A122" s="61"/>
      <c r="C122" s="4" t="s">
        <v>191</v>
      </c>
      <c r="D122" s="13">
        <v>1780.8497905522461</v>
      </c>
      <c r="E122" s="13">
        <v>1840.021427908998</v>
      </c>
      <c r="F122" s="13">
        <v>1955.4599509528684</v>
      </c>
      <c r="G122" s="13">
        <v>1274.1637591978929</v>
      </c>
      <c r="H122" s="13">
        <v>1382.1254057873325</v>
      </c>
      <c r="I122" s="13">
        <v>1438.2535018619903</v>
      </c>
      <c r="J122" s="13">
        <v>1471.5299605054579</v>
      </c>
      <c r="K122" s="13">
        <v>1459.9740177753702</v>
      </c>
      <c r="L122" s="13">
        <v>1508.6200417702275</v>
      </c>
      <c r="M122" s="13">
        <v>1554.2369173169971</v>
      </c>
      <c r="N122" s="13">
        <v>1617.6953500579393</v>
      </c>
      <c r="O122" s="13">
        <v>1636.8250155890053</v>
      </c>
      <c r="P122" s="13">
        <v>936.69907745443732</v>
      </c>
      <c r="Q122" s="13">
        <v>838.91467286319744</v>
      </c>
      <c r="R122" s="13">
        <v>870.26243903253896</v>
      </c>
      <c r="S122" s="13">
        <v>847.75710401680567</v>
      </c>
      <c r="T122" s="13">
        <v>728.60838939787845</v>
      </c>
      <c r="U122" s="13">
        <v>678.1473734067738</v>
      </c>
      <c r="V122" s="13">
        <v>657.34790303245973</v>
      </c>
      <c r="W122" s="13">
        <v>677.70223574577585</v>
      </c>
      <c r="X122" s="13">
        <v>633.4102838285927</v>
      </c>
      <c r="Y122" s="13">
        <v>658.99198335879885</v>
      </c>
      <c r="Z122" s="13">
        <v>667.87962593036775</v>
      </c>
      <c r="AA122" s="13">
        <v>838.02850271344073</v>
      </c>
      <c r="AB122" s="13">
        <v>884.31352204508403</v>
      </c>
      <c r="AC122" s="13">
        <v>925.95906592124402</v>
      </c>
      <c r="AD122" s="13">
        <v>921.76787466017163</v>
      </c>
    </row>
    <row r="123" spans="1:30" x14ac:dyDescent="0.2">
      <c r="A123" s="61"/>
      <c r="C123" s="40" t="s">
        <v>8</v>
      </c>
      <c r="D123" s="39">
        <f t="shared" ref="D123:AA123" si="37">SUM(D120:D122)</f>
        <v>2288.6660200510273</v>
      </c>
      <c r="E123" s="39">
        <f t="shared" si="37"/>
        <v>2336.7838604427316</v>
      </c>
      <c r="F123" s="39">
        <f t="shared" si="37"/>
        <v>2386.2256433099233</v>
      </c>
      <c r="G123" s="39">
        <f t="shared" si="37"/>
        <v>2438.9843833591995</v>
      </c>
      <c r="H123" s="39">
        <f t="shared" si="37"/>
        <v>2527.0549513352107</v>
      </c>
      <c r="I123" s="39">
        <f t="shared" si="37"/>
        <v>2616.1881459802635</v>
      </c>
      <c r="J123" s="39">
        <f t="shared" si="37"/>
        <v>2704.9055261812423</v>
      </c>
      <c r="K123" s="39">
        <f t="shared" si="37"/>
        <v>2795.7729462800266</v>
      </c>
      <c r="L123" s="39">
        <f t="shared" si="37"/>
        <v>2889.0546652976141</v>
      </c>
      <c r="M123" s="39">
        <f t="shared" si="37"/>
        <v>2981.0128421587515</v>
      </c>
      <c r="N123" s="39">
        <f t="shared" si="37"/>
        <v>3071.6990357164868</v>
      </c>
      <c r="O123" s="39">
        <f t="shared" si="37"/>
        <v>3162.4318703039339</v>
      </c>
      <c r="P123" s="39">
        <f t="shared" si="37"/>
        <v>3252.3786823465002</v>
      </c>
      <c r="Q123" s="39">
        <f t="shared" si="37"/>
        <v>3389.8505531961337</v>
      </c>
      <c r="R123" s="39">
        <f t="shared" si="37"/>
        <v>3541.7171040156018</v>
      </c>
      <c r="S123" s="39">
        <f t="shared" si="37"/>
        <v>3698.6927338907717</v>
      </c>
      <c r="T123" s="39">
        <f t="shared" si="37"/>
        <v>3829.5292074511926</v>
      </c>
      <c r="U123" s="39">
        <f t="shared" si="37"/>
        <v>3483.1741834390277</v>
      </c>
      <c r="V123" s="39">
        <f t="shared" si="37"/>
        <v>3282.5512890066739</v>
      </c>
      <c r="W123" s="39">
        <f t="shared" si="37"/>
        <v>3106.0589449776239</v>
      </c>
      <c r="X123" s="39">
        <f t="shared" si="37"/>
        <v>3142.0725746201565</v>
      </c>
      <c r="Y123" s="39">
        <f t="shared" si="37"/>
        <v>3274.0357197234066</v>
      </c>
      <c r="Z123" s="39">
        <f t="shared" si="37"/>
        <v>3293.8432475843497</v>
      </c>
      <c r="AA123" s="39">
        <f t="shared" si="37"/>
        <v>3832.7610169196578</v>
      </c>
      <c r="AB123" s="39">
        <f t="shared" ref="AB123:AD123" si="38">SUM(AB120:AB122)</f>
        <v>3867.9327244659526</v>
      </c>
      <c r="AC123" s="39">
        <f t="shared" si="38"/>
        <v>4209.2303592449325</v>
      </c>
      <c r="AD123" s="39">
        <f t="shared" si="38"/>
        <v>4305.274116710777</v>
      </c>
    </row>
    <row r="124" spans="1:30" x14ac:dyDescent="0.2">
      <c r="A124" s="61"/>
      <c r="C124" s="37" t="s">
        <v>7</v>
      </c>
      <c r="D124" s="36">
        <f t="shared" ref="D124:AA124" si="39">+D123-D52</f>
        <v>0</v>
      </c>
      <c r="E124" s="36">
        <f t="shared" si="39"/>
        <v>0</v>
      </c>
      <c r="F124" s="36">
        <f t="shared" si="39"/>
        <v>0</v>
      </c>
      <c r="G124" s="36">
        <f t="shared" si="39"/>
        <v>0</v>
      </c>
      <c r="H124" s="36">
        <f t="shared" si="39"/>
        <v>0</v>
      </c>
      <c r="I124" s="36">
        <f t="shared" si="39"/>
        <v>0</v>
      </c>
      <c r="J124" s="36">
        <f t="shared" si="39"/>
        <v>0</v>
      </c>
      <c r="K124" s="36">
        <f t="shared" si="39"/>
        <v>0</v>
      </c>
      <c r="L124" s="36">
        <f t="shared" si="39"/>
        <v>0</v>
      </c>
      <c r="M124" s="36">
        <f t="shared" si="39"/>
        <v>0</v>
      </c>
      <c r="N124" s="36">
        <f t="shared" si="39"/>
        <v>0</v>
      </c>
      <c r="O124" s="36">
        <f t="shared" si="39"/>
        <v>0</v>
      </c>
      <c r="P124" s="36">
        <f t="shared" si="39"/>
        <v>0</v>
      </c>
      <c r="Q124" s="36">
        <f t="shared" si="39"/>
        <v>0</v>
      </c>
      <c r="R124" s="36">
        <f t="shared" si="39"/>
        <v>0</v>
      </c>
      <c r="S124" s="36">
        <f t="shared" si="39"/>
        <v>0</v>
      </c>
      <c r="T124" s="36">
        <f t="shared" si="39"/>
        <v>0</v>
      </c>
      <c r="U124" s="36">
        <f t="shared" si="39"/>
        <v>0</v>
      </c>
      <c r="V124" s="36">
        <f t="shared" si="39"/>
        <v>0</v>
      </c>
      <c r="W124" s="36">
        <f t="shared" si="39"/>
        <v>0</v>
      </c>
      <c r="X124" s="36">
        <f t="shared" si="39"/>
        <v>0</v>
      </c>
      <c r="Y124" s="36">
        <f t="shared" si="39"/>
        <v>0</v>
      </c>
      <c r="Z124" s="36">
        <f t="shared" si="39"/>
        <v>0</v>
      </c>
      <c r="AA124" s="36">
        <f t="shared" si="39"/>
        <v>0</v>
      </c>
      <c r="AB124" s="36">
        <f t="shared" ref="AB124:AD124" si="40">+AB123-AB52</f>
        <v>0</v>
      </c>
      <c r="AC124" s="36">
        <f t="shared" si="40"/>
        <v>0</v>
      </c>
      <c r="AD124" s="36">
        <f t="shared" si="40"/>
        <v>0</v>
      </c>
    </row>
    <row r="125" spans="1:30" x14ac:dyDescent="0.2">
      <c r="A125" s="61"/>
    </row>
    <row r="126" spans="1:30" x14ac:dyDescent="0.2">
      <c r="A126" s="61"/>
      <c r="C126" s="32" t="str">
        <f>+C118</f>
        <v>5.A. Disposición de residuos sólidos: emisiones de GEI (kt CO2 eq) por subcategoría, serie 1990-2016</v>
      </c>
    </row>
    <row r="127" spans="1:30" x14ac:dyDescent="0.2">
      <c r="A127" s="61"/>
      <c r="C127" s="3" t="str">
        <f>+C119</f>
        <v>Subcategoría</v>
      </c>
      <c r="D127" s="3">
        <f>+D119</f>
        <v>1990</v>
      </c>
      <c r="E127" s="3">
        <f>+N119</f>
        <v>2000</v>
      </c>
      <c r="F127" s="3">
        <f t="shared" ref="F127:F130" si="41">+X119</f>
        <v>2010</v>
      </c>
      <c r="G127" s="3">
        <f>+AA119</f>
        <v>2013</v>
      </c>
      <c r="H127" s="3">
        <f t="shared" ref="H127:J127" si="42">+AB119</f>
        <v>2014</v>
      </c>
      <c r="I127" s="3">
        <f t="shared" si="42"/>
        <v>2015</v>
      </c>
      <c r="J127" s="3">
        <f t="shared" si="42"/>
        <v>2016</v>
      </c>
      <c r="K127" s="130" t="s">
        <v>172</v>
      </c>
      <c r="L127" s="2"/>
      <c r="M127" s="85" t="s">
        <v>74</v>
      </c>
      <c r="N127" s="85" t="s">
        <v>87</v>
      </c>
      <c r="O127" s="74" t="s">
        <v>0</v>
      </c>
    </row>
    <row r="128" spans="1:30" x14ac:dyDescent="0.2">
      <c r="A128" s="61"/>
      <c r="C128" s="4" t="str">
        <f>+C120</f>
        <v>5.A.1. Sitios de disposición de residuos gestionados</v>
      </c>
      <c r="D128" s="13">
        <f>+D120</f>
        <v>0.45944261752688459</v>
      </c>
      <c r="E128" s="13">
        <f>+N120</f>
        <v>1106.5838277012415</v>
      </c>
      <c r="F128" s="13">
        <f t="shared" si="41"/>
        <v>2279.6185918917913</v>
      </c>
      <c r="G128" s="13">
        <f>+AA120</f>
        <v>2719.7021940716795</v>
      </c>
      <c r="H128" s="13">
        <f t="shared" ref="H128:J128" si="43">+AB120</f>
        <v>2796.8807102637807</v>
      </c>
      <c r="I128" s="13">
        <f t="shared" si="43"/>
        <v>3088.9890554212284</v>
      </c>
      <c r="J128" s="13">
        <f t="shared" si="43"/>
        <v>3194.3777684835768</v>
      </c>
      <c r="K128" s="131">
        <f>+J128/$J$131</f>
        <v>0.74196849768164741</v>
      </c>
      <c r="L128" s="15"/>
      <c r="M128" s="109">
        <f>+IF(D128=0,"",IF(D128&lt;0,IF(J128&lt;0,(J128-D128)/D128,(J128-D128)/ABS(D128)),(J128-D128)/D128))</f>
        <v>6951.7241196701907</v>
      </c>
      <c r="N128" s="109">
        <f>+IF(G128=0,"",IF(G128&lt;0,IF(J128&lt;0,(J128-G128)/G128,(J128-G128)/ABS(G128)),(J128-G128)/G128))</f>
        <v>0.17453218791622849</v>
      </c>
      <c r="O128" s="17" t="str">
        <f>+C128</f>
        <v>5.A.1. Sitios de disposición de residuos gestionados</v>
      </c>
    </row>
    <row r="129" spans="1:30" x14ac:dyDescent="0.2">
      <c r="A129" s="61"/>
      <c r="C129" s="18" t="str">
        <f>+C121</f>
        <v>5.A.2. Sitios de disposición de residuos no gestionados</v>
      </c>
      <c r="D129" s="19">
        <f>+D121</f>
        <v>507.35678688125449</v>
      </c>
      <c r="E129" s="19">
        <f>+N121</f>
        <v>347.41985795730625</v>
      </c>
      <c r="F129" s="19">
        <f t="shared" si="41"/>
        <v>229.04369889977269</v>
      </c>
      <c r="G129" s="19">
        <f>+AA121</f>
        <v>275.03032013453736</v>
      </c>
      <c r="H129" s="19">
        <f t="shared" ref="H129:J129" si="44">+AB121</f>
        <v>186.73849215708776</v>
      </c>
      <c r="I129" s="19">
        <f t="shared" si="44"/>
        <v>194.28223790246005</v>
      </c>
      <c r="J129" s="19">
        <f t="shared" si="44"/>
        <v>189.12847356702875</v>
      </c>
      <c r="K129" s="131">
        <f t="shared" ref="K129:K130" si="45">+J129/$J$131</f>
        <v>4.3929484729655875E-2</v>
      </c>
      <c r="L129" s="15"/>
      <c r="M129" s="20">
        <f t="shared" ref="M129" si="46">+IF(D129=0,"",IF(D129&lt;0,IF(J129&lt;0,(J129-D129)/D129,(J129-D129)/ABS(D129)),(J129-D129)/D129))</f>
        <v>-0.62722786319739565</v>
      </c>
      <c r="N129" s="20">
        <f t="shared" ref="N129" si="47">+IF(G129=0,"",IF(G129&lt;0,IF(J129&lt;0,(J129-G129)/G129,(J129-G129)/ABS(G129)),(J129-G129)/G129))</f>
        <v>-0.3123359145474861</v>
      </c>
      <c r="O129" s="21" t="str">
        <f>+C129</f>
        <v>5.A.2. Sitios de disposición de residuos no gestionados</v>
      </c>
    </row>
    <row r="130" spans="1:30" x14ac:dyDescent="0.2">
      <c r="A130" s="61"/>
      <c r="C130" s="4" t="str">
        <f>+C122</f>
        <v>5.A.3. Sitios de disposición de residuos no categorizados</v>
      </c>
      <c r="D130" s="13">
        <f>+D122</f>
        <v>1780.8497905522461</v>
      </c>
      <c r="E130" s="13">
        <f>+N122</f>
        <v>1617.6953500579393</v>
      </c>
      <c r="F130" s="13">
        <f t="shared" si="41"/>
        <v>633.4102838285927</v>
      </c>
      <c r="G130" s="13">
        <f>+AA122</f>
        <v>838.02850271344073</v>
      </c>
      <c r="H130" s="13">
        <f t="shared" ref="H130:J130" si="48">+AB122</f>
        <v>884.31352204508403</v>
      </c>
      <c r="I130" s="13">
        <f t="shared" si="48"/>
        <v>925.95906592124402</v>
      </c>
      <c r="J130" s="13">
        <f t="shared" si="48"/>
        <v>921.76787466017163</v>
      </c>
      <c r="K130" s="131">
        <f t="shared" si="45"/>
        <v>0.21410201758869674</v>
      </c>
      <c r="L130" s="15"/>
      <c r="M130" s="109">
        <f>+IF(D130=0,"",IF(D130&lt;0,IF(J130&lt;0,(J130-D130)/D130,(J130-D130)/ABS(D130)),(J130-D130)/D130))</f>
        <v>-0.48239998704532566</v>
      </c>
      <c r="N130" s="109">
        <f>+IF(G130=0,"",IF(G130&lt;0,IF(J130&lt;0,(J130-G130)/G130,(J130-G130)/ABS(G130)),(J130-G130)/G130))</f>
        <v>9.9924252785665829E-2</v>
      </c>
      <c r="O130" s="17" t="str">
        <f>+C130</f>
        <v>5.A.3. Sitios de disposición de residuos no categorizados</v>
      </c>
    </row>
    <row r="131" spans="1:30" x14ac:dyDescent="0.2">
      <c r="A131" s="61"/>
      <c r="C131" s="6" t="s">
        <v>8</v>
      </c>
      <c r="D131" s="7">
        <f t="shared" ref="D131:F131" si="49">SUM(D128:D130)</f>
        <v>2288.6660200510273</v>
      </c>
      <c r="E131" s="7">
        <f t="shared" si="49"/>
        <v>3071.6990357164868</v>
      </c>
      <c r="F131" s="7">
        <f t="shared" si="49"/>
        <v>3142.0725746201565</v>
      </c>
      <c r="G131" s="7">
        <f>SUM(G128:G130)</f>
        <v>3832.7610169196578</v>
      </c>
      <c r="H131" s="7">
        <f t="shared" ref="H131:J131" si="50">SUM(H128:H130)</f>
        <v>3867.9327244659526</v>
      </c>
      <c r="I131" s="7">
        <f t="shared" si="50"/>
        <v>4209.2303592449325</v>
      </c>
      <c r="J131" s="7">
        <f t="shared" si="50"/>
        <v>4305.274116710777</v>
      </c>
      <c r="K131" s="132"/>
      <c r="L131" s="23"/>
      <c r="M131" s="20">
        <f t="shared" ref="M131" si="51">+IF(D131=0,"",IF(D131&lt;0,IF(J131&lt;0,(J131-D131)/D131,(J131-D131)/ABS(D131)),(J131-D131)/D131))</f>
        <v>0.88112816767157143</v>
      </c>
      <c r="N131" s="20">
        <f t="shared" ref="N131" si="52">+IF(G131=0,"",IF(G131&lt;0,IF(J131&lt;0,(J131-G131)/G131,(J131-G131)/ABS(G131)),(J131-G131)/G131))</f>
        <v>0.12328269299995961</v>
      </c>
      <c r="O131" s="21" t="str">
        <f>+C131</f>
        <v>Total</v>
      </c>
    </row>
    <row r="132" spans="1:30" x14ac:dyDescent="0.2">
      <c r="A132" s="61"/>
      <c r="C132" s="37" t="s">
        <v>7</v>
      </c>
      <c r="D132" s="36">
        <f>+D123-D131</f>
        <v>0</v>
      </c>
      <c r="E132" s="36">
        <f>+N123-E131</f>
        <v>0</v>
      </c>
      <c r="F132" s="36">
        <f>+X123-F131</f>
        <v>0</v>
      </c>
      <c r="G132" s="36">
        <f>+AA123-G131</f>
        <v>0</v>
      </c>
      <c r="H132" s="36">
        <f t="shared" ref="H132:J132" si="53">+AB123-H131</f>
        <v>0</v>
      </c>
      <c r="I132" s="36">
        <f t="shared" si="53"/>
        <v>0</v>
      </c>
      <c r="J132" s="36">
        <f t="shared" si="53"/>
        <v>0</v>
      </c>
      <c r="L132" s="16"/>
      <c r="M132" s="109" t="str">
        <f>+IF(D132=0,"",IF(D132&lt;0,IF(J132&lt;0,(J132-D132)/D132,(J132-D132)/ABS(D132)),(J132-D132)/D132))</f>
        <v/>
      </c>
      <c r="N132" s="109" t="str">
        <f>+IF(G132=0,"",IF(G132&lt;0,IF(J132&lt;0,(J132-G132)/G132,(J132-G132)/ABS(G132)),(J132-G132)/G132))</f>
        <v/>
      </c>
      <c r="O132" s="17"/>
      <c r="P132" s="33"/>
      <c r="Q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 spans="1:30" x14ac:dyDescent="0.2">
      <c r="A133" s="61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V133" s="33"/>
      <c r="W133" s="33"/>
      <c r="X133" s="33"/>
      <c r="Y133" s="33"/>
      <c r="Z133" s="33"/>
      <c r="AA133" s="33"/>
      <c r="AB133" s="33"/>
      <c r="AC133" s="33"/>
    </row>
    <row r="134" spans="1:30" x14ac:dyDescent="0.2">
      <c r="A134" s="61"/>
      <c r="C134" s="32" t="str">
        <f>+C126</f>
        <v>5.A. Disposición de residuos sólidos: emisiones de GEI (kt CO2 eq) por subcategoría, serie 1990-2016</v>
      </c>
    </row>
    <row r="135" spans="1:30" x14ac:dyDescent="0.2">
      <c r="A135" s="61"/>
    </row>
    <row r="136" spans="1:30" x14ac:dyDescent="0.2">
      <c r="A136" s="61"/>
    </row>
    <row r="137" spans="1:30" x14ac:dyDescent="0.2">
      <c r="A137" s="61"/>
    </row>
    <row r="138" spans="1:30" x14ac:dyDescent="0.2">
      <c r="A138" s="61"/>
    </row>
    <row r="139" spans="1:30" x14ac:dyDescent="0.2">
      <c r="A139" s="61"/>
    </row>
    <row r="140" spans="1:30" x14ac:dyDescent="0.2">
      <c r="A140" s="61"/>
    </row>
    <row r="141" spans="1:30" x14ac:dyDescent="0.2">
      <c r="A141" s="61"/>
    </row>
    <row r="142" spans="1:30" x14ac:dyDescent="0.2">
      <c r="A142" s="61"/>
    </row>
    <row r="143" spans="1:30" x14ac:dyDescent="0.2">
      <c r="A143" s="61"/>
    </row>
    <row r="144" spans="1:30" x14ac:dyDescent="0.2">
      <c r="A144" s="61"/>
    </row>
    <row r="145" spans="1:30" x14ac:dyDescent="0.2">
      <c r="A145" s="61"/>
    </row>
    <row r="146" spans="1:30" x14ac:dyDescent="0.2">
      <c r="A146" s="61"/>
    </row>
    <row r="147" spans="1:30" x14ac:dyDescent="0.2">
      <c r="A147" s="61"/>
    </row>
    <row r="148" spans="1:30" x14ac:dyDescent="0.2">
      <c r="A148" s="61"/>
    </row>
    <row r="149" spans="1:30" x14ac:dyDescent="0.2">
      <c r="A149" s="61"/>
    </row>
    <row r="150" spans="1:30" x14ac:dyDescent="0.2">
      <c r="A150" s="61"/>
    </row>
    <row r="151" spans="1:30" x14ac:dyDescent="0.2">
      <c r="A151" s="61"/>
      <c r="C151" s="32" t="s">
        <v>192</v>
      </c>
    </row>
    <row r="152" spans="1:30" x14ac:dyDescent="0.2">
      <c r="A152" s="61"/>
      <c r="C152" s="3" t="s">
        <v>17</v>
      </c>
      <c r="D152" s="3">
        <v>1990</v>
      </c>
      <c r="E152" s="3">
        <v>1991</v>
      </c>
      <c r="F152" s="3">
        <v>1992</v>
      </c>
      <c r="G152" s="3">
        <v>1993</v>
      </c>
      <c r="H152" s="3">
        <v>1994</v>
      </c>
      <c r="I152" s="3">
        <v>1995</v>
      </c>
      <c r="J152" s="3">
        <v>1996</v>
      </c>
      <c r="K152" s="3">
        <v>1997</v>
      </c>
      <c r="L152" s="3">
        <v>1998</v>
      </c>
      <c r="M152" s="3">
        <v>1999</v>
      </c>
      <c r="N152" s="3">
        <v>2000</v>
      </c>
      <c r="O152" s="3">
        <v>2001</v>
      </c>
      <c r="P152" s="3">
        <v>2002</v>
      </c>
      <c r="Q152" s="3">
        <v>2003</v>
      </c>
      <c r="R152" s="3">
        <v>2004</v>
      </c>
      <c r="S152" s="3">
        <v>2005</v>
      </c>
      <c r="T152" s="3">
        <v>2006</v>
      </c>
      <c r="U152" s="3">
        <v>2007</v>
      </c>
      <c r="V152" s="3">
        <v>2008</v>
      </c>
      <c r="W152" s="3">
        <v>2009</v>
      </c>
      <c r="X152" s="3">
        <v>2010</v>
      </c>
      <c r="Y152" s="3">
        <v>2011</v>
      </c>
      <c r="Z152" s="3">
        <v>2012</v>
      </c>
      <c r="AA152" s="3">
        <v>2013</v>
      </c>
      <c r="AB152" s="3">
        <v>2014</v>
      </c>
      <c r="AC152" s="3">
        <v>2015</v>
      </c>
      <c r="AD152" s="3">
        <v>2016</v>
      </c>
    </row>
    <row r="153" spans="1:30" x14ac:dyDescent="0.2">
      <c r="A153" s="61"/>
      <c r="C153" s="4" t="s">
        <v>193</v>
      </c>
      <c r="D153" s="13">
        <v>596.15427932707576</v>
      </c>
      <c r="E153" s="13">
        <v>601.46448383026814</v>
      </c>
      <c r="F153" s="13">
        <v>615.07934819913066</v>
      </c>
      <c r="G153" s="13">
        <v>611.28997276070311</v>
      </c>
      <c r="H153" s="13">
        <v>603.35669075241447</v>
      </c>
      <c r="I153" s="13">
        <v>618.53610554532736</v>
      </c>
      <c r="J153" s="13">
        <v>632.21215008514537</v>
      </c>
      <c r="K153" s="13">
        <v>608.51392010630684</v>
      </c>
      <c r="L153" s="13">
        <v>586.54073979380109</v>
      </c>
      <c r="M153" s="13">
        <v>588.05801707423097</v>
      </c>
      <c r="N153" s="13">
        <v>585.35914608143912</v>
      </c>
      <c r="O153" s="13">
        <v>758.84208641222813</v>
      </c>
      <c r="P153" s="13">
        <v>1119.9735054245521</v>
      </c>
      <c r="Q153" s="13">
        <v>1146.3116537144515</v>
      </c>
      <c r="R153" s="13">
        <v>1019.8298188100624</v>
      </c>
      <c r="S153" s="13">
        <v>1050.9916513202777</v>
      </c>
      <c r="T153" s="13">
        <v>1128.2353012578028</v>
      </c>
      <c r="U153" s="13">
        <v>1142.9647447465611</v>
      </c>
      <c r="V153" s="13">
        <v>1153.6394950406093</v>
      </c>
      <c r="W153" s="13">
        <v>1125.8435931922813</v>
      </c>
      <c r="X153" s="13">
        <v>1265.1104124358706</v>
      </c>
      <c r="Y153" s="13">
        <v>1308.2107163724386</v>
      </c>
      <c r="Z153" s="13">
        <v>1451.4628446777178</v>
      </c>
      <c r="AA153" s="13">
        <v>1416.8354230897166</v>
      </c>
      <c r="AB153" s="13">
        <v>1441.5677916865948</v>
      </c>
      <c r="AC153" s="13">
        <v>1432.9549917789325</v>
      </c>
      <c r="AD153" s="13">
        <v>1419.4822850501278</v>
      </c>
    </row>
    <row r="154" spans="1:30" x14ac:dyDescent="0.2">
      <c r="A154" s="61"/>
      <c r="C154" s="4" t="s">
        <v>194</v>
      </c>
      <c r="D154" s="13">
        <v>67.433193876938063</v>
      </c>
      <c r="E154" s="13">
        <v>76.441229407400215</v>
      </c>
      <c r="F154" s="13">
        <v>91.6052265229428</v>
      </c>
      <c r="G154" s="13">
        <v>96.49046209275447</v>
      </c>
      <c r="H154" s="13">
        <v>109.64953593976165</v>
      </c>
      <c r="I154" s="13">
        <v>139.5257164765292</v>
      </c>
      <c r="J154" s="13">
        <v>145.93582326466353</v>
      </c>
      <c r="K154" s="13">
        <v>157.23116562260955</v>
      </c>
      <c r="L154" s="13">
        <v>148.70318214236022</v>
      </c>
      <c r="M154" s="13">
        <v>135.03581788924558</v>
      </c>
      <c r="N154" s="13">
        <v>144.94748080834319</v>
      </c>
      <c r="O154" s="13">
        <v>261.20479202750357</v>
      </c>
      <c r="P154" s="13">
        <v>253.41100580052057</v>
      </c>
      <c r="Q154" s="13">
        <v>274.81567956882839</v>
      </c>
      <c r="R154" s="13">
        <v>351.5110541792825</v>
      </c>
      <c r="S154" s="13">
        <v>430.0701602787974</v>
      </c>
      <c r="T154" s="13">
        <v>16.881298815860141</v>
      </c>
      <c r="U154" s="13">
        <v>41.358999021374792</v>
      </c>
      <c r="V154" s="13">
        <v>34.385526381963309</v>
      </c>
      <c r="W154" s="13">
        <v>20.529183633559402</v>
      </c>
      <c r="X154" s="13">
        <v>16.557140585735187</v>
      </c>
      <c r="Y154" s="13">
        <v>15.568221290767234</v>
      </c>
      <c r="Z154" s="13">
        <v>7.4358884688121103</v>
      </c>
      <c r="AA154" s="13">
        <v>7.3948200581789179</v>
      </c>
      <c r="AB154" s="13">
        <v>34.034196672309882</v>
      </c>
      <c r="AC154" s="13">
        <v>31.892696869861602</v>
      </c>
      <c r="AD154" s="13">
        <v>15.82832175732063</v>
      </c>
    </row>
    <row r="155" spans="1:30" x14ac:dyDescent="0.2">
      <c r="A155" s="61"/>
      <c r="C155" s="40" t="s">
        <v>8</v>
      </c>
      <c r="D155" s="39">
        <f t="shared" ref="D155:AA155" si="54">SUM(D153:D154)</f>
        <v>663.5874732040138</v>
      </c>
      <c r="E155" s="39">
        <f t="shared" si="54"/>
        <v>677.90571323766835</v>
      </c>
      <c r="F155" s="39">
        <f t="shared" si="54"/>
        <v>706.68457472207342</v>
      </c>
      <c r="G155" s="39">
        <f t="shared" si="54"/>
        <v>707.78043485345756</v>
      </c>
      <c r="H155" s="39">
        <f t="shared" si="54"/>
        <v>713.00622669217614</v>
      </c>
      <c r="I155" s="39">
        <f t="shared" si="54"/>
        <v>758.06182202185653</v>
      </c>
      <c r="J155" s="39">
        <f t="shared" si="54"/>
        <v>778.14797334980892</v>
      </c>
      <c r="K155" s="39">
        <f t="shared" si="54"/>
        <v>765.74508572891637</v>
      </c>
      <c r="L155" s="39">
        <f t="shared" si="54"/>
        <v>735.24392193616131</v>
      </c>
      <c r="M155" s="39">
        <f t="shared" si="54"/>
        <v>723.09383496347652</v>
      </c>
      <c r="N155" s="39">
        <f t="shared" si="54"/>
        <v>730.30662688978236</v>
      </c>
      <c r="O155" s="39">
        <f t="shared" si="54"/>
        <v>1020.0468784397317</v>
      </c>
      <c r="P155" s="39">
        <f t="shared" si="54"/>
        <v>1373.3845112250726</v>
      </c>
      <c r="Q155" s="39">
        <f t="shared" si="54"/>
        <v>1421.1273332832798</v>
      </c>
      <c r="R155" s="39">
        <f t="shared" si="54"/>
        <v>1371.3408729893449</v>
      </c>
      <c r="S155" s="39">
        <f t="shared" si="54"/>
        <v>1481.0618115990751</v>
      </c>
      <c r="T155" s="39">
        <f t="shared" si="54"/>
        <v>1145.116600073663</v>
      </c>
      <c r="U155" s="39">
        <f t="shared" si="54"/>
        <v>1184.3237437679359</v>
      </c>
      <c r="V155" s="39">
        <f t="shared" si="54"/>
        <v>1188.0250214225725</v>
      </c>
      <c r="W155" s="39">
        <f t="shared" si="54"/>
        <v>1146.3727768258407</v>
      </c>
      <c r="X155" s="39">
        <f t="shared" si="54"/>
        <v>1281.6675530216057</v>
      </c>
      <c r="Y155" s="39">
        <f t="shared" si="54"/>
        <v>1323.7789376632059</v>
      </c>
      <c r="Z155" s="39">
        <f t="shared" si="54"/>
        <v>1458.89873314653</v>
      </c>
      <c r="AA155" s="39">
        <f t="shared" si="54"/>
        <v>1424.2302431478956</v>
      </c>
      <c r="AB155" s="39">
        <f t="shared" ref="AB155:AD155" si="55">SUM(AB153:AB154)</f>
        <v>1475.6019883589047</v>
      </c>
      <c r="AC155" s="39">
        <f t="shared" si="55"/>
        <v>1464.847688648794</v>
      </c>
      <c r="AD155" s="39">
        <f t="shared" si="55"/>
        <v>1435.3106068074485</v>
      </c>
    </row>
    <row r="156" spans="1:30" x14ac:dyDescent="0.2">
      <c r="A156" s="61"/>
      <c r="C156" s="37" t="s">
        <v>7</v>
      </c>
      <c r="D156" s="36">
        <f t="shared" ref="D156:AD156" si="56">+D155-D55</f>
        <v>0</v>
      </c>
      <c r="E156" s="36">
        <f t="shared" si="56"/>
        <v>0</v>
      </c>
      <c r="F156" s="36">
        <f t="shared" si="56"/>
        <v>0</v>
      </c>
      <c r="G156" s="36">
        <f t="shared" si="56"/>
        <v>0</v>
      </c>
      <c r="H156" s="36">
        <f t="shared" si="56"/>
        <v>0</v>
      </c>
      <c r="I156" s="36">
        <f t="shared" si="56"/>
        <v>0</v>
      </c>
      <c r="J156" s="36">
        <f t="shared" si="56"/>
        <v>0</v>
      </c>
      <c r="K156" s="36">
        <f t="shared" si="56"/>
        <v>0</v>
      </c>
      <c r="L156" s="36">
        <f t="shared" si="56"/>
        <v>0</v>
      </c>
      <c r="M156" s="36">
        <f t="shared" si="56"/>
        <v>0</v>
      </c>
      <c r="N156" s="36">
        <f t="shared" si="56"/>
        <v>0</v>
      </c>
      <c r="O156" s="36">
        <f t="shared" si="56"/>
        <v>0</v>
      </c>
      <c r="P156" s="36">
        <f t="shared" si="56"/>
        <v>0</v>
      </c>
      <c r="Q156" s="36">
        <f t="shared" si="56"/>
        <v>0</v>
      </c>
      <c r="R156" s="36">
        <f t="shared" si="56"/>
        <v>0</v>
      </c>
      <c r="S156" s="36">
        <f t="shared" si="56"/>
        <v>0</v>
      </c>
      <c r="T156" s="36">
        <f t="shared" si="56"/>
        <v>0</v>
      </c>
      <c r="U156" s="36">
        <f t="shared" si="56"/>
        <v>0</v>
      </c>
      <c r="V156" s="36">
        <f t="shared" si="56"/>
        <v>0</v>
      </c>
      <c r="W156" s="36">
        <f t="shared" si="56"/>
        <v>0</v>
      </c>
      <c r="X156" s="36">
        <f t="shared" si="56"/>
        <v>0</v>
      </c>
      <c r="Y156" s="36">
        <f t="shared" si="56"/>
        <v>0</v>
      </c>
      <c r="Z156" s="36">
        <f t="shared" si="56"/>
        <v>0</v>
      </c>
      <c r="AA156" s="36">
        <f t="shared" si="56"/>
        <v>0</v>
      </c>
      <c r="AB156" s="36">
        <f t="shared" si="56"/>
        <v>0</v>
      </c>
      <c r="AC156" s="36">
        <f t="shared" si="56"/>
        <v>0</v>
      </c>
      <c r="AD156" s="36">
        <f t="shared" si="56"/>
        <v>0</v>
      </c>
    </row>
    <row r="157" spans="1:30" x14ac:dyDescent="0.2">
      <c r="A157" s="61"/>
    </row>
    <row r="158" spans="1:30" x14ac:dyDescent="0.2">
      <c r="A158" s="61"/>
      <c r="C158" s="32" t="str">
        <f>+C151</f>
        <v>5.D. Tratamiento y descarga de aguas residuales: emisiones de GEI (kt CO2 eq) por subcategoría, serie 1990-2016</v>
      </c>
    </row>
    <row r="159" spans="1:30" x14ac:dyDescent="0.2">
      <c r="A159" s="61"/>
      <c r="C159" s="3" t="str">
        <f>+C152</f>
        <v>Subcategoría</v>
      </c>
      <c r="D159" s="3">
        <f>+D152</f>
        <v>1990</v>
      </c>
      <c r="E159" s="3">
        <f>+N152</f>
        <v>2000</v>
      </c>
      <c r="F159" s="3">
        <f t="shared" ref="F159:F161" si="57">+X152</f>
        <v>2010</v>
      </c>
      <c r="G159" s="3">
        <f>+AA152</f>
        <v>2013</v>
      </c>
      <c r="H159" s="3">
        <f t="shared" ref="H159:J159" si="58">+AB152</f>
        <v>2014</v>
      </c>
      <c r="I159" s="3">
        <f t="shared" si="58"/>
        <v>2015</v>
      </c>
      <c r="J159" s="3">
        <f t="shared" si="58"/>
        <v>2016</v>
      </c>
      <c r="K159" s="63"/>
      <c r="L159" s="63"/>
      <c r="M159" s="85" t="s">
        <v>74</v>
      </c>
      <c r="N159" s="85" t="s">
        <v>87</v>
      </c>
      <c r="O159" s="74" t="s">
        <v>0</v>
      </c>
    </row>
    <row r="160" spans="1:30" x14ac:dyDescent="0.2">
      <c r="A160" s="61"/>
      <c r="C160" s="4" t="str">
        <f>+C153</f>
        <v>5.D.1. Tratamiento y descarga de aguas residuales domésticas</v>
      </c>
      <c r="D160" s="13">
        <f>+D153</f>
        <v>596.15427932707576</v>
      </c>
      <c r="E160" s="13">
        <f>+N153</f>
        <v>585.35914608143912</v>
      </c>
      <c r="F160" s="13">
        <f t="shared" si="57"/>
        <v>1265.1104124358706</v>
      </c>
      <c r="G160" s="13">
        <f>+AA153</f>
        <v>1416.8354230897166</v>
      </c>
      <c r="H160" s="13">
        <f t="shared" ref="H160:J160" si="59">+AB153</f>
        <v>1441.5677916865948</v>
      </c>
      <c r="I160" s="13">
        <f t="shared" si="59"/>
        <v>1432.9549917789325</v>
      </c>
      <c r="J160" s="13">
        <f t="shared" si="59"/>
        <v>1419.4822850501278</v>
      </c>
      <c r="K160" s="78">
        <f>+J160/$J$162</f>
        <v>0.98897219759803245</v>
      </c>
      <c r="L160" s="63"/>
      <c r="M160" s="109">
        <f>+IF(D160=0,"",IF(D160&lt;0,IF(J160&lt;0,(J160-D160)/D160,(J160-D160)/ABS(D160)),(J160-D160)/D160))</f>
        <v>1.3810653286803616</v>
      </c>
      <c r="N160" s="109">
        <f>+IF(G160=0,"",IF(G160&lt;0,IF(J160&lt;0,(J160-G160)/G160,(J160-G160)/ABS(G160)),(J160-G160)/G160))</f>
        <v>1.8681506103503957E-3</v>
      </c>
      <c r="O160" s="17" t="str">
        <f>+C160</f>
        <v>5.D.1. Tratamiento y descarga de aguas residuales domésticas</v>
      </c>
    </row>
    <row r="161" spans="1:30" x14ac:dyDescent="0.2">
      <c r="A161" s="61"/>
      <c r="C161" s="18" t="str">
        <f>+C154</f>
        <v>5.D.2. Tratamiento y descarga de aguas residuales industriales</v>
      </c>
      <c r="D161" s="19">
        <f>+D154</f>
        <v>67.433193876938063</v>
      </c>
      <c r="E161" s="19">
        <f>+N154</f>
        <v>144.94748080834319</v>
      </c>
      <c r="F161" s="19">
        <f t="shared" si="57"/>
        <v>16.557140585735187</v>
      </c>
      <c r="G161" s="19">
        <f>+AA154</f>
        <v>7.3948200581789179</v>
      </c>
      <c r="H161" s="19">
        <f t="shared" ref="H161:J161" si="60">+AB154</f>
        <v>34.034196672309882</v>
      </c>
      <c r="I161" s="19">
        <f t="shared" si="60"/>
        <v>31.892696869861602</v>
      </c>
      <c r="J161" s="19">
        <f t="shared" si="60"/>
        <v>15.82832175732063</v>
      </c>
      <c r="K161" s="78">
        <f>+J161/$J$162</f>
        <v>1.1027802401967513E-2</v>
      </c>
      <c r="L161" s="63"/>
      <c r="M161" s="20">
        <f t="shared" ref="M161" si="61">+IF(D161=0,"",IF(D161&lt;0,IF(J161&lt;0,(J161-D161)/D161,(J161-D161)/ABS(D161)),(J161-D161)/D161))</f>
        <v>-0.76527403127002314</v>
      </c>
      <c r="N161" s="20">
        <f t="shared" ref="N161" si="62">+IF(G161=0,"",IF(G161&lt;0,IF(J161&lt;0,(J161-G161)/G161,(J161-G161)/ABS(G161)),(J161-G161)/G161))</f>
        <v>1.1404607053032991</v>
      </c>
      <c r="O161" s="21" t="str">
        <f>+C161</f>
        <v>5.D.2. Tratamiento y descarga de aguas residuales industriales</v>
      </c>
    </row>
    <row r="162" spans="1:30" x14ac:dyDescent="0.2">
      <c r="A162" s="61"/>
      <c r="C162" s="6" t="s">
        <v>8</v>
      </c>
      <c r="D162" s="7">
        <f t="shared" ref="D162:F162" si="63">SUM(D160:D161)</f>
        <v>663.5874732040138</v>
      </c>
      <c r="E162" s="7">
        <f t="shared" si="63"/>
        <v>730.30662688978236</v>
      </c>
      <c r="F162" s="7">
        <f t="shared" si="63"/>
        <v>1281.6675530216057</v>
      </c>
      <c r="G162" s="7">
        <f>SUM(G160:G161)</f>
        <v>1424.2302431478956</v>
      </c>
      <c r="H162" s="7">
        <f t="shared" ref="H162:J162" si="64">SUM(H160:H161)</f>
        <v>1475.6019883589047</v>
      </c>
      <c r="I162" s="7">
        <f t="shared" si="64"/>
        <v>1464.847688648794</v>
      </c>
      <c r="J162" s="7">
        <f t="shared" si="64"/>
        <v>1435.3106068074485</v>
      </c>
      <c r="K162" s="78"/>
      <c r="L162" s="63"/>
      <c r="M162" s="109">
        <f>+IF(D162=0,"",IF(D162&lt;0,IF(J162&lt;0,(J162-D162)/D162,(J162-D162)/ABS(D162)),(J162-D162)/D162))</f>
        <v>1.1629561508708222</v>
      </c>
      <c r="N162" s="109">
        <f>+IF(G162=0,"",IF(G162&lt;0,IF(J162&lt;0,(J162-G162)/G162,(J162-G162)/ABS(G162)),(J162-G162)/G162))</f>
        <v>7.7798963425060805E-3</v>
      </c>
      <c r="O162" s="17" t="str">
        <f>+C162</f>
        <v>Total</v>
      </c>
    </row>
    <row r="163" spans="1:30" x14ac:dyDescent="0.2">
      <c r="A163" s="61"/>
      <c r="C163" s="37" t="s">
        <v>7</v>
      </c>
      <c r="D163" s="36">
        <f>+D155-D162</f>
        <v>0</v>
      </c>
      <c r="E163" s="36">
        <f>+N155-E162</f>
        <v>0</v>
      </c>
      <c r="F163" s="36">
        <f>+X155-F162</f>
        <v>0</v>
      </c>
      <c r="G163" s="36">
        <f>+AA155-G162</f>
        <v>0</v>
      </c>
      <c r="H163" s="36">
        <f t="shared" ref="H163:J163" si="65">+AB155-H162</f>
        <v>0</v>
      </c>
      <c r="I163" s="36">
        <f t="shared" si="65"/>
        <v>0</v>
      </c>
      <c r="J163" s="36">
        <f t="shared" si="65"/>
        <v>0</v>
      </c>
      <c r="K163" s="33"/>
      <c r="L163" s="35"/>
      <c r="M163" s="34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 spans="1:30" x14ac:dyDescent="0.2">
      <c r="A164" s="61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 spans="1:30" x14ac:dyDescent="0.2">
      <c r="A165" s="61"/>
      <c r="C165" s="32" t="str">
        <f>+C158</f>
        <v>5.D. Tratamiento y descarga de aguas residuales: emisiones de GEI (kt CO2 eq) por subcategoría, serie 1990-2016</v>
      </c>
    </row>
    <row r="166" spans="1:30" x14ac:dyDescent="0.2">
      <c r="A166" s="61"/>
    </row>
    <row r="167" spans="1:30" x14ac:dyDescent="0.2">
      <c r="A167" s="61"/>
    </row>
    <row r="168" spans="1:30" x14ac:dyDescent="0.2">
      <c r="A168" s="61"/>
    </row>
    <row r="169" spans="1:30" x14ac:dyDescent="0.2">
      <c r="A169" s="61"/>
    </row>
    <row r="170" spans="1:30" x14ac:dyDescent="0.2">
      <c r="A170" s="61"/>
    </row>
    <row r="171" spans="1:30" x14ac:dyDescent="0.2">
      <c r="A171" s="61"/>
    </row>
    <row r="172" spans="1:30" x14ac:dyDescent="0.2">
      <c r="A172" s="61"/>
    </row>
    <row r="173" spans="1:30" x14ac:dyDescent="0.2">
      <c r="A173" s="61"/>
    </row>
    <row r="174" spans="1:30" x14ac:dyDescent="0.2">
      <c r="A174" s="61"/>
    </row>
    <row r="175" spans="1:30" x14ac:dyDescent="0.2">
      <c r="A175" s="61"/>
    </row>
    <row r="176" spans="1:30" x14ac:dyDescent="0.2">
      <c r="A176" s="61"/>
    </row>
    <row r="177" spans="1:1" x14ac:dyDescent="0.2">
      <c r="A177" s="61"/>
    </row>
    <row r="178" spans="1:1" x14ac:dyDescent="0.2">
      <c r="A178" s="61"/>
    </row>
    <row r="179" spans="1:1" x14ac:dyDescent="0.2">
      <c r="A179" s="61"/>
    </row>
    <row r="180" spans="1:1" x14ac:dyDescent="0.2">
      <c r="A180" s="61"/>
    </row>
    <row r="181" spans="1:1" x14ac:dyDescent="0.2">
      <c r="A181" s="61"/>
    </row>
  </sheetData>
  <conditionalFormatting sqref="C57:AD57 C66:J66 G132:J132 G163:J163 G99:J99">
    <cfRule type="cellIs" dxfId="16" priority="77" operator="equal">
      <formula>0</formula>
    </cfRule>
  </conditionalFormatting>
  <conditionalFormatting sqref="L65">
    <cfRule type="cellIs" dxfId="15" priority="76" operator="lessThan">
      <formula>-17.128</formula>
    </cfRule>
  </conditionalFormatting>
  <conditionalFormatting sqref="C99:F99 C91:AD91">
    <cfRule type="cellIs" dxfId="14" priority="74" operator="equal">
      <formula>0</formula>
    </cfRule>
  </conditionalFormatting>
  <conditionalFormatting sqref="C132:F132 C124:AD124">
    <cfRule type="cellIs" dxfId="13" priority="71" operator="equal">
      <formula>0</formula>
    </cfRule>
  </conditionalFormatting>
  <conditionalFormatting sqref="C163:F163 C156:AD156">
    <cfRule type="cellIs" dxfId="12" priority="68" operator="equal">
      <formula>0</formula>
    </cfRule>
  </conditionalFormatting>
  <conditionalFormatting sqref="D7:AD7">
    <cfRule type="cellIs" dxfId="11" priority="43" operator="equal">
      <formula>0</formula>
    </cfRule>
  </conditionalFormatting>
  <conditionalFormatting sqref="D31:AD31">
    <cfRule type="cellIs" dxfId="10" priority="42" operator="equal">
      <formula>0</formula>
    </cfRule>
  </conditionalFormatting>
  <conditionalFormatting sqref="K99">
    <cfRule type="cellIs" dxfId="9" priority="38" operator="lessThan">
      <formula>-17.128</formula>
    </cfRule>
  </conditionalFormatting>
  <conditionalFormatting sqref="L99:M99">
    <cfRule type="cellIs" dxfId="8" priority="35" operator="lessThan">
      <formula>-17.128</formula>
    </cfRule>
  </conditionalFormatting>
  <conditionalFormatting sqref="L132">
    <cfRule type="cellIs" dxfId="7" priority="34" operator="lessThan">
      <formula>-17.128</formula>
    </cfRule>
  </conditionalFormatting>
  <conditionalFormatting sqref="M62:N62">
    <cfRule type="cellIs" dxfId="6" priority="7" operator="lessThan">
      <formula>-17.128</formula>
    </cfRule>
  </conditionalFormatting>
  <conditionalFormatting sqref="M64:N64">
    <cfRule type="cellIs" dxfId="5" priority="6" operator="lessThan">
      <formula>-17.128</formula>
    </cfRule>
  </conditionalFormatting>
  <conditionalFormatting sqref="M129:N129">
    <cfRule type="cellIs" dxfId="4" priority="5" operator="lessThan">
      <formula>-17.128</formula>
    </cfRule>
  </conditionalFormatting>
  <conditionalFormatting sqref="M131:N131">
    <cfRule type="cellIs" dxfId="3" priority="4" operator="lessThan">
      <formula>-17.128</formula>
    </cfRule>
  </conditionalFormatting>
  <conditionalFormatting sqref="M161:N161">
    <cfRule type="cellIs" dxfId="2" priority="3" operator="lessThan">
      <formula>-17.128</formula>
    </cfRule>
  </conditionalFormatting>
  <conditionalFormatting sqref="M96:N96">
    <cfRule type="cellIs" dxfId="1" priority="2" operator="lessThan">
      <formula>-17.128</formula>
    </cfRule>
  </conditionalFormatting>
  <conditionalFormatting sqref="M98:N98">
    <cfRule type="cellIs" dxfId="0" priority="1" operator="lessThan">
      <formula>-17.128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</vt:lpstr>
      <vt:lpstr>CL</vt:lpstr>
      <vt:lpstr>1ENER</vt:lpstr>
      <vt:lpstr>2IPPU</vt:lpstr>
      <vt:lpstr>3AGRI</vt:lpstr>
      <vt:lpstr>4UTCUTS</vt:lpstr>
      <vt:lpstr>5RES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Cornejo Guajardo</dc:creator>
  <cp:lastModifiedBy>Francisco Dall'Orso León</cp:lastModifiedBy>
  <dcterms:created xsi:type="dcterms:W3CDTF">2014-06-25T21:10:06Z</dcterms:created>
  <dcterms:modified xsi:type="dcterms:W3CDTF">2019-03-07T11:52:43Z</dcterms:modified>
</cp:coreProperties>
</file>