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wmf" ContentType="image/x-wmf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trlProps/ctrlProp1.xml" ContentType="application/vnd.ms-excel.controlproperties+xml"/>
  <Override PartName="/xl/ctrlProps/ctrlProp2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540" firstSheet="2" activeTab="21"/>
  </bookViews>
  <sheets>
    <sheet name="目录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备用2" sheetId="26" state="veryHidden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备用3" sheetId="43" state="veryHidden" r:id="rId43"/>
    <sheet name="43" sheetId="44" r:id="rId44"/>
    <sheet name="44" sheetId="45" r:id="rId45"/>
    <sheet name="45" sheetId="46" r:id="rId46"/>
    <sheet name="46" sheetId="47" r:id="rId47"/>
    <sheet name="42" sheetId="48" r:id="rId48"/>
    <sheet name="备用1" sheetId="49" state="veryHidden" r:id="rId49"/>
    <sheet name="25" sheetId="50" r:id="rId50"/>
    <sheet name="参数" sheetId="51" r:id="rId51"/>
    <sheet name="使用说明" sheetId="52" r:id="rId52"/>
  </sheets>
  <definedNames>
    <definedName name="搜索序号">SMALL(IF(ISERROR(FIND(目录!$I$2,目录!$C$1:$C$1200)),65535,ROW(目录!$1:$1200)),ROW(目录!$1:$10)+10*(目录!$G$2-1))</definedName>
    <definedName name="类别序号">SMALL(IF(目录!$D$1:$D$1200=OFFSET(参数!$B$2,目录!$M$2,0),ROW(目录!$1:$1200),65535),ROW(目录!$1:$10)+10*(目录!$G$2-1))</definedName>
    <definedName name="序号">IF(目录!$M$2=4,搜索序号,类别序号)</definedName>
    <definedName name="条目数">IF(目录!$M$2=4,IF(目录!$I$2="",0,COUNTIF(目录!$C:$C,"*"&amp;目录!$I$2&amp;"*")),COUNTIF(目录!$D:$D,OFFSET(参数!$B$2,目录!$M$2,0)))</definedName>
    <definedName name="序号" localSheetId="30">IF(目录!$M$2=4,搜索序号,类别序号)</definedName>
    <definedName name="序号" localSheetId="31">IF(目录!$M$2=4,搜索序号,类别序号)</definedName>
    <definedName name="序号" localSheetId="32">IF(目录!$M$2=4,搜索序号,类别序号)</definedName>
    <definedName name="序号" localSheetId="33">IF(目录!$M$2=4,搜索序号,类别序号)</definedName>
    <definedName name="序号" localSheetId="34">IF(目录!$M$2=4,搜索序号,类别序号)</definedName>
    <definedName name="序号" localSheetId="35">IF(目录!$M$2=4,搜索序号,类别序号)</definedName>
    <definedName name="序号" localSheetId="36">IF(目录!$M$2=4,搜索序号,类别序号)</definedName>
    <definedName name="序号" localSheetId="37">IF(目录!$M$2=4,搜索序号,类别序号)</definedName>
    <definedName name="序号" localSheetId="38">IF(目录!$M$2=4,搜索序号,类别序号)</definedName>
    <definedName name="序号" localSheetId="39">IF(目录!$M$2=4,搜索序号,类别序号)</definedName>
    <definedName name="序号" localSheetId="40">IF(目录!$M$2=4,搜索序号,类别序号)</definedName>
    <definedName name="序号" localSheetId="41">IF(目录!$M$2=4,搜索序号,类别序号)</definedName>
    <definedName name="序号" localSheetId="42">IF(目录!$M$2=4,搜索序号,类别序号)</definedName>
    <definedName name="序号" localSheetId="43">IF(目录!$M$2=4,搜索序号,类别序号)</definedName>
    <definedName name="序号" localSheetId="44">IF(目录!$M$2=4,搜索序号,类别序号)</definedName>
    <definedName name="序号" localSheetId="45">IF(目录!$M$2=4,搜索序号,类别序号)</definedName>
    <definedName name="序号" localSheetId="46">IF(目录!$M$2=4,搜索序号,类别序号)</definedName>
    <definedName name="序号" localSheetId="47">IF(目录!$M$2=4,搜索序号,类别序号)</definedName>
    <definedName name="序号" localSheetId="48">IF(目录!$M$2=4,搜索序号,类别序号)</definedName>
    <definedName name="序号" localSheetId="49">IF(目录!$M$2=4,搜索序号,类别序号)</definedName>
  </definedNames>
  <calcPr calcId="144525"/>
</workbook>
</file>

<file path=xl/sharedStrings.xml><?xml version="1.0" encoding="utf-8"?>
<sst xmlns="http://schemas.openxmlformats.org/spreadsheetml/2006/main" count="1302" uniqueCount="831">
  <si>
    <t>WPS常用公式和图表技巧</t>
  </si>
  <si>
    <t>输入关键词查询内容：</t>
  </si>
  <si>
    <t xml:space="preserve">  按类别查询</t>
  </si>
  <si>
    <t>序号</t>
  </si>
  <si>
    <t>标题</t>
  </si>
  <si>
    <t>类别</t>
  </si>
  <si>
    <t>说明</t>
  </si>
  <si>
    <t>关键词</t>
  </si>
  <si>
    <t>表</t>
  </si>
  <si>
    <t>常用技巧</t>
  </si>
  <si>
    <t>适用于WPS2019</t>
  </si>
  <si>
    <t>1.按关键词查询，必须将组合框选择在“搜索”位置</t>
  </si>
  <si>
    <t>函数公式</t>
  </si>
  <si>
    <t>offset counta match</t>
  </si>
  <si>
    <t>2.查询时，应该把页数调整到第1页</t>
  </si>
  <si>
    <t>count counta max</t>
  </si>
  <si>
    <t>3.可直接选择下列组合框按类别查询。</t>
  </si>
  <si>
    <t>row column if</t>
  </si>
  <si>
    <t>4.保护密码：12345</t>
  </si>
  <si>
    <t>date weekday row column month</t>
  </si>
  <si>
    <t>weekday today choose</t>
  </si>
  <si>
    <t>vlookup countif row</t>
  </si>
  <si>
    <t>find if row small index iferror</t>
  </si>
  <si>
    <t>lookup</t>
  </si>
  <si>
    <t xml:space="preserve">if small text mod iferror row column </t>
  </si>
  <si>
    <t>sumproduct</t>
  </si>
  <si>
    <t>lookup vlookup</t>
  </si>
  <si>
    <t>lookup row</t>
  </si>
  <si>
    <t>图表</t>
  </si>
  <si>
    <t>柱状图和折线图组合图</t>
  </si>
  <si>
    <t>RGB颜色值计算</t>
  </si>
  <si>
    <t>counta sum</t>
  </si>
  <si>
    <t>sum</t>
  </si>
  <si>
    <t>多种斜线表头制作</t>
  </si>
  <si>
    <t>圆环图</t>
  </si>
  <si>
    <t>条件格式、表格样式、超级表</t>
  </si>
  <si>
    <t>柱形图和折线图</t>
  </si>
  <si>
    <t>利用形状组合</t>
  </si>
  <si>
    <t>多段折线图</t>
  </si>
  <si>
    <t>介绍三种大写金额的方法</t>
  </si>
  <si>
    <t>datedif mid today()</t>
  </si>
  <si>
    <t>正负值显示不同颜色</t>
  </si>
  <si>
    <t>rept</t>
  </si>
  <si>
    <t>条件格式+公式</t>
  </si>
  <si>
    <t>散点图</t>
  </si>
  <si>
    <t>背景图设置及照相机应用</t>
  </si>
  <si>
    <t>trimmean</t>
  </si>
  <si>
    <t>柱形图坐标轴基点选取，反色填充</t>
  </si>
  <si>
    <t>堆积条形图，制作甘特图</t>
  </si>
  <si>
    <t>vlookup</t>
  </si>
  <si>
    <t>各种百分比集合</t>
  </si>
  <si>
    <t>超出平均线变色</t>
  </si>
  <si>
    <t>常用WPS表格快捷键</t>
  </si>
  <si>
    <t>返回</t>
  </si>
  <si>
    <t>工作簿</t>
  </si>
  <si>
    <t>单元格操作</t>
  </si>
  <si>
    <t>单元格输入</t>
  </si>
  <si>
    <t>选定单元格</t>
  </si>
  <si>
    <t>工作表内移动</t>
  </si>
  <si>
    <t>快捷键</t>
  </si>
  <si>
    <t>操作</t>
  </si>
  <si>
    <t>CTRL+O</t>
  </si>
  <si>
    <t>——</t>
  </si>
  <si>
    <t>打开工作簿</t>
  </si>
  <si>
    <t>CTRL+N</t>
  </si>
  <si>
    <t>新建工作簿</t>
  </si>
  <si>
    <t>CTRL+S</t>
  </si>
  <si>
    <t>保存工作簿</t>
  </si>
  <si>
    <t>CTRL+W</t>
  </si>
  <si>
    <t>关闭工作簿</t>
  </si>
  <si>
    <t>SHIFT+F11</t>
  </si>
  <si>
    <t>插入新工作簿</t>
  </si>
  <si>
    <t>CTRL+C</t>
  </si>
  <si>
    <t>复制</t>
  </si>
  <si>
    <t>CTRL+X</t>
  </si>
  <si>
    <t>剪切</t>
  </si>
  <si>
    <t>CTRL+V</t>
  </si>
  <si>
    <t>粘贴</t>
  </si>
  <si>
    <t>CTRL+Y</t>
  </si>
  <si>
    <t>重复上一步操作</t>
  </si>
  <si>
    <t>CTRL+Z</t>
  </si>
  <si>
    <t>撤销</t>
  </si>
  <si>
    <t>ENTER</t>
  </si>
  <si>
    <t>隔行输入</t>
  </si>
  <si>
    <t>Tab</t>
  </si>
  <si>
    <t>隔列输入</t>
  </si>
  <si>
    <t>Alt+ENTER</t>
  </si>
  <si>
    <t>在单元格内换行操作</t>
  </si>
  <si>
    <t>Ctrl+ENTER</t>
  </si>
  <si>
    <t>键入同样的数据到多个单元格</t>
  </si>
  <si>
    <t>Ctrl+；</t>
  </si>
  <si>
    <t>键入当前日期</t>
  </si>
  <si>
    <t>Ctrl+Shift+；</t>
  </si>
  <si>
    <t>键入当前时间</t>
  </si>
  <si>
    <t>Ctrl+D</t>
  </si>
  <si>
    <t>向下填充选中区域</t>
  </si>
  <si>
    <t>Ctrl+R</t>
  </si>
  <si>
    <t>向右填充选中区域</t>
  </si>
  <si>
    <t>Ctrl+K</t>
  </si>
  <si>
    <t>插入超链接</t>
  </si>
  <si>
    <t>Ctrl+F</t>
  </si>
  <si>
    <t>查找</t>
  </si>
  <si>
    <t>Ctrl+H</t>
  </si>
  <si>
    <t>替换</t>
  </si>
  <si>
    <t>Ctrl+G</t>
  </si>
  <si>
    <t>定位</t>
  </si>
  <si>
    <t>Ctrl+A</t>
  </si>
  <si>
    <t>全选</t>
  </si>
  <si>
    <t>Ctrl+鼠标选中</t>
  </si>
  <si>
    <t>多选</t>
  </si>
  <si>
    <t>Ctrl+鼠标点选</t>
  </si>
  <si>
    <t>选中两个单元格区域</t>
  </si>
  <si>
    <t>Ctrl+shift+方向</t>
  </si>
  <si>
    <t>选定区域扩展到同一行或列的最后一个非空单元格</t>
  </si>
  <si>
    <t>Ctrl+shift+end</t>
  </si>
  <si>
    <t>将选定区域扩展到最后一个使用的单元格右下角</t>
  </si>
  <si>
    <t>方向键</t>
  </si>
  <si>
    <t>上下左右移动</t>
  </si>
  <si>
    <t>shift+方向</t>
  </si>
  <si>
    <t>将当前选定区域扩展到相邻行列</t>
  </si>
  <si>
    <t>Ctrl+方向</t>
  </si>
  <si>
    <t>移动当前数据区域到边沿</t>
  </si>
  <si>
    <t>home</t>
  </si>
  <si>
    <t>移动到行首</t>
  </si>
  <si>
    <t>Ctrl+home</t>
  </si>
  <si>
    <t>移动到工作表的开头</t>
  </si>
  <si>
    <t>Ctrl+end</t>
  </si>
  <si>
    <t>移动到使用过的区域的最右下角</t>
  </si>
  <si>
    <t>自动变化更新的下拉列表</t>
  </si>
  <si>
    <t>下拉列表数据源</t>
  </si>
  <si>
    <t>点击这里选择下拉列表</t>
  </si>
  <si>
    <t>张三</t>
  </si>
  <si>
    <t>李四</t>
  </si>
  <si>
    <t>王伟</t>
  </si>
  <si>
    <t>李明</t>
  </si>
  <si>
    <t>黄中</t>
  </si>
  <si>
    <t>一级选择</t>
  </si>
  <si>
    <t>二级选择</t>
  </si>
  <si>
    <t>一班</t>
  </si>
  <si>
    <t>二班</t>
  </si>
  <si>
    <t>合并单元格填充序号</t>
  </si>
  <si>
    <t>虽然不太建议使用合并单元格排序，但是，平常也有这种场景</t>
  </si>
  <si>
    <t>地区</t>
  </si>
  <si>
    <t>姓名</t>
  </si>
  <si>
    <t>销量</t>
  </si>
  <si>
    <t>北京</t>
  </si>
  <si>
    <t>小花</t>
  </si>
  <si>
    <t>小贝</t>
  </si>
  <si>
    <t>南京</t>
  </si>
  <si>
    <t>小迪</t>
  </si>
  <si>
    <t>上海</t>
  </si>
  <si>
    <t>小静</t>
  </si>
  <si>
    <t>小雨</t>
  </si>
  <si>
    <t>小智</t>
  </si>
  <si>
    <t>广州</t>
  </si>
  <si>
    <t>小风</t>
  </si>
  <si>
    <t>方法一：</t>
  </si>
  <si>
    <t>公式为：=COUNT(B$4:B4)+1</t>
  </si>
  <si>
    <t>选中目标单元格，输入以上公式，按ctrl+enter组合键填充</t>
  </si>
  <si>
    <t>Count函数的作用为：计算指定的区域中数字单元格的个数。语法结构也比较简单，=Count(值或单元格引用)。</t>
  </si>
  <si>
    <t>方法二：</t>
  </si>
  <si>
    <t>公式为：=COUNT(B$4:B4)</t>
  </si>
  <si>
    <t>Counta函数的作用为：统计指定区域中非空单元格的个数，语法结构非常的简单：=Counta(单元格或引用)。</t>
  </si>
  <si>
    <t>方法三：</t>
  </si>
  <si>
    <t>公式为：=max(B$4:B4)+1</t>
  </si>
  <si>
    <t>Max函数的作用显而易见，就是获取指定范围中的最大值，当参数只有文本时，返回0</t>
  </si>
  <si>
    <t>生成九九乘法表的两种方法</t>
  </si>
  <si>
    <t>方法一：用数组生成九九乘法表</t>
  </si>
  <si>
    <t>（1）首先，建立辅助行和列，在C4:K4中输入1-9，在B5:B13中输入1-9</t>
  </si>
  <si>
    <t>（2）选中C5:K13区域输入公式=C4:K4&amp;"×"&amp;B5:B13&amp;"="&amp;C4:K4*B5:B13，按ctrl+shift+enter组合键</t>
  </si>
  <si>
    <t>（3）通过条件格式，让上半部分字体和填充显示为白色，格式区域为C5:K13</t>
  </si>
  <si>
    <t>输入条件格式公式为：=COLUMN(C5)&lt;=ROW(C5)-2，格式为填充黄色，字体为黑色</t>
  </si>
  <si>
    <t>输入条件格式公式为：=COLUMN(C5)&gt;ROW(C5)-2，格式为填充白色，字体为白色</t>
  </si>
  <si>
    <t>方法二：用数组生成九九乘法表</t>
  </si>
  <si>
    <t>在第一个单元格中输入：=IF(ROW(A1)&gt;=COLUMN(A1),ROW(A1)&amp;"×"&amp;COLUMN(A1)&amp;"="&amp;ROW(A1)*COLUMN(A1),"")</t>
  </si>
  <si>
    <t>然后向右填充，再向下填充</t>
  </si>
  <si>
    <t>显然，第二种方法，使用范围更广，可以随意复制</t>
  </si>
  <si>
    <t>生成简易万年历的方法</t>
  </si>
  <si>
    <t>年份</t>
  </si>
  <si>
    <t>月份</t>
  </si>
  <si>
    <t>一</t>
  </si>
  <si>
    <t>二</t>
  </si>
  <si>
    <t>三</t>
  </si>
  <si>
    <t>四</t>
  </si>
  <si>
    <t>五</t>
  </si>
  <si>
    <t>六</t>
  </si>
  <si>
    <t>日</t>
  </si>
  <si>
    <t>主要步骤：</t>
  </si>
  <si>
    <t>1.在第5行写入“一、二……日”表示星期</t>
  </si>
  <si>
    <t>2.在B6单元格中输入公式，=DATE($C$3,$E$3,1)-WEEKDAY(DATE($C$3,$E$3,1),2)+1，单元格格式自定义为“d”</t>
  </si>
  <si>
    <t>3.在C6单元格中输入=B6+1，向右填充至H6</t>
  </si>
  <si>
    <t>4.B7单元格中输入=H6+1，C7单元格输入=C6+1，向右填充</t>
  </si>
  <si>
    <t>5.选中B7:H7，向下填充至11行，完成万年历</t>
  </si>
  <si>
    <t>6.选中B6：H11，设置条件格式，当月份&lt;&gt;E3时，字体显示为灰色，以区别于本月数据</t>
  </si>
  <si>
    <t>强调：关键是构建万年历的最左上角的数据。本例是通过Date(年份，月份，1）每月的第一天，</t>
  </si>
  <si>
    <t>通过每月第一天，减去星期数据再加1，获得最左上角的日期</t>
  </si>
  <si>
    <t>根据星期几生成不同欢迎语</t>
  </si>
  <si>
    <t>显示欢迎语</t>
  </si>
  <si>
    <t>今天是周一，美丽的一星期又开始了</t>
  </si>
  <si>
    <t>今天是周二，安排的任务记得要完成啊</t>
  </si>
  <si>
    <t>今天是周三，由重要的会议别忘了</t>
  </si>
  <si>
    <t>公式：</t>
  </si>
  <si>
    <t>今天是周四，努力工作中，别让工作堆积如山</t>
  </si>
  <si>
    <t>今天是周五，好多工作要结尾了</t>
  </si>
  <si>
    <t>今天是周六，过一个愉快舒服的周末</t>
  </si>
  <si>
    <t>今天是周日，记得多运动，陪家人度过美好时光</t>
  </si>
  <si>
    <t>Vlookup实现一对多匹配查询</t>
  </si>
  <si>
    <t>数据</t>
  </si>
  <si>
    <t>查询</t>
  </si>
  <si>
    <t>财务</t>
  </si>
  <si>
    <t>辅助列</t>
  </si>
  <si>
    <t>ID</t>
  </si>
  <si>
    <t>部门</t>
  </si>
  <si>
    <t>市场</t>
  </si>
  <si>
    <t>吕布</t>
  </si>
  <si>
    <t>小乔</t>
  </si>
  <si>
    <t>诸葛亮</t>
  </si>
  <si>
    <t>曹操</t>
  </si>
  <si>
    <t>生产</t>
  </si>
  <si>
    <t>周瑜</t>
  </si>
  <si>
    <t>黄盖</t>
  </si>
  <si>
    <t>袁绍</t>
  </si>
  <si>
    <t>主要思路：</t>
  </si>
  <si>
    <t>众所周知VLOOKUP函数只能返回单一符合要求的数据，如果有多个符合要求的数据，只返回第一个</t>
  </si>
  <si>
    <t>本例中，利用 关键词+序号 ，把数据条件唯一化，实现返回多个数据。</t>
  </si>
  <si>
    <t>模糊查询返回多个内容</t>
  </si>
  <si>
    <t>输入要查询的内容</t>
  </si>
  <si>
    <t>河北省沧州地区新华区</t>
  </si>
  <si>
    <t>区</t>
  </si>
  <si>
    <t>河北省衡水市桃城区</t>
  </si>
  <si>
    <t>山东省德州地区</t>
  </si>
  <si>
    <t>河北省沧州市黄骅市</t>
  </si>
  <si>
    <t>天津市滨海新区大港区</t>
  </si>
  <si>
    <t xml:space="preserve"> </t>
  </si>
  <si>
    <t>天津市红桥区</t>
  </si>
  <si>
    <t>北京市海淀区</t>
  </si>
  <si>
    <t>河北省秦皇岛市</t>
  </si>
  <si>
    <t>公式比较复杂，我们试着把它分解，便于理解</t>
  </si>
  <si>
    <t>lookup实现多条件逆向查询的标准模型</t>
  </si>
  <si>
    <t>职务</t>
  </si>
  <si>
    <t>一、根据姓名得到部门</t>
  </si>
  <si>
    <t>安全部</t>
  </si>
  <si>
    <t>张飞</t>
  </si>
  <si>
    <t>顾问</t>
  </si>
  <si>
    <t>公式</t>
  </si>
  <si>
    <t>财务部</t>
  </si>
  <si>
    <t>黄忠</t>
  </si>
  <si>
    <t>总监</t>
  </si>
  <si>
    <t>生产部</t>
  </si>
  <si>
    <t>孙权</t>
  </si>
  <si>
    <t>部长</t>
  </si>
  <si>
    <t>仓储部</t>
  </si>
  <si>
    <t>仓储员</t>
  </si>
  <si>
    <t>二、根据部门和职务确定姓名</t>
  </si>
  <si>
    <t>船务部</t>
  </si>
  <si>
    <t>刘备</t>
  </si>
  <si>
    <t>海务</t>
  </si>
  <si>
    <t>关羽</t>
  </si>
  <si>
    <t>调度</t>
  </si>
  <si>
    <t>设备部</t>
  </si>
  <si>
    <t>林忠</t>
  </si>
  <si>
    <t>技术员</t>
  </si>
  <si>
    <t>物资部</t>
  </si>
  <si>
    <t>庞统</t>
  </si>
  <si>
    <t>主管</t>
  </si>
  <si>
    <t>公式的模式化写法为：</t>
  </si>
  <si>
    <t>=LOOKUP(1,0/((条件区域1=条件1)*(条件区域2=条件2)),查询区域)</t>
  </si>
  <si>
    <t>多列内容合并去重</t>
  </si>
  <si>
    <t>需求：将b、c、d列表格中的内容依次填充到h列，并去重</t>
  </si>
  <si>
    <t>e</t>
  </si>
  <si>
    <t>f</t>
  </si>
  <si>
    <t>a</t>
  </si>
  <si>
    <t>qw</t>
  </si>
  <si>
    <t>王五</t>
  </si>
  <si>
    <t>cd</t>
  </si>
  <si>
    <t>b</t>
  </si>
  <si>
    <t>张安</t>
  </si>
  <si>
    <t>c</t>
  </si>
  <si>
    <t>的</t>
  </si>
  <si>
    <t>统计每月员工生日个数</t>
  </si>
  <si>
    <t>出生日期</t>
  </si>
  <si>
    <t>员工生日数量</t>
  </si>
  <si>
    <t>姓名1</t>
  </si>
  <si>
    <t>1月</t>
  </si>
  <si>
    <t>在F4单元格中输入“=SUMPRODUCT((MONTH($B$4:$B$20)=ROW(A1))*($B$4:$B$20&lt;&gt;""))”</t>
  </si>
  <si>
    <t>姓名2</t>
  </si>
  <si>
    <t>2月</t>
  </si>
  <si>
    <t>拖动填充柄下列</t>
  </si>
  <si>
    <t>姓名3</t>
  </si>
  <si>
    <t>3月</t>
  </si>
  <si>
    <t>姓名4</t>
  </si>
  <si>
    <t>4月</t>
  </si>
  <si>
    <t>姓名5</t>
  </si>
  <si>
    <t>5月</t>
  </si>
  <si>
    <t>姓名6</t>
  </si>
  <si>
    <t>6月</t>
  </si>
  <si>
    <t>姓名7</t>
  </si>
  <si>
    <t>7月</t>
  </si>
  <si>
    <t>姓名8</t>
  </si>
  <si>
    <t>8月</t>
  </si>
  <si>
    <t>姓名9</t>
  </si>
  <si>
    <t>9月</t>
  </si>
  <si>
    <t>姓名10</t>
  </si>
  <si>
    <t>10月</t>
  </si>
  <si>
    <t>姓名11</t>
  </si>
  <si>
    <t>11月</t>
  </si>
  <si>
    <t>姓名12</t>
  </si>
  <si>
    <t>12月</t>
  </si>
  <si>
    <t>姓名13</t>
  </si>
  <si>
    <t>姓名14</t>
  </si>
  <si>
    <t>姓名15</t>
  </si>
  <si>
    <t>姓名16</t>
  </si>
  <si>
    <t>姓名17</t>
  </si>
  <si>
    <t>同时冻结行与列</t>
  </si>
  <si>
    <t>语文</t>
  </si>
  <si>
    <t>数学</t>
  </si>
  <si>
    <t>地理</t>
  </si>
  <si>
    <t>历史</t>
  </si>
  <si>
    <t>化学</t>
  </si>
  <si>
    <t>物理</t>
  </si>
  <si>
    <t>要同时冻结A、B两列，和前三行应如何操作</t>
  </si>
  <si>
    <t>1.选择要冻结的行和列的交叉点，本例选择C4单元格</t>
  </si>
  <si>
    <t>2.选择“视图”—“拆分窗口”</t>
  </si>
  <si>
    <t>3.点击“冻结窗格”即可</t>
  </si>
  <si>
    <t>电话分段显示</t>
  </si>
  <si>
    <t>电话</t>
  </si>
  <si>
    <t>操作说明：</t>
  </si>
  <si>
    <t>电话号码如果不进行分段显示的话，一旦数据量打起来，很容易看错，看串了，</t>
  </si>
  <si>
    <t>那么如何在输入电话号码的时候让它自动分段呢？</t>
  </si>
  <si>
    <t>同样是修改单元格格式，全选并右键要修改的区域，然后设置单元格格式，在</t>
  </si>
  <si>
    <t>数字下选择分类、自定义，然后将“G/通用格式”改为“000 0000 0000”即可，</t>
  </si>
  <si>
    <t>修改后，你再输入电话号码时，就会按照这个格式进行分段了。</t>
  </si>
  <si>
    <t>自动标出不及格分数</t>
  </si>
  <si>
    <t>分数</t>
  </si>
  <si>
    <t>假定需用红色字体显示60以下分数，蓝色字体显示60以上分数。</t>
  </si>
  <si>
    <t>按Ctrl+1，设置单元格格式→自定义，类型输入框中输入：</t>
  </si>
  <si>
    <t>[蓝色][&gt;=60];[红色][&lt;60]</t>
  </si>
  <si>
    <t>模糊查询考核等级（lookup、vlookup）</t>
  </si>
  <si>
    <t>等级(lookup)</t>
  </si>
  <si>
    <t>等级(vlookup)</t>
  </si>
  <si>
    <t>等级对照表</t>
  </si>
  <si>
    <t>成绩</t>
  </si>
  <si>
    <t>等级</t>
  </si>
  <si>
    <t>不及格</t>
  </si>
  <si>
    <t>及格</t>
  </si>
  <si>
    <t>良好</t>
  </si>
  <si>
    <t>优秀</t>
  </si>
  <si>
    <t>在D4单元格输入：=LOOKUP(C4,$G$5:$H$8)</t>
  </si>
  <si>
    <t>在E4单元格输入：=VLOOKUP(C4,$G$5:$H$8,2,1)</t>
  </si>
  <si>
    <t>注意：等级对照表必须是升序排列</t>
  </si>
  <si>
    <t>lookup实现提取数字</t>
  </si>
  <si>
    <t>数量/单位</t>
  </si>
  <si>
    <t>数量</t>
  </si>
  <si>
    <t>注意：只能是以数字开头的字符串</t>
  </si>
  <si>
    <t>22公斤</t>
  </si>
  <si>
    <t>←</t>
  </si>
  <si>
    <t>=-LOOKUP(1,-LEFT(B4,ROW($1:$99)))</t>
  </si>
  <si>
    <r>
      <rPr>
        <sz val="10.5"/>
        <color rgb="FF333333"/>
        <rFont val="黑体"/>
        <charset val="134"/>
      </rPr>
      <t>44m</t>
    </r>
    <r>
      <rPr>
        <vertAlign val="superscript"/>
        <sz val="10.5"/>
        <color rgb="FF333333"/>
        <rFont val="黑体"/>
        <charset val="134"/>
      </rPr>
      <t>3</t>
    </r>
  </si>
  <si>
    <t>8Kg</t>
  </si>
  <si>
    <t>125W</t>
  </si>
  <si>
    <t>首先用LEFT函数从B4单元格左起第一个字符开始，依次返回长度为ROW($1:$99)也就是1至99的字符串，添加负号后，数值转换为负数，含有文本字符的字符串则变成错误值。</t>
  </si>
  <si>
    <t>LOOKUP函数使用1作为查询值，在由负数、0和错误值构成的数组中，忽略错误值提取最后一个等于或小于1的数值。</t>
  </si>
  <si>
    <t>最后再使用负号，将提取出的负数转为正数。</t>
  </si>
  <si>
    <t>双坐标轴折线柱状组合图</t>
  </si>
  <si>
    <t>数据源</t>
  </si>
  <si>
    <t>时间</t>
  </si>
  <si>
    <t>用户数</t>
  </si>
  <si>
    <t>利润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</si>
  <si>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</si>
  <si>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</si>
  <si>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</si>
  <si>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</si>
  <si>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</si>
  <si>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</si>
  <si>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</si>
  <si>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</si>
  <si>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制作步骤</t>
  </si>
  <si>
    <t>1.选择数源，插入柱状图</t>
  </si>
  <si>
    <t>2.选中利润系列，更改图表类型</t>
  </si>
  <si>
    <t>3.调整格式</t>
  </si>
  <si>
    <t>颜色值计算，十六进制转化RGB</t>
  </si>
  <si>
    <t>颜色值计算</t>
  </si>
  <si>
    <t>颜色值=（65536*Red)+（256*Green)+(Blue)</t>
  </si>
  <si>
    <t>16进制颜色值</t>
  </si>
  <si>
    <t>R</t>
  </si>
  <si>
    <t>G</t>
  </si>
  <si>
    <t>B</t>
  </si>
  <si>
    <t>颜色</t>
  </si>
  <si>
    <t>#827100</t>
  </si>
  <si>
    <t>#758a99</t>
  </si>
  <si>
    <t>#1bd1a5</t>
  </si>
  <si>
    <t>碧色</t>
  </si>
  <si>
    <t>#ff4f00</t>
  </si>
  <si>
    <t>#ff9e73</t>
  </si>
  <si>
    <t>#008489</t>
  </si>
  <si>
    <t>计算合并单元格的行数</t>
  </si>
  <si>
    <t>合并单元格给计算带来很多困扰，但是，在日常工作中接触各种报表千差万别</t>
  </si>
  <si>
    <t>有时候需要统计合并单元格的行数，来作为计算，看下面的例子：</t>
  </si>
  <si>
    <t>奖金</t>
  </si>
  <si>
    <t>个数</t>
  </si>
  <si>
    <t>工程部</t>
  </si>
  <si>
    <t>周明</t>
  </si>
  <si>
    <t>黄桃</t>
  </si>
  <si>
    <t>运行部</t>
  </si>
  <si>
    <t>常明</t>
  </si>
  <si>
    <t>李自成</t>
  </si>
  <si>
    <t>白白</t>
  </si>
  <si>
    <r>
      <rPr>
        <sz val="11"/>
        <color rgb="FF000000"/>
        <rFont val="黑体"/>
        <charset val="134"/>
      </rPr>
      <t>选中e6:e14,输入公式：</t>
    </r>
    <r>
      <rPr>
        <b/>
        <sz val="11"/>
        <color rgb="FFFF0000"/>
        <rFont val="黑体"/>
        <charset val="134"/>
      </rPr>
      <t>=COUNTA(D6:D14)-SUM(E7:E14)</t>
    </r>
    <r>
      <rPr>
        <sz val="11"/>
        <color rgb="FF000000"/>
        <rFont val="黑体"/>
        <charset val="134"/>
      </rPr>
      <t>，按ctrl+enter</t>
    </r>
  </si>
  <si>
    <t>合并单元格求和</t>
  </si>
  <si>
    <t>有时候需要对合并单元格的求和，来作为计算，看下面的例子：</t>
  </si>
  <si>
    <t>求和</t>
  </si>
  <si>
    <r>
      <rPr>
        <sz val="11"/>
        <color rgb="FF000000"/>
        <rFont val="黑体"/>
        <charset val="134"/>
      </rPr>
      <t>选中e6:e14,输入公式：</t>
    </r>
    <r>
      <rPr>
        <b/>
        <sz val="11"/>
        <color rgb="FFFF0000"/>
        <rFont val="黑体"/>
        <charset val="134"/>
      </rPr>
      <t>=sum(D6:D14)-SUM(E7:E14)</t>
    </r>
    <r>
      <rPr>
        <sz val="11"/>
        <color rgb="FF000000"/>
        <rFont val="黑体"/>
        <charset val="134"/>
      </rPr>
      <t>，按ctrl+enter</t>
    </r>
  </si>
  <si>
    <t>index+match返回多个值</t>
  </si>
  <si>
    <t>查找不同部门的获奖人员情况</t>
  </si>
  <si>
    <t>index+match一般情况下只能返回一个值，这就需要我们构筑一个辅助列</t>
  </si>
  <si>
    <t>1.构筑辅助列</t>
  </si>
  <si>
    <t>在E5单元格中输入：=B5&amp;"-"&amp;COUNTIF($B$5:$B5,B5)，然后下拉</t>
  </si>
  <si>
    <t>构成部门-出现次数的唯一值</t>
  </si>
  <si>
    <t>2.写查询函数</t>
  </si>
  <si>
    <t>在H6单元格中输入：=IFERROR(INDEX($C$5:$C$13,MATCH($I$4&amp;"-"&amp;ROW(A1),$E$5:$E$13,0)),"")</t>
  </si>
  <si>
    <t>在I6单元格中输入：=IFERROR(INDEX($D$5:$D$13,MATCH($I$4&amp;"-"&amp;ROW(A1),$E$5:$E$13,0)),"")</t>
  </si>
  <si>
    <t>然后选中H6、I6下拉</t>
  </si>
  <si>
    <t>注：这样构筑的函数，不需要数组公式，相对来说比较好理解，是万金油公式的替代。</t>
  </si>
  <si>
    <t>sumproduct多条件求和时，求和列出现文本怎么办？</t>
  </si>
  <si>
    <t>sumproduct多条件统计和求和的万能公式</t>
  </si>
  <si>
    <t>多条件统计：sumproduct((条件1)*(条件2)*(条件3)....*(条件n))</t>
  </si>
  <si>
    <t>多条件求和：sumproduct((条件1)*(条件2)*(条件4)....*(条件n)*(求和区域))</t>
  </si>
  <si>
    <t>同场条件下求和区域都是数值，公式本身没有问题，但是当求和区域出现文本时，</t>
  </si>
  <si>
    <t>错误就发生了，下面请看：</t>
  </si>
  <si>
    <t>当对不同项目的上下船体重量求和时，由于重量一列出现了文本，求和的结果全部为错误值。</t>
  </si>
  <si>
    <t>项目</t>
  </si>
  <si>
    <t>区域</t>
  </si>
  <si>
    <t>分段</t>
  </si>
  <si>
    <t>重量</t>
  </si>
  <si>
    <t>上船体</t>
  </si>
  <si>
    <t>下船体</t>
  </si>
  <si>
    <t>项目1</t>
  </si>
  <si>
    <t>B101</t>
  </si>
  <si>
    <t>B102</t>
  </si>
  <si>
    <t>项目2</t>
  </si>
  <si>
    <t>B103</t>
  </si>
  <si>
    <t>待定</t>
  </si>
  <si>
    <t>项目3</t>
  </si>
  <si>
    <t>B104</t>
  </si>
  <si>
    <t>B105</t>
  </si>
  <si>
    <t>公式：=SUMPRODUCT(($B$10:$B$24=$G10)*($C$10:$C$24=H$9)*($E$10:$E$24))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</si>
  <si>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</si>
  <si>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</si>
  <si>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</si>
  <si>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</si>
  <si>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</si>
  <si>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</si>
  <si>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</si>
  <si>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</si>
  <si>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</si>
  <si>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</si>
  <si>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发现函数在有文本出现的地方，出现了#VALUE!，所有sumproduct出现了错误</t>
  </si>
  <si>
    <t>我们再回到sumproduct 的原始用法</t>
  </si>
  <si>
    <t>sumproduct(数组1，数组2,数组3,数组n)</t>
  </si>
  <si>
    <t>·数组必须具有相同的维数，否则会报错</t>
  </si>
  <si>
    <t>·函数将非数值型的数组元素作为0处理</t>
  </si>
  <si>
    <t>注意上面一句话，sumproduct将非数值型数组作为0处理，这也是多条件统计和求和时</t>
  </si>
  <si>
    <t>不能直接用都好隔开的原因，因为条件不管为真还是假时，都会作为0,处理，自然结果为0，</t>
  </si>
  <si>
    <t>因此我们将逗号改为乘号，将逻辑值强制转化为1或0，从而实现了多条件统计和求和的目的。</t>
  </si>
  <si>
    <t>那么现在我们将两种方法结合起来，条件用乘号实现将逻辑转为数值，后面用逗号隔开求和区域</t>
  </si>
  <si>
    <t>实现把文本转换为0的目的。</t>
  </si>
  <si>
    <t>sumproduct((条件1)*(条件2)*(条件4)....*(条件n),(求和区域))</t>
  </si>
  <si>
    <t>如何绘制斜线表头</t>
  </si>
  <si>
    <t>在报表里面制作斜线表头是中国人特有的习惯，遗憾的是Excel并没有直接提供对这一样式的良好支持，所以这个问题成为了BBS上最常被提问的问题之一。</t>
  </si>
  <si>
    <t>本技巧将介绍一些方法，尽可能完美地解决这个问题。</t>
  </si>
  <si>
    <t>1 单线表头</t>
  </si>
  <si>
    <t>如果表头中只需要一条斜线，可以利用Excel的边框设置来画斜线，然后填入文字内容。在单元格内画斜线的方法如下。</t>
  </si>
  <si>
    <t>选定单元格，调出“单元格格式”对话框。</t>
  </si>
  <si>
    <t>在“单元格格式”对话框的“边框”选项卡中，在“边框”区中单击斜线按钮。</t>
  </si>
  <si>
    <t>画好斜线后在单元格内填充表头内容的方法有三种。</t>
  </si>
  <si>
    <t>方法1 使用文本框</t>
  </si>
  <si>
    <t>单击菜单“插入”→“文本框”→“横排”（视情况也可以选择“竖排”），在单元格内连续插入两个文本框。</t>
  </si>
  <si>
    <t>分别编辑两个文本框中的相关文字，并调整文本框大小和文字字号以相互适应。</t>
  </si>
  <si>
    <t>选定文本框，单击菜单“格式”→“文本框”，在“设置文本框格式”对话框的“颜色与线条”选项卡中，分别将“填充颜色”与“线条颜色”设置为“无”</t>
  </si>
  <si>
    <t>用鼠标把两个文本框分别移动到画有斜线的单元格的合适位置。</t>
  </si>
  <si>
    <t>完成后的效果如图所示。</t>
  </si>
  <si>
    <t>方法2 使用上下标</t>
  </si>
  <si>
    <t>在画有斜线的单元格中输入文字。</t>
  </si>
  <si>
    <t>把不同部分的内容分别设置为上标或下标格式</t>
  </si>
  <si>
    <t>根据需要，还可在不同部分之间插入适量的空格进行美化。</t>
  </si>
  <si>
    <t>方法3 使用空格进行中分</t>
  </si>
  <si>
    <t>如果表头的项目文字都非常少，也可以直接输入文字，然后在不同部分之间插入足够的空格，如图74-3中第6行所示。</t>
  </si>
  <si>
    <t>2 多斜线表头</t>
  </si>
  <si>
    <t>如果表头中需要画多条斜线，就只能借助自选图形来做了。</t>
  </si>
  <si>
    <t>选定单元格，设置足够的长度和高度。</t>
  </si>
  <si>
    <t>单击工具栏中的“绘图”按钮，在“绘图”工具栏中选择“直线”工具，绘制两条或多条直线到单元格中。</t>
  </si>
  <si>
    <t>使用插入文本框的方式逐个添加表头项目。</t>
  </si>
  <si>
    <t>总分柱形图</t>
  </si>
  <si>
    <t>既能清楚显示各英雄的比较，又能显示出每个月的细节。</t>
  </si>
  <si>
    <t>01.选择数据源，插入柱形图。</t>
  </si>
  <si>
    <t>英雄</t>
  </si>
  <si>
    <t>汇总</t>
  </si>
  <si>
    <t>墨子</t>
  </si>
  <si>
    <t>赵云</t>
  </si>
  <si>
    <t>02.选中图表，切换行与列</t>
  </si>
  <si>
    <t>03.右击【更改图表类型】，把【汇总】放置在次坐标轴上。</t>
  </si>
  <si>
    <t>04.右击【设置数据系列】，把汇总的间隙宽度设置为15，包裹月份的柱形即可。</t>
  </si>
  <si>
    <t>05.设置坐标轴最大值为450,做小值为0，保证汇总值一定高于每月的值。</t>
  </si>
  <si>
    <t>06.右击【汇总】柱形，【填充】设置为渐变填充，保证看得到每个月的细节图。</t>
  </si>
  <si>
    <t>07.再+上标签和美化图表后，可得↓</t>
  </si>
  <si>
    <t>常用模板网站</t>
  </si>
  <si>
    <t>www.vertex42.com</t>
  </si>
  <si>
    <t>vertex</t>
  </si>
  <si>
    <t>http://www.officeplus.cn/</t>
  </si>
  <si>
    <t>微软模板</t>
  </si>
  <si>
    <t>雷鸟365</t>
  </si>
  <si>
    <t>雷鸟</t>
  </si>
  <si>
    <t>https://www.excelhome.net/lesson/</t>
  </si>
  <si>
    <t>Excelhome</t>
  </si>
  <si>
    <t>http://club.excelhome.net/thread-1497534-1-1.html</t>
  </si>
  <si>
    <t>数据看板</t>
  </si>
  <si>
    <t>https://www.sohu.com/a/438751444_417040</t>
  </si>
  <si>
    <t>项目进度甘特图（横道图）</t>
  </si>
  <si>
    <t>http://club.excelhome.net/thread-955780-1-1.html</t>
  </si>
  <si>
    <t>Dashboard（仪表盘）佳作赏析与个人对Dashboard的拙见</t>
  </si>
  <si>
    <t>http://15161218108.ys168.com/</t>
  </si>
  <si>
    <t>EXCEL模板工具疯狂下载站</t>
  </si>
  <si>
    <t>http://club.excelhome.net/thread-1177604-1-1.html</t>
  </si>
  <si>
    <t>《Excel 2013实战技巧精粹》视频导读</t>
  </si>
  <si>
    <t>https://www.bangongziyuan.com/excel/</t>
  </si>
  <si>
    <t>办公资源</t>
  </si>
  <si>
    <t>https://www.tukuppt.com/excel/</t>
  </si>
  <si>
    <t>熊猫办公</t>
  </si>
  <si>
    <t>https://www.zhihu.com/question/268079338/answer/748621320</t>
  </si>
  <si>
    <t>专业的excel自动化模板，你见过哪些网站有？</t>
  </si>
  <si>
    <t>会自动变化的图表时钟</t>
  </si>
  <si>
    <t>时针</t>
  </si>
  <si>
    <t>分针</t>
  </si>
  <si>
    <t>秒针</t>
  </si>
  <si>
    <t>标签</t>
  </si>
  <si>
    <t>外径</t>
  </si>
  <si>
    <t>角度</t>
  </si>
  <si>
    <t>X</t>
  </si>
  <si>
    <t>Y</t>
  </si>
  <si>
    <t>按F9刷新</t>
  </si>
  <si>
    <t>中心</t>
  </si>
  <si>
    <t>隔行填充颜色</t>
  </si>
  <si>
    <t>表格样式不好看怎么办？颜色隔行填充来帮你，隔行填充显得高端大气上档次。</t>
  </si>
  <si>
    <t>方法一：利用表格样式</t>
  </si>
  <si>
    <t>选中区域，点击开始—表格样式—选择自己喜欢的样式，弹出对话框，直接确认即可。</t>
  </si>
  <si>
    <t>方法二：利用表格样式</t>
  </si>
  <si>
    <t>选中区域，点击插入—表格，弹出对话框，直接确认即可。</t>
  </si>
  <si>
    <t>列1</t>
  </si>
  <si>
    <t>列2</t>
  </si>
  <si>
    <t>列3</t>
  </si>
  <si>
    <t>列4</t>
  </si>
  <si>
    <t>方法三：利用条件格式</t>
  </si>
  <si>
    <t>选中区域，点击开始—条件格式—新建规则—使用公式确定要设置格式的单元格—输入公式“=mod(row(),2)=0"—之后设置需要的格式。</t>
  </si>
  <si>
    <t>柱形图超出部分变色</t>
  </si>
  <si>
    <t>源数据</t>
  </si>
  <si>
    <t>效果图</t>
  </si>
  <si>
    <t>销售量</t>
  </si>
  <si>
    <t>平均值</t>
  </si>
  <si>
    <t>辅助列1</t>
  </si>
  <si>
    <t>辅助列2</t>
  </si>
  <si>
    <t>李琪</t>
  </si>
  <si>
    <t>做法：</t>
  </si>
  <si>
    <t>1.源数据右侧增加一列平均值。</t>
  </si>
  <si>
    <t>2.增加辅助列1，输入公式=IF(C5&gt;D5,D5,C5)</t>
  </si>
  <si>
    <t>3.增加辅助列2，输入公式=IF(C5&gt;D5,C5-D5,NA())</t>
  </si>
  <si>
    <t>4.选中姓名列、平均值、辅助列1、辅助列2，插入图表</t>
  </si>
  <si>
    <t>将系列1设置为折线图，系列2设置为堆积柱形图，系列3设置为堆积柱形图</t>
  </si>
  <si>
    <t>5.选中折线，去除轮廓，添加趋势线—线性，前后各0.5周期</t>
  </si>
  <si>
    <t>可拉伸的双斜线表头</t>
  </si>
  <si>
    <t>一年级</t>
  </si>
  <si>
    <t>2年级</t>
  </si>
  <si>
    <t>1班</t>
  </si>
  <si>
    <t>2班</t>
  </si>
  <si>
    <t>3班</t>
  </si>
  <si>
    <t>英语</t>
  </si>
  <si>
    <t>制作步骤：</t>
  </si>
  <si>
    <t>1.插入—形状—三角形</t>
  </si>
  <si>
    <t>2.复制三角形，进行垂直翻转，如下图</t>
  </si>
  <si>
    <t>3.添加文本框，再将其组合，这样就不会变形了</t>
  </si>
  <si>
    <t>分段折线图</t>
  </si>
  <si>
    <t>产品A</t>
  </si>
  <si>
    <t>产品B</t>
  </si>
  <si>
    <t>产品C</t>
  </si>
  <si>
    <t>产品D</t>
  </si>
  <si>
    <t>产品E</t>
  </si>
  <si>
    <t>整理数据</t>
  </si>
  <si>
    <t>全选数据区域，单击【插入】-【图表】-【带数据标记的折线图】</t>
  </si>
  <si>
    <t>增加网格线，使分段曲线有一个分隔</t>
  </si>
  <si>
    <t>右键横坐标轴，设置坐标轴格式，设置间隔为5</t>
  </si>
  <si>
    <t>效果如下</t>
  </si>
  <si>
    <t>数字转大写人民币金额</t>
  </si>
  <si>
    <t>第一，单元格格式转大写金额</t>
  </si>
  <si>
    <t>小写金额</t>
  </si>
  <si>
    <t>大写金额</t>
  </si>
  <si>
    <t>选中—单元格格式—特殊—人民币大写</t>
  </si>
  <si>
    <t>第二，numberstring函数转大写金额</t>
  </si>
  <si>
    <t>第三，公式转大写金额</t>
  </si>
  <si>
    <t>=SUBSTITUTE(SUBSTITUTE(TEXT(INT(b22),"[DBNum2][$-804]G/通用格式元"&amp;IF(INT(b22)=b22,"整",""))&amp;TEXT(MID(b22,FIND(".",b22&amp;".0")+1,1),"[DBNum2][$-804]G/通用格式角")&amp;TEXT(MID(b22,FIND(".",b22&amp;".0")+2,1),"[DBNum2][$-804]G/通用格式分"),"零角","零"),"零分","")</t>
  </si>
  <si>
    <t>从身份证中提取有用信息</t>
  </si>
  <si>
    <t>例子</t>
  </si>
  <si>
    <t>身份证号</t>
  </si>
  <si>
    <t>出生年月</t>
  </si>
  <si>
    <t>年龄</t>
  </si>
  <si>
    <t>性别</t>
  </si>
  <si>
    <t>130983197803230118</t>
  </si>
  <si>
    <t>140923198706300658</t>
  </si>
  <si>
    <t>150222198905230019</t>
  </si>
  <si>
    <t>371002199009280023</t>
  </si>
  <si>
    <t>正负值螺旋显示的柱形图</t>
  </si>
  <si>
    <t>流行语</t>
  </si>
  <si>
    <t>热度</t>
  </si>
  <si>
    <t>小目标</t>
  </si>
  <si>
    <t>蓝瘦香菇</t>
  </si>
  <si>
    <t>老司机</t>
  </si>
  <si>
    <t>洪荒之力</t>
  </si>
  <si>
    <t>友谊的小船</t>
  </si>
  <si>
    <t>城会玩</t>
  </si>
  <si>
    <t>rept函数实现评星、评级</t>
  </si>
  <si>
    <t>销售业绩表</t>
  </si>
  <si>
    <t>评分标准</t>
  </si>
  <si>
    <t>销售业绩</t>
  </si>
  <si>
    <t>销售目标</t>
  </si>
  <si>
    <t>完成率</t>
  </si>
  <si>
    <t>评分</t>
  </si>
  <si>
    <t>星级</t>
  </si>
  <si>
    <t>李六</t>
  </si>
  <si>
    <t>郑七</t>
  </si>
  <si>
    <t>小朋友奖励得分表</t>
  </si>
  <si>
    <t>收拾床铺</t>
  </si>
  <si>
    <t>回答问题</t>
  </si>
  <si>
    <t>帮助同学</t>
  </si>
  <si>
    <t>爱护花草</t>
  </si>
  <si>
    <t>按时吃饭</t>
  </si>
  <si>
    <t>遵守纪律</t>
  </si>
  <si>
    <t>评星</t>
  </si>
  <si>
    <t>小明</t>
  </si>
  <si>
    <t>小美</t>
  </si>
  <si>
    <t>小刚</t>
  </si>
  <si>
    <t>小丽</t>
  </si>
  <si>
    <t>小小</t>
  </si>
  <si>
    <t>rept函数实现类甘特图</t>
  </si>
  <si>
    <t>名称</t>
  </si>
  <si>
    <t>开始日期</t>
  </si>
  <si>
    <t>结束日期</t>
  </si>
  <si>
    <t>持续</t>
  </si>
  <si>
    <t>甘特图</t>
  </si>
  <si>
    <t>阶段1</t>
  </si>
  <si>
    <t>阶段2</t>
  </si>
  <si>
    <t>阶段3</t>
  </si>
  <si>
    <t>阶段4</t>
  </si>
  <si>
    <t>阶段5</t>
  </si>
  <si>
    <t>阶段6</t>
  </si>
  <si>
    <t>条件格式设置到期提醒</t>
  </si>
  <si>
    <t>适任证</t>
  </si>
  <si>
    <t>健康证</t>
  </si>
  <si>
    <t>电工证</t>
  </si>
  <si>
    <t>安全资格证</t>
  </si>
  <si>
    <t>张英雄</t>
  </si>
  <si>
    <t>李慕豪</t>
  </si>
  <si>
    <t>费明阳</t>
  </si>
  <si>
    <t>以上表格设置了3个条件格式</t>
  </si>
  <si>
    <t>（1）当超期时显示红色</t>
  </si>
  <si>
    <t>（2）当还有30天到期时，显示黄色</t>
  </si>
  <si>
    <t>（3）当还有90天到期时，显示绿色</t>
  </si>
  <si>
    <t>设置条件格式：条件格式—新建规则—使用公式确定要使用格式的单元格—录入公式—设置格式</t>
  </si>
  <si>
    <t>公式为</t>
  </si>
  <si>
    <t>（1）=datedif(today(),d4,"d")&lt;=0</t>
  </si>
  <si>
    <t>（2）=datedif(today(),d4,"d")&lt;=30</t>
  </si>
  <si>
    <t>（3）=datedif(today(),d4,"d")&lt;=90</t>
  </si>
  <si>
    <t>豪华仪表盘</t>
  </si>
  <si>
    <t>x值</t>
  </si>
  <si>
    <t>y值</t>
  </si>
  <si>
    <t>外</t>
  </si>
  <si>
    <t>内</t>
  </si>
  <si>
    <t>当前值</t>
  </si>
  <si>
    <t>在指定区域显示背景图片</t>
  </si>
  <si>
    <t>插入背景图片方法很简单</t>
  </si>
  <si>
    <t>【页面设置】-【背景图片】，选择需要插入的图片，点击确认即可</t>
  </si>
  <si>
    <t>这样插入的背景图片是平铺在整个表格中</t>
  </si>
  <si>
    <r>
      <rPr>
        <sz val="11"/>
        <color rgb="FF000000"/>
        <rFont val="黑体"/>
        <charset val="134"/>
      </rPr>
      <t>有时候，</t>
    </r>
    <r>
      <rPr>
        <b/>
        <sz val="11"/>
        <color rgb="FF000000"/>
        <rFont val="黑体"/>
        <charset val="134"/>
      </rPr>
      <t>我们需要指定区域显示背景图片</t>
    </r>
    <r>
      <rPr>
        <sz val="11"/>
        <color rgb="FF000000"/>
        <rFont val="黑体"/>
        <charset val="134"/>
      </rPr>
      <t>，这需要怎么做呢？</t>
    </r>
  </si>
  <si>
    <t>1.按照以上的步骤，插入背景图片</t>
  </si>
  <si>
    <t>2.全选整个工作表，右键—【单元格格式】—【图案】—将填充设置为白色</t>
  </si>
  <si>
    <t>3.选择需要显示背景图的区域，【单元格格式】—【图案】—将填充颜色设置为“无图案”</t>
  </si>
  <si>
    <t>4.可根据需要适当调整区域位置，使之显示完整的不平铺的背景。</t>
  </si>
  <si>
    <t>但是，这样的背景图案不能打印出来</t>
  </si>
  <si>
    <t>如果需要打印出来，可以利用照相机功能</t>
  </si>
  <si>
    <t>选择区域—【插入】—【照相机】—选择需要显示照相机内容的区域</t>
  </si>
  <si>
    <t>去除一个最低分和一个最高分的统计成绩</t>
  </si>
  <si>
    <t>Trimmean函数</t>
  </si>
  <si>
    <r>
      <rPr>
        <b/>
        <sz val="11"/>
        <color theme="1"/>
        <rFont val="黑体"/>
        <charset val="134"/>
      </rPr>
      <t>TRIMMEAN</t>
    </r>
    <r>
      <rPr>
        <sz val="11"/>
        <color theme="1"/>
        <rFont val="黑体"/>
        <charset val="134"/>
      </rPr>
      <t>(</t>
    </r>
    <r>
      <rPr>
        <b/>
        <sz val="11"/>
        <color theme="1"/>
        <rFont val="黑体"/>
        <charset val="134"/>
      </rPr>
      <t>array,percent</t>
    </r>
    <r>
      <rPr>
        <sz val="11"/>
        <color theme="1"/>
        <rFont val="黑体"/>
        <charset val="134"/>
      </rPr>
      <t>)</t>
    </r>
  </si>
  <si>
    <t>array 为需要进行整理并求平均值的数组或数值区域。</t>
  </si>
  <si>
    <t>percent 为计算时所要除去的数据点的比例，例如，如果 percent = 0.3，在 20 个数据点的集合中，就要除去 6 个数据点 (20 x 0.3)：头部除去 3 个，尾部除去 3 个。</t>
  </si>
  <si>
    <t>如果 percent &lt; 0 或 percent &gt; 1，函数 TRIMMEAN 返回错误值 #NUM!。</t>
  </si>
  <si>
    <t>函数 TRIMMEAN 将除去的数据点数目向下舍入为最接近的 2 的倍数。如果 percent = 0.1，30 个数据点的 10% 等于 3 个数据点。函数 TRIMMEAN 将对称地在数据集的头部和尾部各除去一个数据。</t>
  </si>
  <si>
    <t>评委1</t>
  </si>
  <si>
    <t>评委2</t>
  </si>
  <si>
    <t>评委3</t>
  </si>
  <si>
    <t>评委4</t>
  </si>
  <si>
    <t>评委5</t>
  </si>
  <si>
    <t>评委6</t>
  </si>
  <si>
    <t>评委7</t>
  </si>
  <si>
    <t>评委8</t>
  </si>
  <si>
    <t>最后得分</t>
  </si>
  <si>
    <t>选手1</t>
  </si>
  <si>
    <t>选手2</t>
  </si>
  <si>
    <t>选手3</t>
  </si>
  <si>
    <t>选手4</t>
  </si>
  <si>
    <t>选手5</t>
  </si>
  <si>
    <t>选手6</t>
  </si>
  <si>
    <t>选手7</t>
  </si>
  <si>
    <t>选手8</t>
  </si>
  <si>
    <t>凸显完成情况的柱形图（负值反色填充）</t>
  </si>
  <si>
    <t>日期</t>
  </si>
  <si>
    <t>1月份</t>
  </si>
  <si>
    <t>2月份</t>
  </si>
  <si>
    <t>3月份</t>
  </si>
  <si>
    <t>4月份</t>
  </si>
  <si>
    <t>5月份</t>
  </si>
  <si>
    <t>6月份</t>
  </si>
  <si>
    <t>7月份</t>
  </si>
  <si>
    <t>利用堆积柱形图制作甘特图</t>
  </si>
  <si>
    <t>开始时间</t>
  </si>
  <si>
    <t>结束时间</t>
  </si>
  <si>
    <t>持续天数</t>
  </si>
  <si>
    <t>确定项目</t>
  </si>
  <si>
    <t>市场考察</t>
  </si>
  <si>
    <t>成本核算</t>
  </si>
  <si>
    <t>市场分析</t>
  </si>
  <si>
    <t>输出方案</t>
  </si>
  <si>
    <t>提交审批</t>
  </si>
  <si>
    <t>制作思路</t>
  </si>
  <si>
    <t>1.插入一个空白图表</t>
  </si>
  <si>
    <t>2.点击右键—【选择数据】—弹出对话框</t>
  </si>
  <si>
    <t>3.点击“加号”，新建系列，名称为“开始日期”，数据为“开始日期”下面的数据</t>
  </si>
  <si>
    <t>继续新建系列，”持续时间“并选择数据。</t>
  </si>
  <si>
    <t>4.确认后得到图表，但是和数据中的顺序正好相反，我们选择纵坐标轴，进入坐标轴选项，点击【逆序坐标】</t>
  </si>
  <si>
    <t>4.选中横坐标轴，将坐标轴最小刻度设置为，开始日期的最小值，最大刻度设置为最大值</t>
  </si>
  <si>
    <t>5.选中“开始日期”序列，将其设置为透明。</t>
  </si>
  <si>
    <t>漂亮的flash时钟</t>
  </si>
  <si>
    <t>打开你自已的表和这个表→在本表→开发工具→点击设计模式→右键喜欢的时钟→复制→到你自己的表上→粘贴→点击设计模式→保存.</t>
  </si>
  <si>
    <t>图表进度条</t>
  </si>
  <si>
    <t>vlookup实现合并同类项</t>
  </si>
  <si>
    <t>班级</t>
  </si>
  <si>
    <t>辅助</t>
  </si>
  <si>
    <t>成员</t>
  </si>
  <si>
    <t>白毛毛</t>
  </si>
  <si>
    <t>项羽</t>
  </si>
  <si>
    <t>廉颇</t>
  </si>
  <si>
    <t>孙玉林</t>
  </si>
  <si>
    <t>在D列建立辅助列，输入公式“=C4&amp;IFERROR("、"&amp;VLOOKUP(B4,B5:D11,3,0),"")”，下拉填充柄填充</t>
  </si>
  <si>
    <t>常用百分比图形</t>
  </si>
  <si>
    <t>技巧</t>
  </si>
  <si>
    <t>将数据重复加入图表3次（圆环）</t>
  </si>
  <si>
    <t>把其中一个系列改为次坐标</t>
  </si>
  <si>
    <t>主坐标设置颜色之后设置内径大小为55</t>
  </si>
  <si>
    <t>次坐标设置内径大小62</t>
  </si>
  <si>
    <t>绘制文本框后设置无填充</t>
  </si>
  <si>
    <t>点击文本框在编辑栏中输入="单元格引用"</t>
  </si>
  <si>
    <t>设置内径为90%</t>
  </si>
  <si>
    <t>把两个圆环设置不可见</t>
  </si>
  <si>
    <t>目的想让线条更细小</t>
  </si>
  <si>
    <t>设置最外圈一个为有填充颜色</t>
  </si>
  <si>
    <t>使用辅助列在数据两边</t>
  </si>
  <si>
    <t>选择数据插入圆环设置颜色与内径</t>
  </si>
  <si>
    <t>辅助在两边为了让数据角度永远在中间</t>
  </si>
  <si>
    <t>设置环形填充与图案填充</t>
  </si>
  <si>
    <t>将数据重复加入图表2次（圆环）</t>
  </si>
  <si>
    <t>主坐标设置颜色之后设置内径大小为66</t>
  </si>
  <si>
    <t>次坐标设置内径大小75</t>
  </si>
  <si>
    <t>设置次坐标分离10，单选一边往里面拉动</t>
  </si>
  <si>
    <t>将数据重复加入图表2次（饼图）</t>
  </si>
  <si>
    <t>设置一个为次坐标（次坐标在上）</t>
  </si>
  <si>
    <t>调整主次大小（饼图主小，次大）</t>
  </si>
  <si>
    <t>使用直线绘制引导线</t>
  </si>
  <si>
    <t>选择数据插入柱形图</t>
  </si>
  <si>
    <t>设置柱形重叠为100%与间距为0%</t>
  </si>
  <si>
    <t>设置刻度值最大1.05，最小0</t>
  </si>
  <si>
    <t>绘制图形选择系列填充</t>
  </si>
  <si>
    <t>填充图案时设置层叠并缩放为1.05</t>
  </si>
  <si>
    <t>再插入一个饼图设置无填充，（作用可以限制图形的长宽比）</t>
  </si>
  <si>
    <t>使用单元格输入从0.01到1的数值</t>
  </si>
  <si>
    <t>调整单元格长宽</t>
  </si>
  <si>
    <t>设置单元格填充与边框</t>
  </si>
  <si>
    <t>设置条件格式（单元格值小于等于"数据"）</t>
  </si>
  <si>
    <t>利用单元格条件格式实现颜色变化</t>
  </si>
  <si>
    <t>使格子内的数字从0.01变化到1，每个格子增加0.01，依次递增，</t>
  </si>
  <si>
    <t>下一行的数字在上一行末尾的数字基础上增加。</t>
  </si>
  <si>
    <t>设置条件格式，当大于设置数据时显示颜色和边框，当小于设置数据时，为另一种样式</t>
  </si>
  <si>
    <t>设置单元格格式为“;;;”</t>
  </si>
  <si>
    <t>为柱形图添加平均线</t>
  </si>
  <si>
    <t>辅助列（平均值）</t>
  </si>
  <si>
    <t>项目4</t>
  </si>
  <si>
    <t>项目5</t>
  </si>
  <si>
    <t>项目6</t>
  </si>
  <si>
    <t>项目7</t>
  </si>
  <si>
    <t>按指定次数重复数据</t>
  </si>
  <si>
    <t>如下图，有这样一道题，要求按照C列的指定次数，重复D列的班级名称，结果放入F列。</t>
  </si>
  <si>
    <t>方法1：</t>
  </si>
  <si>
    <t>次数</t>
  </si>
  <si>
    <t>结果</t>
  </si>
  <si>
    <t>判断</t>
  </si>
  <si>
    <t>只需要两步。</t>
  </si>
  <si>
    <t>明珠班</t>
  </si>
  <si>
    <r>
      <rPr>
        <sz val="12"/>
        <color rgb="FF333333"/>
        <rFont val="黑体"/>
        <charset val="134"/>
      </rPr>
      <t>第一步，A2输入公式：</t>
    </r>
    <r>
      <rPr>
        <sz val="12"/>
        <color rgb="FF0000FF"/>
        <rFont val="黑体"/>
        <charset val="134"/>
      </rPr>
      <t>=A1+B2</t>
    </r>
    <r>
      <rPr>
        <sz val="12"/>
        <color rgb="FF333333"/>
        <rFont val="黑体"/>
        <charset val="134"/>
      </rPr>
      <t>，向下填充</t>
    </r>
  </si>
  <si>
    <t>翡翠班</t>
  </si>
  <si>
    <r>
      <rPr>
        <sz val="12"/>
        <color rgb="FF333333"/>
        <rFont val="黑体"/>
        <charset val="134"/>
      </rPr>
      <t>第二步，E2输入公式：</t>
    </r>
    <r>
      <rPr>
        <sz val="12"/>
        <color rgb="FF0000FF"/>
        <rFont val="黑体"/>
        <charset val="134"/>
      </rPr>
      <t>=IFERROR(VLOOKUP(ROW(A1),A:C,3,0),E3)&amp;""</t>
    </r>
    <r>
      <rPr>
        <sz val="12"/>
        <color rgb="FF333333"/>
        <rFont val="黑体"/>
        <charset val="134"/>
      </rPr>
      <t>，向下拖动。</t>
    </r>
  </si>
  <si>
    <t>天才班</t>
  </si>
  <si>
    <t>麒麟班</t>
  </si>
  <si>
    <t>方法2：</t>
  </si>
  <si>
    <t>第一步，将班级列（D5:D8）复制到F列,次数列复制到G列</t>
  </si>
  <si>
    <t>第二步，在H5单元格中输入</t>
  </si>
  <si>
    <t>=SUM(C$5:C5)-ROW(A1)并下拉，直至等于0</t>
  </si>
  <si>
    <t>第三步，选中F5:H17（行号根据第二步中等于0的行号来决定）</t>
  </si>
  <si>
    <t>按照H列升序排序</t>
  </si>
  <si>
    <t>第四步，选中F5:F17定位到空值</t>
  </si>
  <si>
    <t>第五步，在编辑栏输入“=F6”，按ctrl+enter键</t>
  </si>
  <si>
    <t>常用经典表格配色集锦</t>
  </si>
  <si>
    <t>制作类WIFI图</t>
  </si>
  <si>
    <t>品类</t>
  </si>
  <si>
    <t>辅助1</t>
  </si>
  <si>
    <t>苹果</t>
  </si>
  <si>
    <t>鸭梨</t>
  </si>
  <si>
    <t>香蕉</t>
  </si>
  <si>
    <t>芒果</t>
  </si>
  <si>
    <t>葡萄</t>
  </si>
  <si>
    <t>桔子</t>
  </si>
  <si>
    <t>条目</t>
  </si>
  <si>
    <t>使用说明</t>
  </si>
  <si>
    <t>本文档为使用公式建立工作表的目录，方便点击。</t>
  </si>
  <si>
    <t>可自行建立工作表，后续增加目录，有效的提高学习效率。</t>
  </si>
  <si>
    <t>搜索</t>
  </si>
</sst>
</file>

<file path=xl/styles.xml><?xml version="1.0" encoding="utf-8"?>
<styleSheet xmlns="http://schemas.openxmlformats.org/spreadsheetml/2006/main">
  <numFmts count="1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;;;"/>
    <numFmt numFmtId="177" formatCode="0_ "/>
    <numFmt numFmtId="178" formatCode="yyyy/m/d;@"/>
    <numFmt numFmtId="179" formatCode="[DBNum2][$RMB]General;[Red][DBNum2][$RMB]General"/>
    <numFmt numFmtId="180" formatCode="[$-409]h:mm\ AM/PM;@"/>
    <numFmt numFmtId="181" formatCode="[Blue][&gt;=60]General;[Red][&lt;60]General"/>
    <numFmt numFmtId="182" formatCode="000\ 0000\ 0000"/>
    <numFmt numFmtId="183" formatCode="000\-0000\-0000"/>
    <numFmt numFmtId="184" formatCode="d"/>
    <numFmt numFmtId="185" formatCode="&quot;第&quot;0&quot;页&quot;"/>
  </numFmts>
  <fonts count="83">
    <font>
      <sz val="11"/>
      <color theme="1"/>
      <name val="宋体"/>
      <charset val="134"/>
      <scheme val="minor"/>
    </font>
    <font>
      <sz val="11"/>
      <color theme="1"/>
      <name val="黑体"/>
      <charset val="134"/>
    </font>
    <font>
      <b/>
      <sz val="11"/>
      <color theme="0"/>
      <name val="黑体"/>
      <charset val="134"/>
    </font>
    <font>
      <sz val="11"/>
      <color theme="0" tint="-0.5"/>
      <name val="黑体"/>
      <charset val="134"/>
    </font>
    <font>
      <sz val="11"/>
      <color theme="1"/>
      <name val="微软雅黑"/>
      <charset val="134"/>
    </font>
    <font>
      <b/>
      <sz val="12"/>
      <color theme="0"/>
      <name val="黑体"/>
      <charset val="134"/>
    </font>
    <font>
      <sz val="12"/>
      <color rgb="FF333333"/>
      <name val="黑体"/>
      <charset val="134"/>
    </font>
    <font>
      <b/>
      <sz val="11"/>
      <color theme="1"/>
      <name val="黑体"/>
      <charset val="134"/>
    </font>
    <font>
      <sz val="11"/>
      <color rgb="FFFFFFFF"/>
      <name val="黑体"/>
      <charset val="134"/>
    </font>
    <font>
      <sz val="10"/>
      <color theme="3" tint="-0.249977111117893"/>
      <name val="黑体"/>
      <charset val="134"/>
    </font>
    <font>
      <sz val="6"/>
      <color theme="1"/>
      <name val="宋体"/>
      <charset val="134"/>
      <scheme val="minor"/>
    </font>
    <font>
      <sz val="11"/>
      <color rgb="FF000000"/>
      <name val="黑体"/>
      <charset val="134"/>
    </font>
    <font>
      <b/>
      <sz val="12"/>
      <color rgb="FF417FF9"/>
      <name val="黑体"/>
      <charset val="134"/>
    </font>
    <font>
      <sz val="11"/>
      <color theme="0"/>
      <name val="黑体"/>
      <charset val="134"/>
    </font>
    <font>
      <b/>
      <sz val="11"/>
      <color rgb="FF800080"/>
      <name val="黑体"/>
      <charset val="134"/>
    </font>
    <font>
      <sz val="9"/>
      <color theme="1"/>
      <name val="黑体"/>
      <charset val="134"/>
    </font>
    <font>
      <sz val="10"/>
      <color theme="1"/>
      <name val="黑体"/>
      <charset val="134"/>
    </font>
    <font>
      <b/>
      <sz val="10"/>
      <color rgb="FFFF0000"/>
      <name val="黑体"/>
      <charset val="134"/>
    </font>
    <font>
      <b/>
      <sz val="20"/>
      <color theme="1"/>
      <name val="黑体"/>
      <charset val="134"/>
    </font>
    <font>
      <sz val="11"/>
      <color rgb="FFFF0000"/>
      <name val="黑体"/>
      <charset val="134"/>
    </font>
    <font>
      <sz val="11"/>
      <color rgb="FFC00000"/>
      <name val="黑体"/>
      <charset val="134"/>
    </font>
    <font>
      <u/>
      <sz val="11"/>
      <color rgb="FF0000FF"/>
      <name val="黑体"/>
      <charset val="134"/>
    </font>
    <font>
      <u/>
      <sz val="11"/>
      <color rgb="FF800080"/>
      <name val="黑体"/>
      <charset val="134"/>
    </font>
    <font>
      <u/>
      <sz val="11"/>
      <color rgb="FF800080"/>
      <name val="黑体"/>
      <charset val="0"/>
    </font>
    <font>
      <u/>
      <sz val="11"/>
      <color rgb="FF0000FF"/>
      <name val="黑体"/>
      <charset val="0"/>
    </font>
    <font>
      <sz val="11"/>
      <color rgb="FF808080"/>
      <name val="黑体"/>
      <charset val="134"/>
    </font>
    <font>
      <sz val="10"/>
      <color rgb="FF808080"/>
      <name val="黑体"/>
      <charset val="0"/>
    </font>
    <font>
      <sz val="14"/>
      <color rgb="FF121212"/>
      <name val="黑体"/>
      <charset val="134"/>
    </font>
    <font>
      <b/>
      <sz val="14"/>
      <color theme="0"/>
      <name val="黑体"/>
      <charset val="134"/>
    </font>
    <font>
      <b/>
      <sz val="14"/>
      <color theme="1" tint="0.35"/>
      <name val="黑体"/>
      <charset val="134"/>
    </font>
    <font>
      <b/>
      <sz val="11"/>
      <color theme="1" tint="0.35"/>
      <name val="黑体"/>
      <charset val="134"/>
    </font>
    <font>
      <sz val="14"/>
      <color theme="1" tint="0.35"/>
      <name val="黑体"/>
      <charset val="134"/>
    </font>
    <font>
      <sz val="10.5"/>
      <color rgb="FF000000"/>
      <name val="黑体"/>
      <charset val="134"/>
    </font>
    <font>
      <b/>
      <sz val="10.5"/>
      <color rgb="FF000000"/>
      <name val="黑体"/>
      <charset val="134"/>
    </font>
    <font>
      <sz val="11"/>
      <color theme="0" tint="-0.35"/>
      <name val="黑体"/>
      <charset val="134"/>
    </font>
    <font>
      <b/>
      <sz val="10.5"/>
      <color rgb="FFFF0000"/>
      <name val="黑体"/>
      <charset val="134"/>
    </font>
    <font>
      <sz val="10.5"/>
      <color rgb="FF333333"/>
      <name val="黑体"/>
      <charset val="134"/>
    </font>
    <font>
      <b/>
      <sz val="10.5"/>
      <color rgb="FF333333"/>
      <name val="黑体"/>
      <charset val="134"/>
    </font>
    <font>
      <b/>
      <sz val="11"/>
      <color rgb="FFF2F2F2"/>
      <name val="黑体"/>
      <charset val="134"/>
    </font>
    <font>
      <sz val="11"/>
      <color rgb="FF333333"/>
      <name val="黑体"/>
      <charset val="134"/>
    </font>
    <font>
      <b/>
      <sz val="11"/>
      <color rgb="FFC00000"/>
      <name val="黑体"/>
      <charset val="134"/>
    </font>
    <font>
      <b/>
      <sz val="11"/>
      <color rgb="FFFF0000"/>
      <name val="黑体"/>
      <charset val="134"/>
    </font>
    <font>
      <sz val="11"/>
      <color theme="5" tint="-0.5"/>
      <name val="黑体"/>
      <charset val="134"/>
    </font>
    <font>
      <b/>
      <u/>
      <sz val="10"/>
      <color theme="0"/>
      <name val="黑体"/>
      <charset val="0"/>
    </font>
    <font>
      <b/>
      <sz val="12"/>
      <color rgb="FF00A3D8"/>
      <name val="黑体"/>
      <charset val="134"/>
    </font>
    <font>
      <b/>
      <sz val="10"/>
      <color rgb="FF00A3D8"/>
      <name val="黑体"/>
      <charset val="134"/>
    </font>
    <font>
      <b/>
      <sz val="11"/>
      <color rgb="FF00A3D8"/>
      <name val="黑体"/>
      <charset val="134"/>
    </font>
    <font>
      <b/>
      <sz val="9"/>
      <color rgb="FF00A3D8"/>
      <name val="黑体"/>
      <charset val="134"/>
    </font>
    <font>
      <b/>
      <sz val="16"/>
      <color theme="1"/>
      <name val="黑体"/>
      <charset val="134"/>
    </font>
    <font>
      <b/>
      <sz val="10"/>
      <color rgb="FF808080"/>
      <name val="黑体"/>
      <charset val="0"/>
    </font>
    <font>
      <b/>
      <sz val="12"/>
      <color theme="9" tint="-0.25"/>
      <name val="黑体"/>
      <charset val="134"/>
    </font>
    <font>
      <b/>
      <sz val="11"/>
      <color theme="0" tint="-0.5"/>
      <name val="黑体"/>
      <charset val="134"/>
    </font>
    <font>
      <sz val="11"/>
      <color theme="1" tint="0.35"/>
      <name val="黑体"/>
      <charset val="134"/>
    </font>
    <font>
      <sz val="10"/>
      <color theme="0" tint="-0.5"/>
      <name val="黑体"/>
      <charset val="134"/>
    </font>
    <font>
      <b/>
      <sz val="10"/>
      <color theme="0" tint="-0.5"/>
      <name val="黑体"/>
      <charset val="134"/>
    </font>
    <font>
      <sz val="11"/>
      <color theme="9" tint="-0.25"/>
      <name val="黑体"/>
      <charset val="134"/>
    </font>
    <font>
      <sz val="10"/>
      <color theme="0" tint="-0.5"/>
      <name val="黑体"/>
      <charset val="0"/>
    </font>
    <font>
      <b/>
      <sz val="14"/>
      <color theme="1"/>
      <name val="黑体"/>
      <charset val="134"/>
    </font>
    <font>
      <b/>
      <sz val="12"/>
      <color theme="0" tint="-0.5"/>
      <name val="黑体"/>
      <charset val="134"/>
    </font>
    <font>
      <b/>
      <sz val="12"/>
      <color rgb="FF548235"/>
      <name val="黑体"/>
      <charset val="134"/>
    </font>
    <font>
      <sz val="11"/>
      <color theme="0" tint="-0.15"/>
      <name val="黑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0"/>
      <color theme="0" tint="-0.5"/>
      <name val="微软雅黑"/>
      <charset val="0"/>
    </font>
    <font>
      <b/>
      <sz val="10"/>
      <color theme="0" tint="-0.5"/>
      <name val="微软雅黑"/>
      <charset val="0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color rgb="FF0000FF"/>
      <name val="黑体"/>
      <charset val="134"/>
    </font>
    <font>
      <b/>
      <sz val="11"/>
      <color rgb="FF000000"/>
      <name val="黑体"/>
      <charset val="134"/>
    </font>
    <font>
      <vertAlign val="superscript"/>
      <sz val="10.5"/>
      <color rgb="FF333333"/>
      <name val="黑体"/>
      <charset val="134"/>
    </font>
  </fonts>
  <fills count="67">
    <fill>
      <patternFill patternType="none"/>
    </fill>
    <fill>
      <patternFill patternType="gray125"/>
    </fill>
    <fill>
      <patternFill patternType="solid">
        <fgColor theme="9" tint="-0.2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1F4E79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DCDA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5"/>
        <bgColor indexed="64"/>
      </patternFill>
    </fill>
    <fill>
      <patternFill patternType="solid">
        <fgColor rgb="FFC9E6F8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2" tint="-0.25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00A3D8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"/>
        <bgColor theme="5" tint="0.79998168889431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8" tint="0.799981688894314"/>
        <bgColor theme="8" tint="0.799981688894314"/>
      </patternFill>
    </fill>
    <fill>
      <patternFill patternType="solid">
        <fgColor theme="8" tint="0.599993896298105"/>
        <bgColor theme="8" tint="0.599993896298105"/>
      </patternFill>
    </fill>
    <fill>
      <patternFill patternType="solid">
        <fgColor theme="1" tint="0.25"/>
        <bgColor indexed="64"/>
      </patternFill>
    </fill>
    <fill>
      <patternFill patternType="solid">
        <fgColor rgb="FF1BD1A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9DC3E6"/>
        <bgColor indexed="64"/>
      </patternFill>
    </fill>
    <fill>
      <patternFill patternType="solid">
        <fgColor rgb="FF827100"/>
        <bgColor indexed="64"/>
      </patternFill>
    </fill>
    <fill>
      <patternFill patternType="solid">
        <fgColor rgb="FF758A99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rgb="FF00682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 diagonalDown="1">
      <left style="thin">
        <color theme="0" tint="-0.25"/>
      </left>
      <right style="thin">
        <color theme="0" tint="-0.25"/>
      </right>
      <top style="thin">
        <color theme="0" tint="-0.25"/>
      </top>
      <bottom style="thin">
        <color theme="0" tint="-0.25"/>
      </bottom>
      <diagonal style="thin">
        <color theme="0" tint="-0.25"/>
      </diagonal>
    </border>
    <border>
      <left style="thin">
        <color theme="0" tint="-0.25"/>
      </left>
      <right style="thin">
        <color theme="0" tint="-0.25"/>
      </right>
      <top style="thin">
        <color theme="0" tint="-0.25"/>
      </top>
      <bottom style="thin">
        <color theme="0" tint="-0.25"/>
      </bottom>
      <diagonal/>
    </border>
    <border>
      <left/>
      <right/>
      <top/>
      <bottom style="thin">
        <color rgb="FFC9E6F8"/>
      </bottom>
      <diagonal/>
    </border>
    <border>
      <left/>
      <right/>
      <top style="thin">
        <color rgb="FFC9E6F8"/>
      </top>
      <bottom style="thin">
        <color rgb="FFC9E6F8"/>
      </bottom>
      <diagonal/>
    </border>
    <border>
      <left/>
      <right/>
      <top style="thin">
        <color rgb="FFC9E6F8"/>
      </top>
      <bottom style="thick">
        <color rgb="FFC9E6F8"/>
      </bottom>
      <diagonal/>
    </border>
    <border>
      <left style="thin">
        <color theme="0"/>
      </left>
      <right style="thin">
        <color theme="0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5" tint="0.399975585192419"/>
      </left>
      <right/>
      <top style="thin">
        <color theme="5" tint="0.399975585192419"/>
      </top>
      <bottom style="thin">
        <color theme="5" tint="0.399975585192419"/>
      </bottom>
      <diagonal/>
    </border>
    <border>
      <left/>
      <right/>
      <top style="thin">
        <color theme="5" tint="0.399975585192419"/>
      </top>
      <bottom style="thin">
        <color theme="5" tint="0.399975585192419"/>
      </bottom>
      <diagonal/>
    </border>
    <border>
      <left/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 style="thin">
        <color theme="4" tint="0.399975585192419"/>
      </left>
      <right/>
      <top style="thin">
        <color theme="4" tint="0.399975585192419"/>
      </top>
      <bottom/>
      <diagonal/>
    </border>
    <border>
      <left/>
      <right/>
      <top style="thin">
        <color theme="4" tint="0.399975585192419"/>
      </top>
      <bottom/>
      <diagonal/>
    </border>
    <border>
      <left/>
      <right style="thin">
        <color theme="4" tint="0.399975585192419"/>
      </right>
      <top style="thin">
        <color theme="4" tint="0.399975585192419"/>
      </top>
      <bottom/>
      <diagonal/>
    </border>
    <border>
      <left style="thin">
        <color theme="8" tint="0.399975585192419"/>
      </left>
      <right style="thin">
        <color theme="8" tint="0.399975585192419"/>
      </right>
      <top style="thin">
        <color theme="8" tint="0.399975585192419"/>
      </top>
      <bottom style="thin">
        <color theme="8" tint="0.39997558519241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F2F2F2"/>
      </right>
      <top/>
      <bottom/>
      <diagonal/>
    </border>
    <border>
      <left style="thin">
        <color rgb="FFF2F2F2"/>
      </left>
      <right style="thin">
        <color rgb="FFF2F2F2"/>
      </right>
      <top/>
      <bottom/>
      <diagonal/>
    </border>
    <border>
      <left/>
      <right style="thin">
        <color rgb="FFF2F2F2"/>
      </right>
      <top/>
      <bottom style="thin">
        <color rgb="FFF2F2F2"/>
      </bottom>
      <diagonal/>
    </border>
    <border>
      <left/>
      <right/>
      <top style="thin">
        <color rgb="FFF2F2F2"/>
      </top>
      <bottom style="thin">
        <color rgb="FFF2F2F2"/>
      </bottom>
      <diagonal/>
    </border>
    <border>
      <left/>
      <right/>
      <top style="thin">
        <color rgb="FFF2F2F2"/>
      </top>
      <bottom/>
      <diagonal/>
    </border>
    <border>
      <left style="thin">
        <color rgb="FFF2F2F2"/>
      </left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rgb="FF00682E"/>
      </left>
      <right/>
      <top style="medium">
        <color rgb="FF00682E"/>
      </top>
      <bottom/>
      <diagonal/>
    </border>
    <border>
      <left/>
      <right/>
      <top style="medium">
        <color rgb="FF00682E"/>
      </top>
      <bottom/>
      <diagonal/>
    </border>
    <border>
      <left/>
      <right style="medium">
        <color rgb="FF00682E"/>
      </right>
      <top style="medium">
        <color rgb="FF00682E"/>
      </top>
      <bottom/>
      <diagonal/>
    </border>
    <border>
      <left style="medium">
        <color rgb="FF00682E"/>
      </left>
      <right/>
      <top/>
      <bottom/>
      <diagonal/>
    </border>
    <border>
      <left/>
      <right style="medium">
        <color rgb="FF00682E"/>
      </right>
      <top/>
      <bottom/>
      <diagonal/>
    </border>
    <border>
      <left style="medium">
        <color rgb="FF00682E"/>
      </left>
      <right/>
      <top/>
      <bottom style="medium">
        <color rgb="FF00682E"/>
      </bottom>
      <diagonal/>
    </border>
    <border>
      <left/>
      <right/>
      <top/>
      <bottom style="medium">
        <color rgb="FF00682E"/>
      </bottom>
      <diagonal/>
    </border>
    <border>
      <left/>
      <right style="medium">
        <color rgb="FF00682E"/>
      </right>
      <top/>
      <bottom style="medium">
        <color rgb="FF00682E"/>
      </bottom>
      <diagonal/>
    </border>
    <border>
      <left style="thin">
        <color rgb="FF00B050"/>
      </left>
      <right style="thin">
        <color theme="0"/>
      </right>
      <top style="thin">
        <color rgb="FF00B050"/>
      </top>
      <bottom/>
      <diagonal/>
    </border>
    <border>
      <left style="thin">
        <color theme="0"/>
      </left>
      <right style="thin">
        <color theme="0"/>
      </right>
      <top style="thin">
        <color rgb="FF00B050"/>
      </top>
      <bottom style="thin">
        <color rgb="FF00B050"/>
      </bottom>
      <diagonal/>
    </border>
    <border>
      <left style="medium">
        <color rgb="FF00B050"/>
      </left>
      <right/>
      <top style="medium">
        <color rgb="FF00B050"/>
      </top>
      <bottom style="thin">
        <color rgb="FF00B050"/>
      </bottom>
      <diagonal/>
    </border>
    <border>
      <left style="medium">
        <color rgb="FF00B050"/>
      </left>
      <right/>
      <top style="thin">
        <color rgb="FF00B050"/>
      </top>
      <bottom style="thin">
        <color rgb="FF00B050"/>
      </bottom>
      <diagonal/>
    </border>
    <border>
      <left style="medium">
        <color rgb="FF00B050"/>
      </left>
      <right/>
      <top style="thin">
        <color rgb="FF00B050"/>
      </top>
      <bottom style="medium">
        <color rgb="FF00B050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/>
      <right/>
      <top style="medium">
        <color rgb="FF00B050"/>
      </top>
      <bottom style="thin">
        <color rgb="FF00B050"/>
      </bottom>
      <diagonal/>
    </border>
    <border>
      <left/>
      <right style="medium">
        <color rgb="FF00B050"/>
      </right>
      <top style="medium">
        <color rgb="FF00B050"/>
      </top>
      <bottom style="thin">
        <color rgb="FF00B050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/>
      <right style="medium">
        <color rgb="FF00B050"/>
      </right>
      <top style="thin">
        <color rgb="FF00B050"/>
      </top>
      <bottom style="thin">
        <color rgb="FF00B050"/>
      </bottom>
      <diagonal/>
    </border>
    <border>
      <left/>
      <right/>
      <top style="thin">
        <color rgb="FF00B050"/>
      </top>
      <bottom style="medium">
        <color rgb="FF00B050"/>
      </bottom>
      <diagonal/>
    </border>
    <border>
      <left/>
      <right style="medium">
        <color rgb="FF00B050"/>
      </right>
      <top style="thin">
        <color rgb="FF00B050"/>
      </top>
      <bottom style="medium">
        <color rgb="FF00B05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Border="0">
      <alignment vertical="center"/>
    </xf>
    <xf numFmtId="42" fontId="0" fillId="0" borderId="0" applyFont="0" applyFill="0" applyBorder="0" applyAlignment="0" applyProtection="0">
      <alignment vertical="center"/>
    </xf>
    <xf numFmtId="0" fontId="61" fillId="36" borderId="0" applyNumberFormat="0" applyBorder="0" applyAlignment="0" applyProtection="0">
      <alignment vertical="center"/>
    </xf>
    <xf numFmtId="0" fontId="62" fillId="37" borderId="5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1" fillId="38" borderId="0" applyNumberFormat="0" applyBorder="0" applyAlignment="0" applyProtection="0">
      <alignment vertical="center"/>
    </xf>
    <xf numFmtId="0" fontId="63" fillId="3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0" fillId="41" borderId="59" applyNumberFormat="0" applyFont="0" applyAlignment="0" applyProtection="0">
      <alignment vertical="center"/>
    </xf>
    <xf numFmtId="0" fontId="64" fillId="42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60" applyNumberFormat="0" applyFill="0" applyAlignment="0" applyProtection="0">
      <alignment vertical="center"/>
    </xf>
    <xf numFmtId="0" fontId="72" fillId="0" borderId="60" applyNumberFormat="0" applyFill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7" fillId="0" borderId="61" applyNumberFormat="0" applyFill="0" applyAlignment="0" applyProtection="0">
      <alignment vertical="center"/>
    </xf>
    <xf numFmtId="0" fontId="64" fillId="44" borderId="0" applyNumberFormat="0" applyBorder="0" applyAlignment="0" applyProtection="0">
      <alignment vertical="center"/>
    </xf>
    <xf numFmtId="0" fontId="73" fillId="45" borderId="62" applyNumberFormat="0" applyAlignment="0" applyProtection="0">
      <alignment vertical="center"/>
    </xf>
    <xf numFmtId="0" fontId="74" fillId="45" borderId="58" applyNumberFormat="0" applyAlignment="0" applyProtection="0">
      <alignment vertical="center"/>
    </xf>
    <xf numFmtId="0" fontId="75" fillId="46" borderId="63" applyNumberFormat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4" fillId="48" borderId="0" applyNumberFormat="0" applyBorder="0" applyAlignment="0" applyProtection="0">
      <alignment vertical="center"/>
    </xf>
    <xf numFmtId="0" fontId="76" fillId="0" borderId="64" applyNumberFormat="0" applyFill="0" applyAlignment="0" applyProtection="0">
      <alignment vertical="center"/>
    </xf>
    <xf numFmtId="0" fontId="77" fillId="0" borderId="65" applyNumberFormat="0" applyFill="0" applyAlignment="0" applyProtection="0">
      <alignment vertical="center"/>
    </xf>
    <xf numFmtId="0" fontId="78" fillId="49" borderId="0" applyNumberFormat="0" applyBorder="0" applyAlignment="0" applyProtection="0">
      <alignment vertical="center"/>
    </xf>
    <xf numFmtId="0" fontId="79" fillId="50" borderId="0" applyNumberFormat="0" applyBorder="0" applyAlignment="0" applyProtection="0">
      <alignment vertical="center"/>
    </xf>
    <xf numFmtId="0" fontId="61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1" fillId="53" borderId="0" applyNumberFormat="0" applyBorder="0" applyAlignment="0" applyProtection="0">
      <alignment vertical="center"/>
    </xf>
    <xf numFmtId="0" fontId="61" fillId="54" borderId="0" applyNumberFormat="0" applyBorder="0" applyAlignment="0" applyProtection="0">
      <alignment vertical="center"/>
    </xf>
    <xf numFmtId="0" fontId="61" fillId="55" borderId="0" applyNumberFormat="0" applyBorder="0" applyAlignment="0" applyProtection="0">
      <alignment vertical="center"/>
    </xf>
    <xf numFmtId="0" fontId="61" fillId="56" borderId="0" applyNumberFormat="0" applyBorder="0" applyAlignment="0" applyProtection="0">
      <alignment vertical="center"/>
    </xf>
    <xf numFmtId="0" fontId="64" fillId="57" borderId="0" applyNumberFormat="0" applyBorder="0" applyAlignment="0" applyProtection="0">
      <alignment vertical="center"/>
    </xf>
    <xf numFmtId="0" fontId="64" fillId="58" borderId="0" applyNumberFormat="0" applyBorder="0" applyAlignment="0" applyProtection="0">
      <alignment vertical="center"/>
    </xf>
    <xf numFmtId="0" fontId="61" fillId="59" borderId="0" applyNumberFormat="0" applyBorder="0" applyAlignment="0" applyProtection="0">
      <alignment vertical="center"/>
    </xf>
    <xf numFmtId="0" fontId="61" fillId="60" borderId="0" applyNumberFormat="0" applyBorder="0" applyAlignment="0" applyProtection="0">
      <alignment vertical="center"/>
    </xf>
    <xf numFmtId="0" fontId="64" fillId="61" borderId="0" applyNumberFormat="0" applyBorder="0" applyAlignment="0" applyProtection="0">
      <alignment vertical="center"/>
    </xf>
    <xf numFmtId="0" fontId="61" fillId="62" borderId="0" applyNumberFormat="0" applyBorder="0" applyAlignment="0" applyProtection="0">
      <alignment vertical="center"/>
    </xf>
    <xf numFmtId="0" fontId="64" fillId="63" borderId="0" applyNumberFormat="0" applyBorder="0" applyAlignment="0" applyProtection="0">
      <alignment vertical="center"/>
    </xf>
    <xf numFmtId="0" fontId="64" fillId="64" borderId="0" applyNumberFormat="0" applyBorder="0" applyAlignment="0" applyProtection="0">
      <alignment vertical="center"/>
    </xf>
    <xf numFmtId="0" fontId="61" fillId="65" borderId="0" applyNumberFormat="0" applyBorder="0" applyAlignment="0" applyProtection="0">
      <alignment vertical="center"/>
    </xf>
    <xf numFmtId="0" fontId="64" fillId="66" borderId="0" applyNumberFormat="0" applyBorder="0" applyAlignment="0" applyProtection="0">
      <alignment vertical="center"/>
    </xf>
  </cellStyleXfs>
  <cellXfs count="255">
    <xf numFmtId="0" fontId="0" fillId="0" borderId="0" xfId="0">
      <alignment vertical="center"/>
    </xf>
    <xf numFmtId="0" fontId="0" fillId="0" borderId="0" xfId="0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/>
    </xf>
    <xf numFmtId="0" fontId="5" fillId="3" borderId="0" xfId="0" applyFont="1" applyFill="1">
      <alignment vertical="center"/>
    </xf>
    <xf numFmtId="0" fontId="5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>
      <alignment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8" fillId="4" borderId="1" xfId="0" applyFont="1" applyFill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9" fillId="5" borderId="0" xfId="0" applyFont="1" applyFill="1" applyAlignment="1"/>
    <xf numFmtId="0" fontId="9" fillId="5" borderId="0" xfId="0" applyFont="1" applyFill="1" applyAlignment="1">
      <alignment horizontal="left"/>
    </xf>
    <xf numFmtId="9" fontId="9" fillId="5" borderId="0" xfId="0" applyNumberFormat="1" applyFont="1" applyFill="1" applyAlignment="1">
      <alignment horizontal="left" vertical="center"/>
    </xf>
    <xf numFmtId="0" fontId="9" fillId="5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left" vertical="center"/>
    </xf>
    <xf numFmtId="0" fontId="9" fillId="6" borderId="0" xfId="0" applyFont="1" applyFill="1" applyAlignment="1"/>
    <xf numFmtId="0" fontId="1" fillId="0" borderId="0" xfId="0" applyFont="1" applyFill="1" applyAlignment="1"/>
    <xf numFmtId="0" fontId="9" fillId="5" borderId="0" xfId="0" applyNumberFormat="1" applyFont="1" applyFill="1" applyAlignment="1">
      <alignment horizontal="left" vertical="center"/>
    </xf>
    <xf numFmtId="176" fontId="10" fillId="0" borderId="0" xfId="0" applyNumberFormat="1" applyFont="1">
      <alignment vertical="center"/>
    </xf>
    <xf numFmtId="0" fontId="1" fillId="7" borderId="1" xfId="0" applyFont="1" applyFill="1" applyBorder="1" applyAlignment="1">
      <alignment horizontal="center" vertical="center"/>
    </xf>
    <xf numFmtId="9" fontId="1" fillId="7" borderId="1" xfId="0" applyNumberFormat="1" applyFont="1" applyFill="1" applyBorder="1">
      <alignment vertical="center"/>
    </xf>
    <xf numFmtId="0" fontId="1" fillId="0" borderId="0" xfId="0" applyFont="1" applyFill="1" applyAlignment="1">
      <alignment vertical="center"/>
    </xf>
    <xf numFmtId="9" fontId="1" fillId="0" borderId="0" xfId="11" applyFont="1" applyFill="1" applyAlignment="1">
      <alignment vertical="center"/>
    </xf>
    <xf numFmtId="0" fontId="1" fillId="0" borderId="0" xfId="0" applyFont="1" applyAlignment="1">
      <alignment horizontal="left" vertical="center"/>
    </xf>
    <xf numFmtId="0" fontId="8" fillId="8" borderId="2" xfId="0" applyNumberFormat="1" applyFont="1" applyFill="1" applyBorder="1" applyAlignment="1">
      <alignment horizontal="center" vertical="center"/>
    </xf>
    <xf numFmtId="0" fontId="11" fillId="0" borderId="2" xfId="0" applyNumberFormat="1" applyFont="1" applyBorder="1" applyAlignment="1">
      <alignment horizontal="center" vertical="center"/>
    </xf>
    <xf numFmtId="178" fontId="11" fillId="0" borderId="2" xfId="0" applyNumberFormat="1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12" fillId="0" borderId="0" xfId="0" applyFont="1">
      <alignment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4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1" fillId="0" borderId="0" xfId="0" applyFont="1">
      <alignment vertical="center"/>
    </xf>
    <xf numFmtId="0" fontId="14" fillId="0" borderId="0" xfId="0" applyFo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vertical="center"/>
    </xf>
    <xf numFmtId="0" fontId="1" fillId="0" borderId="1" xfId="0" applyFont="1" applyFill="1" applyBorder="1" applyAlignment="1" applyProtection="1">
      <alignment horizontal="center" vertical="center"/>
      <protection locked="0"/>
    </xf>
    <xf numFmtId="0" fontId="1" fillId="0" borderId="1" xfId="0" applyFont="1" applyFill="1" applyBorder="1" applyAlignment="1" applyProtection="1">
      <alignment horizontal="center" vertical="center"/>
    </xf>
    <xf numFmtId="14" fontId="15" fillId="0" borderId="1" xfId="0" applyNumberFormat="1" applyFont="1" applyFill="1" applyBorder="1" applyAlignment="1" applyProtection="1">
      <alignment horizontal="center" vertical="center"/>
      <protection locked="0"/>
    </xf>
    <xf numFmtId="0" fontId="2" fillId="10" borderId="4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14" fontId="16" fillId="0" borderId="1" xfId="0" applyNumberFormat="1" applyFont="1" applyFill="1" applyBorder="1" applyAlignment="1">
      <alignment horizontal="center" vertical="center"/>
    </xf>
    <xf numFmtId="0" fontId="16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0" fontId="18" fillId="0" borderId="0" xfId="0" applyFont="1" applyAlignment="1">
      <alignment horizontal="center" vertical="center"/>
    </xf>
    <xf numFmtId="10" fontId="1" fillId="0" borderId="1" xfId="0" applyNumberFormat="1" applyFont="1" applyBorder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" fillId="11" borderId="5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center" vertical="center"/>
    </xf>
    <xf numFmtId="9" fontId="1" fillId="12" borderId="6" xfId="0" applyNumberFormat="1" applyFont="1" applyFill="1" applyBorder="1" applyAlignment="1">
      <alignment horizontal="center" vertical="center"/>
    </xf>
    <xf numFmtId="9" fontId="1" fillId="0" borderId="0" xfId="11" applyFont="1" applyAlignment="1">
      <alignment horizontal="center" vertical="center"/>
    </xf>
    <xf numFmtId="0" fontId="1" fillId="12" borderId="7" xfId="0" applyFont="1" applyFill="1" applyBorder="1" applyAlignment="1">
      <alignment horizontal="center" vertical="center"/>
    </xf>
    <xf numFmtId="9" fontId="1" fillId="12" borderId="7" xfId="0" applyNumberFormat="1" applyFont="1" applyFill="1" applyBorder="1" applyAlignment="1">
      <alignment horizontal="center" vertical="center"/>
    </xf>
    <xf numFmtId="0" fontId="2" fillId="13" borderId="8" xfId="0" applyFont="1" applyFill="1" applyBorder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1" fillId="14" borderId="9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" fillId="14" borderId="10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" fillId="18" borderId="11" xfId="0" applyFont="1" applyFill="1" applyBorder="1">
      <alignment vertical="center"/>
    </xf>
    <xf numFmtId="0" fontId="2" fillId="18" borderId="12" xfId="0" applyFont="1" applyFill="1" applyBorder="1">
      <alignment vertical="center"/>
    </xf>
    <xf numFmtId="0" fontId="2" fillId="18" borderId="13" xfId="0" applyFont="1" applyFill="1" applyBorder="1">
      <alignment vertical="center"/>
    </xf>
    <xf numFmtId="0" fontId="1" fillId="19" borderId="11" xfId="0" applyFont="1" applyFill="1" applyBorder="1">
      <alignment vertical="center"/>
    </xf>
    <xf numFmtId="0" fontId="1" fillId="19" borderId="12" xfId="0" applyFont="1" applyFill="1" applyBorder="1">
      <alignment vertical="center"/>
    </xf>
    <xf numFmtId="0" fontId="1" fillId="19" borderId="13" xfId="0" applyFont="1" applyFill="1" applyBorder="1">
      <alignment vertical="center"/>
    </xf>
    <xf numFmtId="0" fontId="1" fillId="0" borderId="11" xfId="0" applyFont="1" applyFill="1" applyBorder="1">
      <alignment vertical="center"/>
    </xf>
    <xf numFmtId="0" fontId="1" fillId="0" borderId="12" xfId="0" applyFont="1" applyFill="1" applyBorder="1">
      <alignment vertical="center"/>
    </xf>
    <xf numFmtId="0" fontId="1" fillId="0" borderId="13" xfId="0" applyFont="1" applyFill="1" applyBorder="1">
      <alignment vertical="center"/>
    </xf>
    <xf numFmtId="0" fontId="2" fillId="20" borderId="14" xfId="0" applyNumberFormat="1" applyFont="1" applyFill="1" applyBorder="1" applyAlignment="1" applyProtection="1">
      <alignment vertical="center"/>
    </xf>
    <xf numFmtId="0" fontId="2" fillId="20" borderId="15" xfId="0" applyNumberFormat="1" applyFont="1" applyFill="1" applyBorder="1" applyAlignment="1" applyProtection="1">
      <alignment vertical="center"/>
    </xf>
    <xf numFmtId="0" fontId="2" fillId="20" borderId="16" xfId="0" applyNumberFormat="1" applyFont="1" applyFill="1" applyBorder="1" applyAlignment="1" applyProtection="1">
      <alignment vertical="center"/>
    </xf>
    <xf numFmtId="0" fontId="1" fillId="21" borderId="14" xfId="0" applyNumberFormat="1" applyFont="1" applyFill="1" applyBorder="1" applyAlignment="1" applyProtection="1">
      <alignment vertical="center"/>
    </xf>
    <xf numFmtId="0" fontId="1" fillId="21" borderId="15" xfId="0" applyNumberFormat="1" applyFont="1" applyFill="1" applyBorder="1" applyAlignment="1" applyProtection="1">
      <alignment vertical="center"/>
    </xf>
    <xf numFmtId="0" fontId="1" fillId="21" borderId="16" xfId="0" applyNumberFormat="1" applyFont="1" applyFill="1" applyBorder="1" applyAlignment="1" applyProtection="1">
      <alignment vertical="center"/>
    </xf>
    <xf numFmtId="0" fontId="1" fillId="0" borderId="14" xfId="0" applyNumberFormat="1" applyFont="1" applyFill="1" applyBorder="1" applyAlignment="1" applyProtection="1">
      <alignment vertical="center"/>
    </xf>
    <xf numFmtId="0" fontId="1" fillId="0" borderId="15" xfId="0" applyNumberFormat="1" applyFont="1" applyFill="1" applyBorder="1" applyAlignment="1" applyProtection="1">
      <alignment vertical="center"/>
    </xf>
    <xf numFmtId="0" fontId="1" fillId="0" borderId="16" xfId="0" applyNumberFormat="1" applyFont="1" applyFill="1" applyBorder="1" applyAlignment="1" applyProtection="1">
      <alignment vertical="center"/>
    </xf>
    <xf numFmtId="0" fontId="1" fillId="21" borderId="17" xfId="0" applyNumberFormat="1" applyFont="1" applyFill="1" applyBorder="1" applyAlignment="1" applyProtection="1">
      <alignment vertical="center"/>
    </xf>
    <xf numFmtId="0" fontId="1" fillId="21" borderId="18" xfId="0" applyNumberFormat="1" applyFont="1" applyFill="1" applyBorder="1" applyAlignment="1" applyProtection="1">
      <alignment vertical="center"/>
    </xf>
    <xf numFmtId="0" fontId="1" fillId="21" borderId="19" xfId="0" applyNumberFormat="1" applyFont="1" applyFill="1" applyBorder="1" applyAlignment="1" applyProtection="1">
      <alignment vertical="center"/>
    </xf>
    <xf numFmtId="0" fontId="7" fillId="0" borderId="0" xfId="0" applyNumberFormat="1" applyFont="1" applyFill="1" applyAlignment="1" applyProtection="1">
      <alignment vertical="center"/>
    </xf>
    <xf numFmtId="0" fontId="1" fillId="0" borderId="0" xfId="0" applyNumberFormat="1" applyFont="1" applyFill="1" applyAlignment="1" applyProtection="1">
      <alignment vertical="center"/>
    </xf>
    <xf numFmtId="0" fontId="7" fillId="22" borderId="20" xfId="0" applyFont="1" applyFill="1" applyBorder="1">
      <alignment vertical="center"/>
    </xf>
    <xf numFmtId="0" fontId="1" fillId="23" borderId="20" xfId="0" applyFont="1" applyFill="1" applyBorder="1">
      <alignment vertical="center"/>
    </xf>
    <xf numFmtId="0" fontId="1" fillId="22" borderId="20" xfId="0" applyFont="1" applyFill="1" applyBorder="1">
      <alignment vertical="center"/>
    </xf>
    <xf numFmtId="0" fontId="21" fillId="0" borderId="0" xfId="10" applyFont="1">
      <alignment vertical="center"/>
    </xf>
    <xf numFmtId="180" fontId="1" fillId="0" borderId="1" xfId="0" applyNumberFormat="1" applyFont="1" applyBorder="1">
      <alignment vertical="center"/>
    </xf>
    <xf numFmtId="0" fontId="22" fillId="0" borderId="0" xfId="10" applyFont="1">
      <alignment vertical="center"/>
    </xf>
    <xf numFmtId="0" fontId="23" fillId="0" borderId="0" xfId="10" applyFont="1">
      <alignment vertical="center"/>
    </xf>
    <xf numFmtId="0" fontId="24" fillId="0" borderId="0" xfId="10" applyFont="1">
      <alignment vertical="center"/>
    </xf>
    <xf numFmtId="0" fontId="25" fillId="0" borderId="0" xfId="10" applyFont="1">
      <alignment vertical="center"/>
    </xf>
    <xf numFmtId="0" fontId="3" fillId="0" borderId="0" xfId="10" applyFont="1">
      <alignment vertical="center"/>
    </xf>
    <xf numFmtId="0" fontId="26" fillId="0" borderId="0" xfId="10" applyFont="1">
      <alignment vertical="center"/>
    </xf>
    <xf numFmtId="0" fontId="27" fillId="0" borderId="0" xfId="0" applyFont="1" applyAlignment="1" applyProtection="1">
      <alignment vertical="center"/>
    </xf>
    <xf numFmtId="0" fontId="1" fillId="0" borderId="0" xfId="0" applyFont="1" applyAlignment="1" applyProtection="1">
      <alignment vertical="center"/>
    </xf>
    <xf numFmtId="0" fontId="28" fillId="24" borderId="0" xfId="0" applyFont="1" applyFill="1" applyAlignment="1" applyProtection="1">
      <alignment vertical="center"/>
    </xf>
    <xf numFmtId="0" fontId="2" fillId="24" borderId="0" xfId="0" applyFont="1" applyFill="1">
      <alignment vertical="center"/>
    </xf>
    <xf numFmtId="0" fontId="29" fillId="0" borderId="1" xfId="0" applyFont="1" applyFill="1" applyBorder="1" applyAlignment="1" applyProtection="1">
      <alignment horizontal="center" vertical="center"/>
    </xf>
    <xf numFmtId="0" fontId="30" fillId="0" borderId="1" xfId="0" applyFont="1" applyFill="1" applyBorder="1" applyAlignment="1">
      <alignment horizontal="center" vertical="center"/>
    </xf>
    <xf numFmtId="0" fontId="31" fillId="0" borderId="1" xfId="0" applyFont="1" applyFill="1" applyBorder="1" applyAlignment="1" applyProtection="1">
      <alignment horizontal="center" vertical="center"/>
    </xf>
    <xf numFmtId="0" fontId="32" fillId="0" borderId="0" xfId="0" applyFont="1" applyAlignment="1">
      <alignment horizontal="left" vertical="center"/>
    </xf>
    <xf numFmtId="0" fontId="32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34" fillId="0" borderId="0" xfId="0" applyFont="1">
      <alignment vertical="center"/>
    </xf>
    <xf numFmtId="0" fontId="1" fillId="25" borderId="2" xfId="0" applyFont="1" applyFill="1" applyBorder="1" applyAlignment="1">
      <alignment horizontal="center" vertical="center"/>
    </xf>
    <xf numFmtId="0" fontId="1" fillId="25" borderId="2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26" borderId="1" xfId="0" applyFont="1" applyFill="1" applyBorder="1">
      <alignment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35" fillId="0" borderId="0" xfId="0" applyFont="1">
      <alignment vertical="center"/>
    </xf>
    <xf numFmtId="0" fontId="1" fillId="27" borderId="2" xfId="0" applyFont="1" applyFill="1" applyBorder="1" applyAlignment="1">
      <alignment horizontal="center" vertical="center"/>
    </xf>
    <xf numFmtId="0" fontId="1" fillId="28" borderId="2" xfId="0" applyFont="1" applyFill="1" applyBorder="1" applyAlignment="1">
      <alignment horizontal="center" vertical="center"/>
    </xf>
    <xf numFmtId="0" fontId="1" fillId="29" borderId="2" xfId="0" applyFont="1" applyFill="1" applyBorder="1" applyAlignment="1">
      <alignment horizontal="center" vertical="center"/>
    </xf>
    <xf numFmtId="0" fontId="11" fillId="0" borderId="0" xfId="0" applyNumberFormat="1" applyFont="1">
      <alignment vertical="center"/>
    </xf>
    <xf numFmtId="0" fontId="36" fillId="0" borderId="0" xfId="0" applyFont="1" applyAlignment="1">
      <alignment vertical="center" wrapText="1"/>
    </xf>
    <xf numFmtId="0" fontId="1" fillId="30" borderId="1" xfId="0" applyFont="1" applyFill="1" applyBorder="1" applyAlignment="1">
      <alignment horizontal="center" vertical="center"/>
    </xf>
    <xf numFmtId="0" fontId="20" fillId="0" borderId="0" xfId="0" applyFont="1">
      <alignment vertical="center"/>
    </xf>
    <xf numFmtId="0" fontId="36" fillId="0" borderId="1" xfId="0" applyFont="1" applyBorder="1" applyAlignment="1">
      <alignment horizontal="center" vertical="center"/>
    </xf>
    <xf numFmtId="0" fontId="37" fillId="0" borderId="0" xfId="0" applyFont="1" applyAlignment="1">
      <alignment vertical="center"/>
    </xf>
    <xf numFmtId="0" fontId="38" fillId="4" borderId="25" xfId="0" applyFont="1" applyFill="1" applyBorder="1" applyAlignment="1">
      <alignment horizontal="center" vertical="center"/>
    </xf>
    <xf numFmtId="0" fontId="38" fillId="4" borderId="26" xfId="0" applyFont="1" applyFill="1" applyBorder="1" applyAlignment="1">
      <alignment horizontal="center" vertical="center"/>
    </xf>
    <xf numFmtId="0" fontId="7" fillId="30" borderId="1" xfId="0" applyFont="1" applyFill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0" fontId="32" fillId="30" borderId="1" xfId="0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40" fillId="0" borderId="0" xfId="0" applyFont="1">
      <alignment vertical="center"/>
    </xf>
    <xf numFmtId="0" fontId="38" fillId="4" borderId="27" xfId="0" applyFont="1" applyFill="1" applyBorder="1" applyAlignment="1">
      <alignment horizontal="center" vertical="center"/>
    </xf>
    <xf numFmtId="0" fontId="38" fillId="4" borderId="28" xfId="0" applyFont="1" applyFill="1" applyBorder="1" applyAlignment="1">
      <alignment horizontal="center" vertical="center"/>
    </xf>
    <xf numFmtId="181" fontId="1" fillId="0" borderId="2" xfId="0" applyNumberFormat="1" applyFont="1" applyBorder="1" applyAlignment="1">
      <alignment horizontal="center" vertical="center"/>
    </xf>
    <xf numFmtId="0" fontId="32" fillId="0" borderId="0" xfId="0" applyFont="1">
      <alignment vertical="center"/>
    </xf>
    <xf numFmtId="0" fontId="39" fillId="0" borderId="0" xfId="0" applyFont="1" applyAlignment="1">
      <alignment horizontal="left" vertical="center"/>
    </xf>
    <xf numFmtId="0" fontId="38" fillId="4" borderId="29" xfId="0" applyFont="1" applyFill="1" applyBorder="1" applyAlignment="1">
      <alignment horizontal="center" vertical="center"/>
    </xf>
    <xf numFmtId="182" fontId="1" fillId="0" borderId="2" xfId="0" applyNumberFormat="1" applyFont="1" applyBorder="1" applyAlignment="1">
      <alignment horizontal="center" vertical="center"/>
    </xf>
    <xf numFmtId="183" fontId="1" fillId="0" borderId="2" xfId="0" applyNumberFormat="1" applyFont="1" applyBorder="1" applyAlignment="1">
      <alignment horizontal="center" vertical="center"/>
    </xf>
    <xf numFmtId="0" fontId="38" fillId="4" borderId="30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Fill="1" applyAlignment="1">
      <alignment vertical="center"/>
    </xf>
    <xf numFmtId="0" fontId="41" fillId="0" borderId="1" xfId="0" applyFont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35" fillId="0" borderId="0" xfId="0" applyFont="1" applyAlignment="1">
      <alignment vertical="center"/>
    </xf>
    <xf numFmtId="0" fontId="1" fillId="31" borderId="1" xfId="0" applyFont="1" applyFill="1" applyBorder="1" applyAlignment="1">
      <alignment horizontal="center" vertical="center"/>
    </xf>
    <xf numFmtId="0" fontId="1" fillId="32" borderId="31" xfId="0" applyFont="1" applyFill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1" fillId="32" borderId="0" xfId="0" applyFont="1" applyFill="1" applyAlignment="1">
      <alignment horizontal="center" vertical="center"/>
    </xf>
    <xf numFmtId="0" fontId="1" fillId="31" borderId="0" xfId="0" applyFont="1" applyFill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3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41" fillId="0" borderId="0" xfId="0" applyFont="1" applyBorder="1" applyAlignment="1">
      <alignment horizontal="center" vertical="center"/>
    </xf>
    <xf numFmtId="0" fontId="1" fillId="32" borderId="1" xfId="0" applyFont="1" applyFill="1" applyBorder="1" applyAlignment="1">
      <alignment horizontal="center" vertical="center"/>
    </xf>
    <xf numFmtId="184" fontId="1" fillId="0" borderId="32" xfId="0" applyNumberFormat="1" applyFont="1" applyBorder="1" applyAlignment="1">
      <alignment horizontal="center" vertical="center"/>
    </xf>
    <xf numFmtId="184" fontId="1" fillId="0" borderId="0" xfId="0" applyNumberFormat="1" applyFont="1" applyAlignment="1">
      <alignment horizontal="center" vertical="center"/>
    </xf>
    <xf numFmtId="184" fontId="1" fillId="0" borderId="33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3" fillId="33" borderId="1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43" fillId="34" borderId="35" xfId="10" applyFont="1" applyFill="1" applyBorder="1" applyAlignment="1">
      <alignment horizontal="center" vertical="center"/>
    </xf>
    <xf numFmtId="0" fontId="44" fillId="0" borderId="0" xfId="0" applyFont="1">
      <alignment vertical="center"/>
    </xf>
    <xf numFmtId="0" fontId="2" fillId="35" borderId="36" xfId="0" applyFont="1" applyFill="1" applyBorder="1" applyAlignment="1">
      <alignment horizontal="center" vertical="center"/>
    </xf>
    <xf numFmtId="0" fontId="2" fillId="35" borderId="37" xfId="0" applyFont="1" applyFill="1" applyBorder="1" applyAlignment="1">
      <alignment horizontal="center" vertical="center"/>
    </xf>
    <xf numFmtId="0" fontId="2" fillId="35" borderId="38" xfId="0" applyFont="1" applyFill="1" applyBorder="1" applyAlignment="1">
      <alignment horizontal="center" vertical="center"/>
    </xf>
    <xf numFmtId="0" fontId="45" fillId="0" borderId="39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left" vertical="center"/>
    </xf>
    <xf numFmtId="0" fontId="46" fillId="0" borderId="40" xfId="0" applyFont="1" applyBorder="1" applyAlignment="1">
      <alignment horizontal="left" vertical="center"/>
    </xf>
    <xf numFmtId="0" fontId="45" fillId="0" borderId="41" xfId="0" applyFont="1" applyBorder="1" applyAlignment="1">
      <alignment horizontal="center" vertical="center"/>
    </xf>
    <xf numFmtId="0" fontId="46" fillId="0" borderId="42" xfId="0" applyFont="1" applyBorder="1" applyAlignment="1">
      <alignment horizontal="center" vertical="center"/>
    </xf>
    <xf numFmtId="0" fontId="46" fillId="0" borderId="42" xfId="0" applyFont="1" applyBorder="1" applyAlignment="1">
      <alignment horizontal="left" vertical="center"/>
    </xf>
    <xf numFmtId="0" fontId="46" fillId="0" borderId="43" xfId="0" applyFont="1" applyBorder="1" applyAlignment="1">
      <alignment horizontal="left" vertical="center"/>
    </xf>
    <xf numFmtId="0" fontId="47" fillId="0" borderId="0" xfId="0" applyFont="1" applyAlignment="1">
      <alignment horizontal="left" vertical="center" wrapText="1"/>
    </xf>
    <xf numFmtId="0" fontId="47" fillId="0" borderId="40" xfId="0" applyFont="1" applyBorder="1" applyAlignment="1">
      <alignment horizontal="left" vertical="center" wrapText="1"/>
    </xf>
    <xf numFmtId="0" fontId="47" fillId="0" borderId="39" xfId="0" applyFont="1" applyBorder="1" applyAlignment="1">
      <alignment horizontal="center" vertical="center"/>
    </xf>
    <xf numFmtId="0" fontId="47" fillId="0" borderId="41" xfId="0" applyFont="1" applyBorder="1" applyAlignment="1">
      <alignment horizontal="center" vertical="center"/>
    </xf>
    <xf numFmtId="0" fontId="47" fillId="0" borderId="42" xfId="0" applyFont="1" applyBorder="1" applyAlignment="1">
      <alignment horizontal="left" vertical="center" wrapText="1"/>
    </xf>
    <xf numFmtId="0" fontId="47" fillId="0" borderId="43" xfId="0" applyFont="1" applyBorder="1" applyAlignment="1">
      <alignment horizontal="left" vertical="center" wrapText="1"/>
    </xf>
    <xf numFmtId="0" fontId="1" fillId="0" borderId="0" xfId="0" applyFont="1" applyProtection="1">
      <alignment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vertical="center" wrapText="1"/>
      <protection locked="0"/>
    </xf>
    <xf numFmtId="0" fontId="48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 wrapText="1"/>
    </xf>
    <xf numFmtId="0" fontId="49" fillId="0" borderId="0" xfId="10" applyFont="1" applyAlignment="1">
      <alignment horizontal="center" vertical="center"/>
    </xf>
    <xf numFmtId="0" fontId="50" fillId="0" borderId="0" xfId="0" applyFont="1">
      <alignment vertical="center"/>
    </xf>
    <xf numFmtId="0" fontId="2" fillId="3" borderId="44" xfId="0" applyFont="1" applyFill="1" applyBorder="1" applyAlignment="1">
      <alignment horizontal="center" vertical="center"/>
    </xf>
    <xf numFmtId="0" fontId="2" fillId="3" borderId="45" xfId="0" applyFont="1" applyFill="1" applyBorder="1" applyAlignment="1">
      <alignment horizontal="center" vertical="center"/>
    </xf>
    <xf numFmtId="185" fontId="51" fillId="0" borderId="0" xfId="0" applyNumberFormat="1" applyFont="1" applyAlignment="1" applyProtection="1">
      <alignment horizontal="right" vertical="center"/>
      <protection locked="0"/>
    </xf>
    <xf numFmtId="0" fontId="2" fillId="3" borderId="0" xfId="0" applyFont="1" applyFill="1" applyAlignment="1">
      <alignment horizontal="center" vertical="center"/>
    </xf>
    <xf numFmtId="0" fontId="52" fillId="0" borderId="0" xfId="0" applyFont="1" applyAlignment="1" applyProtection="1">
      <alignment horizontal="center" vertical="center"/>
      <protection locked="0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vertical="center" wrapText="1"/>
    </xf>
    <xf numFmtId="0" fontId="54" fillId="0" borderId="0" xfId="0" applyFont="1" applyAlignment="1">
      <alignment horizontal="right" vertical="center"/>
    </xf>
    <xf numFmtId="0" fontId="55" fillId="0" borderId="46" xfId="0" applyFont="1" applyBorder="1" applyAlignment="1">
      <alignment horizontal="center" vertical="center"/>
    </xf>
    <xf numFmtId="0" fontId="55" fillId="0" borderId="47" xfId="0" applyFont="1" applyBorder="1" applyAlignment="1">
      <alignment horizontal="center" vertical="center"/>
    </xf>
    <xf numFmtId="0" fontId="56" fillId="0" borderId="0" xfId="10" applyFont="1">
      <alignment vertical="center"/>
    </xf>
    <xf numFmtId="0" fontId="55" fillId="0" borderId="48" xfId="0" applyFont="1" applyBorder="1" applyAlignment="1">
      <alignment horizontal="center" vertical="center"/>
    </xf>
    <xf numFmtId="0" fontId="26" fillId="0" borderId="0" xfId="10" applyFont="1" applyProtection="1">
      <alignment vertical="center"/>
      <protection locked="0"/>
    </xf>
    <xf numFmtId="0" fontId="53" fillId="0" borderId="0" xfId="0" applyFont="1" applyAlignment="1" applyProtection="1">
      <alignment horizontal="center" vertical="center" wrapText="1"/>
      <protection locked="0"/>
    </xf>
    <xf numFmtId="0" fontId="53" fillId="0" borderId="0" xfId="0" applyFont="1" applyAlignment="1" applyProtection="1">
      <alignment vertical="center" wrapText="1"/>
      <protection locked="0"/>
    </xf>
    <xf numFmtId="0" fontId="56" fillId="0" borderId="0" xfId="10" applyFont="1" applyProtection="1">
      <alignment vertical="center"/>
      <protection locked="0"/>
    </xf>
    <xf numFmtId="0" fontId="57" fillId="0" borderId="0" xfId="0" applyFont="1">
      <alignment vertical="center"/>
    </xf>
    <xf numFmtId="0" fontId="49" fillId="0" borderId="0" xfId="10" applyFont="1" applyAlignment="1">
      <alignment horizontal="right" vertical="center"/>
    </xf>
    <xf numFmtId="0" fontId="51" fillId="26" borderId="0" xfId="0" applyFont="1" applyFill="1" applyAlignment="1" applyProtection="1">
      <alignment horizontal="center" vertical="center"/>
      <protection locked="0"/>
    </xf>
    <xf numFmtId="0" fontId="58" fillId="0" borderId="0" xfId="0" applyFont="1">
      <alignment vertical="center"/>
    </xf>
    <xf numFmtId="0" fontId="59" fillId="26" borderId="49" xfId="0" applyFont="1" applyFill="1" applyBorder="1" applyProtection="1">
      <alignment vertical="center"/>
      <protection locked="0"/>
    </xf>
    <xf numFmtId="0" fontId="1" fillId="26" borderId="50" xfId="0" applyFont="1" applyFill="1" applyBorder="1">
      <alignment vertical="center"/>
    </xf>
    <xf numFmtId="0" fontId="1" fillId="26" borderId="51" xfId="0" applyFont="1" applyFill="1" applyBorder="1">
      <alignment vertical="center"/>
    </xf>
    <xf numFmtId="0" fontId="8" fillId="0" borderId="0" xfId="0" applyFont="1" applyProtection="1">
      <alignment vertical="center"/>
      <protection locked="0"/>
    </xf>
    <xf numFmtId="0" fontId="49" fillId="0" borderId="52" xfId="12" applyFont="1" applyBorder="1">
      <alignment vertical="center"/>
    </xf>
    <xf numFmtId="0" fontId="1" fillId="0" borderId="52" xfId="0" applyFont="1" applyBorder="1">
      <alignment vertical="center"/>
    </xf>
    <xf numFmtId="0" fontId="1" fillId="0" borderId="53" xfId="0" applyFont="1" applyBorder="1">
      <alignment vertical="center"/>
    </xf>
    <xf numFmtId="0" fontId="60" fillId="0" borderId="0" xfId="0" applyFont="1">
      <alignment vertical="center"/>
    </xf>
    <xf numFmtId="0" fontId="49" fillId="0" borderId="54" xfId="12" applyFont="1" applyBorder="1">
      <alignment vertical="center"/>
    </xf>
    <xf numFmtId="0" fontId="1" fillId="0" borderId="54" xfId="0" applyFont="1" applyBorder="1">
      <alignment vertical="center"/>
    </xf>
    <xf numFmtId="0" fontId="1" fillId="0" borderId="55" xfId="0" applyFont="1" applyBorder="1">
      <alignment vertical="center"/>
    </xf>
    <xf numFmtId="0" fontId="49" fillId="0" borderId="56" xfId="12" applyFont="1" applyBorder="1">
      <alignment vertical="center"/>
    </xf>
    <xf numFmtId="0" fontId="1" fillId="0" borderId="56" xfId="0" applyFont="1" applyBorder="1">
      <alignment vertical="center"/>
    </xf>
    <xf numFmtId="0" fontId="1" fillId="0" borderId="57" xfId="0" applyFont="1" applyBorder="1">
      <alignment vertical="center"/>
    </xf>
    <xf numFmtId="0" fontId="16" fillId="0" borderId="0" xfId="0" applyFont="1" applyAlignment="1" applyProtection="1">
      <alignment horizontal="center" vertical="center"/>
      <protection locked="0"/>
    </xf>
    <xf numFmtId="0" fontId="16" fillId="0" borderId="0" xfId="0" applyFont="1" applyAlignment="1" applyProtection="1">
      <alignment vertical="center" wrapText="1"/>
      <protection locked="0"/>
    </xf>
    <xf numFmtId="0" fontId="35" fillId="0" borderId="0" xfId="0" applyFont="1" applyAlignment="1" quotePrefix="1">
      <alignment vertical="center"/>
    </xf>
    <xf numFmtId="0" fontId="20" fillId="0" borderId="0" xfId="0" applyFont="1" quotePrefix="1">
      <alignment vertical="center"/>
    </xf>
    <xf numFmtId="0" fontId="1" fillId="0" borderId="0" xfId="0" applyFont="1" quotePrefix="1">
      <alignment vertical="center"/>
    </xf>
    <xf numFmtId="0" fontId="1" fillId="0" borderId="1" xfId="0" applyFont="1" applyFill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0">
    <dxf>
      <fill>
        <patternFill patternType="solid">
          <bgColor theme="9" tint="0.8"/>
        </patternFill>
      </fill>
    </dxf>
    <dxf>
      <font>
        <color theme="0"/>
      </font>
    </dxf>
    <dxf>
      <fill>
        <patternFill patternType="solid">
          <bgColor theme="7" tint="0.6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color theme="0" tint="-0.15"/>
      </font>
    </dxf>
    <dxf>
      <fill>
        <patternFill patternType="solid">
          <bgColor rgb="FFC00000"/>
        </patternFill>
      </fill>
    </dxf>
    <dxf>
      <font>
        <color theme="0"/>
      </font>
      <fill>
        <patternFill patternType="solid">
          <bgColor rgb="FF00B050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theme="0"/>
      </font>
      <fill>
        <patternFill patternType="solid">
          <bgColor rgb="FFC00000"/>
        </patternFill>
      </fill>
    </dxf>
    <dxf>
      <fill>
        <patternFill patternType="solid">
          <bgColor theme="5" tint="-0.25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bgColor theme="5" tint="0.8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0" defaultTableStyle="TableStyleMedium2"/>
  <colors>
    <mruColors>
      <color rgb="0000682E"/>
      <color rgb="009BC3E6"/>
      <color rgb="0000A3D8"/>
      <color rgb="00BDFFD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8" Type="http://schemas.openxmlformats.org/officeDocument/2006/relationships/sharedStrings" Target="sharedStrings.xml"/><Relationship Id="rId57" Type="http://schemas.openxmlformats.org/officeDocument/2006/relationships/styles" Target="styles.xml"/><Relationship Id="rId56" Type="http://schemas.openxmlformats.org/officeDocument/2006/relationships/theme" Target="theme/theme1.xml"/><Relationship Id="rId55" Type="http://schemas.openxmlformats.org/officeDocument/2006/relationships/customXml" Target="../customXml/item3.xml"/><Relationship Id="rId54" Type="http://schemas.openxmlformats.org/officeDocument/2006/relationships/customXml" Target="../customXml/item2.xml"/><Relationship Id="rId53" Type="http://schemas.openxmlformats.org/officeDocument/2006/relationships/customXml" Target="../customXml/item1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image" Target="../media/image14.png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4" Type="http://schemas.microsoft.com/office/2011/relationships/chartColorStyle" Target="colors15.xml"/><Relationship Id="rId3" Type="http://schemas.microsoft.com/office/2011/relationships/chartStyle" Target="style15.xml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charts/_rels/chart16.xml.rels><?xml version="1.0" encoding="UTF-8" standalone="yes"?>
<Relationships xmlns="http://schemas.openxmlformats.org/package/2006/relationships"><Relationship Id="rId4" Type="http://schemas.microsoft.com/office/2011/relationships/chartColorStyle" Target="colors16.xml"/><Relationship Id="rId3" Type="http://schemas.microsoft.com/office/2011/relationships/chartStyle" Target="style16.xml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'17'!$C$4</c:f>
              <c:strCache>
                <c:ptCount val="1"/>
                <c:pt idx="0">
                  <c:v>用户数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'17'!$E$5:$E$12</c:f>
              <c:numCache>
                <c:formatCode>General</c:formatCode>
                <c:ptCount val="8"/>
                <c:pt idx="0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'17'!$C$5:$C$12</c:f>
              <c:numCache>
                <c:formatCode>General</c:formatCode>
                <c:ptCount val="8"/>
                <c:pt idx="0">
                  <c:v>155</c:v>
                </c:pt>
                <c:pt idx="1">
                  <c:v>164</c:v>
                </c:pt>
                <c:pt idx="2">
                  <c:v>225</c:v>
                </c:pt>
                <c:pt idx="3">
                  <c:v>256</c:v>
                </c:pt>
                <c:pt idx="4">
                  <c:v>315</c:v>
                </c:pt>
                <c:pt idx="5">
                  <c:v>410</c:v>
                </c:pt>
                <c:pt idx="6">
                  <c:v>455</c:v>
                </c:pt>
                <c:pt idx="7">
                  <c:v>480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-23"/>
        <c:axId val="878987965"/>
        <c:axId val="949123205"/>
      </c:barChart>
      <c:lineChart>
        <c:grouping val="standard"/>
        <c:varyColors val="0"/>
        <c:ser>
          <c:idx val="1"/>
          <c:order val="1"/>
          <c:tx>
            <c:strRef>
              <c:f>'17'!$D$4</c:f>
              <c:strCache>
                <c:ptCount val="1"/>
                <c:pt idx="0">
                  <c:v>利润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elete val="1"/>
          </c:dLbls>
          <c:cat>
            <c:strRef>
              <c:f>'17'!$B$5:$B$12</c:f>
              <c:strCache>
                <c:ptCount val="8"/>
                <c:pt idx="0">
                  <c:v>2016Q1</c:v>
                </c:pt>
                <c:pt idx="1">
                  <c:v>2016Q2</c:v>
                </c:pt>
                <c:pt idx="2">
                  <c:v>2016Q3</c:v>
                </c:pt>
                <c:pt idx="3">
                  <c:v>2016Q4</c:v>
                </c:pt>
                <c:pt idx="4">
                  <c:v>2017Q1</c:v>
                </c:pt>
                <c:pt idx="5">
                  <c:v>2017Q2</c:v>
                </c:pt>
                <c:pt idx="6">
                  <c:v>2017Q3</c:v>
                </c:pt>
                <c:pt idx="7">
                  <c:v>2017Q4</c:v>
                </c:pt>
              </c:strCache>
            </c:strRef>
          </c:cat>
          <c:val>
            <c:numRef>
              <c:f>'17'!$D$5:$D$12</c:f>
              <c:numCache>
                <c:formatCode>General</c:formatCode>
                <c:ptCount val="8"/>
                <c:pt idx="0">
                  <c:v>755</c:v>
                </c:pt>
                <c:pt idx="1">
                  <c:v>645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610</c:v>
                </c:pt>
                <c:pt idx="6">
                  <c:v>590</c:v>
                </c:pt>
                <c:pt idx="7">
                  <c:v>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339804"/>
        <c:axId val="359583229"/>
      </c:lineChart>
      <c:catAx>
        <c:axId val="87898796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9123205"/>
        <c:crosses val="autoZero"/>
        <c:auto val="1"/>
        <c:lblAlgn val="ctr"/>
        <c:lblOffset val="100"/>
        <c:noMultiLvlLbl val="0"/>
      </c:catAx>
      <c:valAx>
        <c:axId val="9491232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accent5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8987965"/>
        <c:crosses val="autoZero"/>
        <c:crossBetween val="between"/>
        <c:majorUnit val="200"/>
      </c:valAx>
      <c:catAx>
        <c:axId val="40333980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583229"/>
        <c:crosses val="autoZero"/>
        <c:auto val="1"/>
        <c:lblAlgn val="ctr"/>
        <c:lblOffset val="100"/>
        <c:noMultiLvlLbl val="0"/>
      </c:catAx>
      <c:valAx>
        <c:axId val="35958322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</a:p>
        </c:txPr>
        <c:crossAx val="40333980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 b="1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1"/>
          <c:tx>
            <c:strRef>
              <c:f>'24'!$C$17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'24'!$C$18:$C$23</c:f>
              <c:numCache>
                <c:formatCode>General</c:formatCode>
                <c:ptCount val="6"/>
                <c:pt idx="0">
                  <c:v>77</c:v>
                </c:pt>
                <c:pt idx="1">
                  <c:v>91</c:v>
                </c:pt>
                <c:pt idx="2">
                  <c:v>67</c:v>
                </c:pt>
                <c:pt idx="3">
                  <c:v>56</c:v>
                </c:pt>
                <c:pt idx="4">
                  <c:v>96</c:v>
                </c:pt>
                <c:pt idx="5">
                  <c:v>52</c:v>
                </c:pt>
              </c:numCache>
            </c:numRef>
          </c:val>
        </c:ser>
        <c:ser>
          <c:idx val="1"/>
          <c:order val="2"/>
          <c:tx>
            <c:strRef>
              <c:f>'24'!$D$17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'24'!$D$18:$D$23</c:f>
              <c:numCache>
                <c:formatCode>General</c:formatCode>
                <c:ptCount val="6"/>
                <c:pt idx="0">
                  <c:v>97</c:v>
                </c:pt>
                <c:pt idx="1">
                  <c:v>76</c:v>
                </c:pt>
                <c:pt idx="2">
                  <c:v>86</c:v>
                </c:pt>
                <c:pt idx="3">
                  <c:v>64</c:v>
                </c:pt>
                <c:pt idx="4">
                  <c:v>83</c:v>
                </c:pt>
                <c:pt idx="5">
                  <c:v>80</c:v>
                </c:pt>
              </c:numCache>
            </c:numRef>
          </c:val>
        </c:ser>
        <c:ser>
          <c:idx val="2"/>
          <c:order val="3"/>
          <c:tx>
            <c:strRef>
              <c:f>'24'!$E$17</c:f>
              <c:strCache>
                <c:ptCount val="1"/>
                <c:pt idx="0">
                  <c:v>10月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'24'!$E$18:$E$23</c:f>
              <c:numCache>
                <c:formatCode>General</c:formatCode>
                <c:ptCount val="6"/>
                <c:pt idx="0">
                  <c:v>80</c:v>
                </c:pt>
                <c:pt idx="1">
                  <c:v>61</c:v>
                </c:pt>
                <c:pt idx="2">
                  <c:v>88</c:v>
                </c:pt>
                <c:pt idx="3">
                  <c:v>77</c:v>
                </c:pt>
                <c:pt idx="4">
                  <c:v>98</c:v>
                </c:pt>
                <c:pt idx="5">
                  <c:v>95</c:v>
                </c:pt>
              </c:numCache>
            </c:numRef>
          </c:val>
        </c:ser>
        <c:ser>
          <c:idx val="3"/>
          <c:order val="4"/>
          <c:tx>
            <c:strRef>
              <c:f>'24'!$F$17</c:f>
              <c:strCache>
                <c:ptCount val="1"/>
                <c:pt idx="0">
                  <c:v>11月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'24'!$F$18:$F$23</c:f>
              <c:numCache>
                <c:formatCode>General</c:formatCode>
                <c:ptCount val="6"/>
                <c:pt idx="0">
                  <c:v>51</c:v>
                </c:pt>
                <c:pt idx="1">
                  <c:v>90</c:v>
                </c:pt>
                <c:pt idx="2">
                  <c:v>76</c:v>
                </c:pt>
                <c:pt idx="3">
                  <c:v>76</c:v>
                </c:pt>
                <c:pt idx="4">
                  <c:v>66</c:v>
                </c:pt>
                <c:pt idx="5">
                  <c:v>91</c:v>
                </c:pt>
              </c:numCache>
            </c:numRef>
          </c:val>
        </c:ser>
        <c:ser>
          <c:idx val="4"/>
          <c:order val="5"/>
          <c:tx>
            <c:strRef>
              <c:f>'24'!$G$17</c:f>
              <c:strCache>
                <c:ptCount val="1"/>
                <c:pt idx="0">
                  <c:v>12月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'24'!$G$18:$G$23</c:f>
              <c:numCache>
                <c:formatCode>General</c:formatCode>
                <c:ptCount val="6"/>
                <c:pt idx="0">
                  <c:v>91</c:v>
                </c:pt>
                <c:pt idx="1">
                  <c:v>75</c:v>
                </c:pt>
                <c:pt idx="2">
                  <c:v>75</c:v>
                </c:pt>
                <c:pt idx="3">
                  <c:v>76</c:v>
                </c:pt>
                <c:pt idx="4">
                  <c:v>53</c:v>
                </c:pt>
                <c:pt idx="5">
                  <c:v>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-48"/>
        <c:axId val="17974205"/>
        <c:axId val="829463770"/>
      </c:barChart>
      <c:barChart>
        <c:barDir val="col"/>
        <c:grouping val="clustered"/>
        <c:varyColors val="0"/>
        <c:ser>
          <c:idx val="5"/>
          <c:order val="0"/>
          <c:tx>
            <c:strRef>
              <c:f>'24'!$H$17</c:f>
              <c:strCache>
                <c:ptCount val="1"/>
                <c:pt idx="0">
                  <c:v>汇总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30000"/>
                    <a:lumOff val="70000"/>
                    <a:alpha val="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32000">
                    <a:schemeClr val="accent1">
                      <a:lumMod val="30000"/>
                      <a:lumOff val="70000"/>
                      <a:alpha val="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00277777777777778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7125"/>
                      <c:h val="0.138194444444444"/>
                    </c:manualLayout>
                  </c15:layout>
                </c:ext>
              </c:extLst>
            </c:dLbl>
            <c:dLbl>
              <c:idx val="1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565277777777778"/>
                      <c:h val="0.107407407407407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0"/>
                  <c:y val="-0.002314814814814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48611111111111"/>
                      <c:h val="0.101851851851852"/>
                    </c:manualLayout>
                  </c15:layout>
                </c:ext>
              </c:extLst>
            </c:dLbl>
            <c:dLbl>
              <c:idx val="3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19444444444445"/>
                      <c:h val="0.12037037037037"/>
                    </c:manualLayout>
                  </c15:layout>
                </c:ext>
              </c:extLst>
            </c:dLbl>
            <c:dLbl>
              <c:idx val="4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69444444444444"/>
                      <c:h val="0.124305555555556"/>
                    </c:manualLayout>
                  </c15:layout>
                </c:ext>
              </c:extLst>
            </c:dLbl>
            <c:dLbl>
              <c:idx val="5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875"/>
                      <c:h val="0.114351851851852"/>
                    </c:manualLayout>
                  </c15:layout>
                </c:ext>
              </c:extLst>
            </c:dLbl>
            <c:spPr>
              <a:blipFill rotWithShape="1">
                <a:blip xmlns:r="http://schemas.openxmlformats.org/officeDocument/2006/relationships" r:embed="rId1"/>
                <a:stretch>
                  <a:fillRect/>
                </a:stretch>
              </a:blipFill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t" anchorCtr="1"/>
              <a:lstStyle/>
              <a:p>
                <a:pPr>
                  <a:defRPr lang="zh-CN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'24'!$H$18:$H$23</c:f>
              <c:numCache>
                <c:formatCode>General</c:formatCode>
                <c:ptCount val="6"/>
                <c:pt idx="0">
                  <c:v>396</c:v>
                </c:pt>
                <c:pt idx="1">
                  <c:v>393</c:v>
                </c:pt>
                <c:pt idx="2">
                  <c:v>392</c:v>
                </c:pt>
                <c:pt idx="3">
                  <c:v>349</c:v>
                </c:pt>
                <c:pt idx="4">
                  <c:v>396</c:v>
                </c:pt>
                <c:pt idx="5">
                  <c:v>381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2"/>
        <c:overlap val="-11"/>
        <c:axId val="611290650"/>
        <c:axId val="715161847"/>
      </c:barChart>
      <c:catAx>
        <c:axId val="17974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9463770"/>
        <c:crosses val="autoZero"/>
        <c:auto val="1"/>
        <c:lblAlgn val="ctr"/>
        <c:lblOffset val="100"/>
        <c:noMultiLvlLbl val="0"/>
      </c:catAx>
      <c:valAx>
        <c:axId val="829463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74205"/>
        <c:crosses val="autoZero"/>
        <c:crossBetween val="between"/>
      </c:valAx>
      <c:catAx>
        <c:axId val="611290650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161847"/>
        <c:crosses val="autoZero"/>
        <c:auto val="1"/>
        <c:lblAlgn val="ctr"/>
        <c:lblOffset val="100"/>
        <c:noMultiLvlLbl val="0"/>
      </c:catAx>
      <c:valAx>
        <c:axId val="715161847"/>
        <c:scaling>
          <c:orientation val="minMax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129065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38231631382316"/>
          <c:y val="0.069633152173913"/>
          <c:w val="0.863013698630137"/>
          <c:h val="0.85054347826087"/>
        </c:manualLayout>
      </c:layout>
      <c:scatterChart>
        <c:scatterStyle val="lineMarker"/>
        <c:varyColors val="0"/>
        <c:ser>
          <c:idx val="0"/>
          <c:order val="0"/>
          <c:tx>
            <c:strRef>
              <c:f>"时针"</c:f>
              <c:strCache>
                <c:ptCount val="1"/>
                <c:pt idx="0">
                  <c:v>时针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  <a:headEnd type="oval"/>
              <a:tailEnd type="arrow"/>
            </a:ln>
            <a:effectLst/>
            <a:sp3d contourW="22225"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'26'!$D$10:$D$11</c:f>
              <c:numCache>
                <c:formatCode>General</c:formatCode>
                <c:ptCount val="2"/>
                <c:pt idx="0">
                  <c:v>0</c:v>
                </c:pt>
                <c:pt idx="1">
                  <c:v>0.000523598721819747</c:v>
                </c:pt>
              </c:numCache>
            </c:numRef>
          </c:xVal>
          <c:yVal>
            <c:numRef>
              <c:f>'26'!$E$10:$E$11</c:f>
              <c:numCache>
                <c:formatCode>General</c:formatCode>
                <c:ptCount val="2"/>
                <c:pt idx="0">
                  <c:v>0</c:v>
                </c:pt>
                <c:pt idx="1">
                  <c:v>-0.599999771536939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"分针"</c:f>
              <c:strCache>
                <c:ptCount val="1"/>
                <c:pt idx="0">
                  <c:v>分针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  <a:headEnd type="oval"/>
              <a:tailEnd type="arrow"/>
            </a:ln>
            <a:effectLst/>
            <a:sp3d contourW="22225"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('26'!$D$10,'26'!$D$12)</c:f>
              <c:numCache>
                <c:formatCode>General</c:formatCode>
                <c:ptCount val="2"/>
                <c:pt idx="0">
                  <c:v>0</c:v>
                </c:pt>
                <c:pt idx="1">
                  <c:v>-0.00890101671432333</c:v>
                </c:pt>
              </c:numCache>
            </c:numRef>
          </c:xVal>
          <c:yVal>
            <c:numRef>
              <c:f>('26'!$E$10,'26'!$E$12)</c:f>
              <c:numCache>
                <c:formatCode>General</c:formatCode>
                <c:ptCount val="2"/>
                <c:pt idx="0">
                  <c:v>0</c:v>
                </c:pt>
                <c:pt idx="1">
                  <c:v>0.849953393958428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"秒针"</c:f>
              <c:strCache>
                <c:ptCount val="1"/>
                <c:pt idx="0">
                  <c:v>秒针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</c:dPt>
          <c:dLbls>
            <c:delete val="1"/>
          </c:dLbls>
          <c:xVal>
            <c:numRef>
              <c:f>('26'!$D$10,'26'!$D$13)</c:f>
              <c:numCache>
                <c:formatCode>General</c:formatCode>
                <c:ptCount val="2"/>
                <c:pt idx="0">
                  <c:v>0</c:v>
                </c:pt>
                <c:pt idx="1">
                  <c:v>-0.558396001371099</c:v>
                </c:pt>
              </c:numCache>
            </c:numRef>
          </c:xVal>
          <c:yVal>
            <c:numRef>
              <c:f>('26'!$E$10,'26'!$E$13)</c:f>
              <c:numCache>
                <c:formatCode>General</c:formatCode>
                <c:ptCount val="2"/>
                <c:pt idx="0">
                  <c:v>0</c:v>
                </c:pt>
                <c:pt idx="1">
                  <c:v>0.768566136160557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'26'!$B$14</c:f>
              <c:strCache>
                <c:ptCount val="1"/>
                <c:pt idx="0">
                  <c:v>下午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'26'!$D$14</c:f>
              <c:numCache>
                <c:formatCode>General</c:formatCode>
                <c:ptCount val="1"/>
                <c:pt idx="0">
                  <c:v>0.989949493661167</c:v>
                </c:pt>
              </c:numCache>
            </c:numRef>
          </c:xVal>
          <c:yVal>
            <c:numRef>
              <c:f>'26'!$E$14</c:f>
              <c:numCache>
                <c:formatCode>General</c:formatCode>
                <c:ptCount val="1"/>
                <c:pt idx="0">
                  <c:v>-0.989949493661166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"标签"</c:f>
              <c:strCache>
                <c:ptCount val="1"/>
                <c:pt idx="0">
                  <c:v>标签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'26'!$D$16:$D$27</c:f>
              <c:numCache>
                <c:formatCode>General</c:formatCode>
                <c:ptCount val="12"/>
                <c:pt idx="0">
                  <c:v>6.12323399573677e-17</c:v>
                </c:pt>
                <c:pt idx="1">
                  <c:v>0.5</c:v>
                </c:pt>
                <c:pt idx="2">
                  <c:v>0.866025403784439</c:v>
                </c:pt>
                <c:pt idx="3">
                  <c:v>1</c:v>
                </c:pt>
                <c:pt idx="4">
                  <c:v>0.866025403784439</c:v>
                </c:pt>
                <c:pt idx="5">
                  <c:v>0.5</c:v>
                </c:pt>
                <c:pt idx="6">
                  <c:v>6.12323399573677e-17</c:v>
                </c:pt>
                <c:pt idx="7">
                  <c:v>-0.5</c:v>
                </c:pt>
                <c:pt idx="8">
                  <c:v>-0.866025403784439</c:v>
                </c:pt>
                <c:pt idx="9">
                  <c:v>-1</c:v>
                </c:pt>
                <c:pt idx="10">
                  <c:v>-0.866025403784439</c:v>
                </c:pt>
                <c:pt idx="11">
                  <c:v>-0.5</c:v>
                </c:pt>
              </c:numCache>
            </c:numRef>
          </c:xVal>
          <c:yVal>
            <c:numRef>
              <c:f>'26'!$E$16:$E$27</c:f>
              <c:numCache>
                <c:formatCode>General</c:formatCode>
                <c:ptCount val="12"/>
                <c:pt idx="0">
                  <c:v>1</c:v>
                </c:pt>
                <c:pt idx="1">
                  <c:v>0.866025403784439</c:v>
                </c:pt>
                <c:pt idx="2">
                  <c:v>0.5</c:v>
                </c:pt>
                <c:pt idx="3">
                  <c:v>0</c:v>
                </c:pt>
                <c:pt idx="4">
                  <c:v>-0.5</c:v>
                </c:pt>
                <c:pt idx="5">
                  <c:v>-0.866025403784439</c:v>
                </c:pt>
                <c:pt idx="6">
                  <c:v>-1</c:v>
                </c:pt>
                <c:pt idx="7">
                  <c:v>-0.866025403784439</c:v>
                </c:pt>
                <c:pt idx="8">
                  <c:v>-0.5</c:v>
                </c:pt>
                <c:pt idx="9">
                  <c:v>-1.22464679914735e-16</c:v>
                </c:pt>
                <c:pt idx="10">
                  <c:v>0.5</c:v>
                </c:pt>
                <c:pt idx="11">
                  <c:v>0.866025403784438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'26'!$B$16:$B$27</c15:f>
                <c15:dlblRangeCache>
                  <c:ptCount val="12"/>
                  <c:pt idx="0">
                    <c:v>12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37691"/>
        <c:axId val="184350260"/>
      </c:scatterChart>
      <c:valAx>
        <c:axId val="167837691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4350260"/>
        <c:crosses val="autoZero"/>
        <c:crossBetween val="midCat"/>
      </c:valAx>
      <c:valAx>
        <c:axId val="184350260"/>
        <c:scaling>
          <c:orientation val="minMax"/>
          <c:max val="1"/>
          <c:min val="-1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8376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2857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 lang="zh-CN" b="1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747847820049986"/>
          <c:y val="0.174074074074074"/>
          <c:w val="0.89466814773674"/>
          <c:h val="0.606805555555556"/>
        </c:manualLayout>
      </c:layout>
      <c:barChart>
        <c:barDir val="col"/>
        <c:grouping val="stack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'28'!$E$5:$E$11</c:f>
              <c:numCache>
                <c:formatCode>General</c:formatCode>
                <c:ptCount val="7"/>
                <c:pt idx="0">
                  <c:v>571</c:v>
                </c:pt>
                <c:pt idx="1">
                  <c:v>694.857142857143</c:v>
                </c:pt>
                <c:pt idx="2">
                  <c:v>544</c:v>
                </c:pt>
                <c:pt idx="3">
                  <c:v>532</c:v>
                </c:pt>
                <c:pt idx="4">
                  <c:v>694.857142857143</c:v>
                </c:pt>
                <c:pt idx="5">
                  <c:v>694.857142857143</c:v>
                </c:pt>
                <c:pt idx="6">
                  <c:v>694.857142857143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'28'!$F$5:$F$11</c:f>
              <c:numCache>
                <c:formatCode>General</c:formatCode>
                <c:ptCount val="7"/>
                <c:pt idx="0">
                  <c:v>#N/A</c:v>
                </c:pt>
                <c:pt idx="1">
                  <c:v>134.142857142857</c:v>
                </c:pt>
                <c:pt idx="2">
                  <c:v>#N/A</c:v>
                </c:pt>
                <c:pt idx="3">
                  <c:v>#N/A</c:v>
                </c:pt>
                <c:pt idx="4">
                  <c:v>34.1428571428571</c:v>
                </c:pt>
                <c:pt idx="5">
                  <c:v>56.1428571428571</c:v>
                </c:pt>
                <c:pt idx="6">
                  <c:v>213.142857142857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0626232"/>
        <c:axId val="445564965"/>
      </c:barChart>
      <c:lineChart>
        <c:grouping val="standard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28575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0.1"/>
            <c:backward val="0"/>
            <c:dispRSqr val="0"/>
            <c:dispEq val="0"/>
          </c:trendline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'28'!$D$5:$D$11</c:f>
              <c:numCache>
                <c:formatCode>General</c:formatCode>
                <c:ptCount val="7"/>
                <c:pt idx="0">
                  <c:v>694.857142857143</c:v>
                </c:pt>
                <c:pt idx="1">
                  <c:v>694.857142857143</c:v>
                </c:pt>
                <c:pt idx="2">
                  <c:v>694.857142857143</c:v>
                </c:pt>
                <c:pt idx="3">
                  <c:v>694.857142857143</c:v>
                </c:pt>
                <c:pt idx="4">
                  <c:v>694.857142857143</c:v>
                </c:pt>
                <c:pt idx="5">
                  <c:v>694.857142857143</c:v>
                </c:pt>
                <c:pt idx="6">
                  <c:v>694.857142857143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26232"/>
        <c:axId val="445564965"/>
      </c:lineChart>
      <c:catAx>
        <c:axId val="460626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5564965"/>
        <c:crosses val="autoZero"/>
        <c:auto val="1"/>
        <c:lblAlgn val="ctr"/>
        <c:lblOffset val="100"/>
        <c:noMultiLvlLbl val="0"/>
      </c:catAx>
      <c:valAx>
        <c:axId val="4455649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2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'30'!$C$12</c:f>
              <c:strCache>
                <c:ptCount val="1"/>
                <c:pt idx="0">
                  <c:v>产品A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>
              <a:glow rad="50800">
                <a:schemeClr val="accent1">
                  <a:satMod val="175000"/>
                  <a:alpha val="40000"/>
                </a:schemeClr>
              </a:glow>
            </a:effectLst>
            <a:sp3d contourW="19050"/>
          </c:spPr>
          <c:marker>
            <c:symbol val="circle"/>
            <c:size val="4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noFill/>
              </a:ln>
              <a:effectLst>
                <a:glow rad="508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'30'!$C$13:$C$37</c:f>
              <c:numCache>
                <c:formatCode>General</c:formatCode>
                <c:ptCount val="25"/>
                <c:pt idx="0">
                  <c:v>1317</c:v>
                </c:pt>
                <c:pt idx="1">
                  <c:v>4645</c:v>
                </c:pt>
                <c:pt idx="2">
                  <c:v>2197</c:v>
                </c:pt>
                <c:pt idx="3">
                  <c:v>2856</c:v>
                </c:pt>
                <c:pt idx="4">
                  <c:v>4010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'30'!$D$12</c:f>
              <c:strCache>
                <c:ptCount val="1"/>
                <c:pt idx="0">
                  <c:v>产品B</c:v>
                </c:pt>
              </c:strCache>
            </c:strRef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>
              <a:glow rad="50800">
                <a:schemeClr val="bg1">
                  <a:lumMod val="75000"/>
                  <a:alpha val="40000"/>
                </a:schemeClr>
              </a:glow>
            </a:effectLst>
            <a:sp3d contourW="19050"/>
          </c:spPr>
          <c:marker>
            <c:symbol val="circle"/>
            <c:size val="4"/>
            <c:spPr>
              <a:solidFill>
                <a:schemeClr val="bg1">
                  <a:lumMod val="95000"/>
                </a:schemeClr>
              </a:solidFill>
              <a:ln w="9525">
                <a:noFill/>
              </a:ln>
              <a:effectLst>
                <a:glow rad="50800">
                  <a:schemeClr val="bg1">
                    <a:lumMod val="75000"/>
                    <a:alpha val="40000"/>
                  </a:schemeClr>
                </a:glow>
              </a:effectLst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'30'!$D$13:$D$37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1734</c:v>
                </c:pt>
                <c:pt idx="6">
                  <c:v>5676</c:v>
                </c:pt>
                <c:pt idx="7">
                  <c:v>5675</c:v>
                </c:pt>
                <c:pt idx="8">
                  <c:v>2041</c:v>
                </c:pt>
                <c:pt idx="9">
                  <c:v>3806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'30'!$E$12</c:f>
              <c:strCache>
                <c:ptCount val="1"/>
                <c:pt idx="0">
                  <c:v>产品C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'30'!$E$13:$E$37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2708</c:v>
                </c:pt>
                <c:pt idx="11">
                  <c:v>6046</c:v>
                </c:pt>
                <c:pt idx="12">
                  <c:v>4210</c:v>
                </c:pt>
                <c:pt idx="13">
                  <c:v>6652</c:v>
                </c:pt>
                <c:pt idx="14">
                  <c:v>7191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'30'!$F$12</c:f>
              <c:strCache>
                <c:ptCount val="1"/>
                <c:pt idx="0">
                  <c:v>产品D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'30'!$F$13:$F$37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3403</c:v>
                </c:pt>
                <c:pt idx="16">
                  <c:v>7667</c:v>
                </c:pt>
                <c:pt idx="17">
                  <c:v>2706</c:v>
                </c:pt>
                <c:pt idx="18">
                  <c:v>6815</c:v>
                </c:pt>
                <c:pt idx="19">
                  <c:v>1948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'30'!$G$12</c:f>
              <c:strCache>
                <c:ptCount val="1"/>
                <c:pt idx="0">
                  <c:v>产品E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'30'!$G$13:$G$37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5379</c:v>
                </c:pt>
                <c:pt idx="21">
                  <c:v>4613</c:v>
                </c:pt>
                <c:pt idx="22">
                  <c:v>7987</c:v>
                </c:pt>
                <c:pt idx="23">
                  <c:v>6392</c:v>
                </c:pt>
                <c:pt idx="24">
                  <c:v>3599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142790"/>
        <c:axId val="37227188"/>
      </c:lineChart>
      <c:catAx>
        <c:axId val="65114279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9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7227188"/>
        <c:crosses val="autoZero"/>
        <c:auto val="1"/>
        <c:lblAlgn val="ctr"/>
        <c:lblOffset val="100"/>
        <c:tickMarkSkip val="5"/>
        <c:noMultiLvlLbl val="0"/>
      </c:catAx>
      <c:valAx>
        <c:axId val="372271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9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6511427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0866261398176292"/>
          <c:y val="0.143310657596372"/>
          <c:w val="0.908814589665654"/>
          <c:h val="0.075963718820861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068469991547"/>
          <c:y val="0.174136321195145"/>
          <c:w val="0.925190194420964"/>
          <c:h val="0.66619981325863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'33'!$C$4</c:f>
              <c:strCache>
                <c:ptCount val="1"/>
                <c:pt idx="0">
                  <c:v>热度</c:v>
                </c:pt>
              </c:strCache>
            </c:strRef>
          </c:tx>
          <c:spPr>
            <a:solidFill>
              <a:srgbClr val="00A3D8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'33'!$C$5:$C$10</c:f>
              <c:numCache>
                <c:formatCode>0%</c:formatCode>
                <c:ptCount val="6"/>
                <c:pt idx="0">
                  <c:v>0.37</c:v>
                </c:pt>
                <c:pt idx="1">
                  <c:v>0.25</c:v>
                </c:pt>
                <c:pt idx="2">
                  <c:v>0.22</c:v>
                </c:pt>
                <c:pt idx="3">
                  <c:v>0.08</c:v>
                </c:pt>
                <c:pt idx="4">
                  <c:v>-0.15</c:v>
                </c:pt>
                <c:pt idx="5">
                  <c:v>-0.2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ED7D31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'33'!$D$4</c:f>
              <c:strCache>
                <c:ptCount val="1"/>
                <c:pt idx="0">
                  <c:v>辅助列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'33'!$D$5:$D$10</c:f>
              <c:numCache>
                <c:formatCode>0%</c:formatCode>
                <c:ptCount val="6"/>
                <c:pt idx="0">
                  <c:v>-0.37</c:v>
                </c:pt>
                <c:pt idx="1">
                  <c:v>-0.25</c:v>
                </c:pt>
                <c:pt idx="2">
                  <c:v>-0.22</c:v>
                </c:pt>
                <c:pt idx="3">
                  <c:v>-0.08</c:v>
                </c:pt>
                <c:pt idx="4">
                  <c:v>0.15</c:v>
                </c:pt>
                <c:pt idx="5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930432473"/>
        <c:axId val="52785336"/>
      </c:barChart>
      <c:catAx>
        <c:axId val="930432473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85336"/>
        <c:crosses val="autoZero"/>
        <c:auto val="1"/>
        <c:lblAlgn val="ctr"/>
        <c:lblOffset val="100"/>
        <c:noMultiLvlLbl val="0"/>
      </c:catAx>
      <c:valAx>
        <c:axId val="527853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04324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228608752449379"/>
          <c:y val="0.0299616490891659"/>
          <c:w val="0.970607446113651"/>
          <c:h val="0.962847555129434"/>
        </c:manualLayout>
      </c:layout>
      <c:scatterChart>
        <c:scatterStyle val="lineMarker"/>
        <c:varyColors val="0"/>
        <c:ser>
          <c:idx val="0"/>
          <c:order val="0"/>
          <c:tx>
            <c:strRef>
              <c:f>"指针"</c:f>
              <c:strCache>
                <c:ptCount val="1"/>
                <c:pt idx="0">
                  <c:v>指针</c:v>
                </c:pt>
              </c:strCache>
            </c:strRef>
          </c:tx>
          <c:spPr>
            <a:ln w="12700" cap="rnd">
              <a:solidFill>
                <a:srgbClr val="00B0F0"/>
              </a:solidFill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</c:dPt>
          <c:dPt>
            <c:idx val="1"/>
            <c:marker>
              <c:symbol val="circle"/>
              <c:size val="10"/>
              <c:spPr>
                <a:noFill/>
                <a:ln w="9525">
                  <a:noFill/>
                </a:ln>
                <a:effectLst/>
              </c:spPr>
            </c:marker>
            <c:bubble3D val="0"/>
          </c:dPt>
          <c:dLbls>
            <c:delete val="1"/>
          </c:dLbls>
          <c:xVal>
            <c:numRef>
              <c:f>('37'!$C$4,'37'!$C$6)</c:f>
              <c:numCache>
                <c:formatCode>General</c:formatCode>
                <c:ptCount val="2"/>
                <c:pt idx="0">
                  <c:v>1.3</c:v>
                </c:pt>
                <c:pt idx="1">
                  <c:v>-0.39</c:v>
                </c:pt>
              </c:numCache>
            </c:numRef>
          </c:xVal>
          <c:yVal>
            <c:numRef>
              <c:f>('37'!$D$4,'37'!$D$6)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"中心点"</c:f>
              <c:strCache>
                <c:ptCount val="1"/>
                <c:pt idx="0">
                  <c:v>中心点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10"/>
              <c:spPr>
                <a:solidFill>
                  <a:srgbClr val="00B0F0"/>
                </a:solidFill>
                <a:ln w="9525">
                  <a:noFill/>
                </a:ln>
                <a:effectLst>
                  <a:glow rad="63500">
                    <a:schemeClr val="accent1">
                      <a:satMod val="175000"/>
                      <a:alpha val="40000"/>
                    </a:schemeClr>
                  </a:glow>
                </a:effectLst>
              </c:spPr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dPt>
          <c:dLbls>
            <c:delete val="1"/>
          </c:dLbls>
          <c:xVal>
            <c:numRef>
              <c:f>'37'!$C$5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'37'!$D$5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"小刻度"</c:f>
              <c:strCache>
                <c:ptCount val="1"/>
                <c:pt idx="0">
                  <c:v>小刻度</c:v>
                </c:pt>
              </c:strCache>
            </c:strRef>
          </c:tx>
          <c:spPr>
            <a:ln w="12700" cap="rnd">
              <a:solidFill>
                <a:schemeClr val="bg1">
                  <a:lumMod val="95000"/>
                </a:schemeClr>
              </a:solidFill>
              <a:round/>
            </a:ln>
            <a:effectLst/>
            <a:sp3d contourW="12700"/>
          </c:spPr>
          <c:marker>
            <c:symbol val="none"/>
          </c:marker>
          <c:dLbls>
            <c:delete val="1"/>
          </c:dLbls>
          <c:xVal>
            <c:numRef>
              <c:f>'37'!$M$4:$M$65</c:f>
              <c:numCache>
                <c:formatCode>General</c:formatCode>
                <c:ptCount val="62"/>
                <c:pt idx="0">
                  <c:v>-1.47820725201806</c:v>
                </c:pt>
                <c:pt idx="1">
                  <c:v>-1.38581929876693</c:v>
                </c:pt>
                <c:pt idx="3">
                  <c:v>-1.56925644864517</c:v>
                </c:pt>
                <c:pt idx="4">
                  <c:v>-1.47117792060485</c:v>
                </c:pt>
                <c:pt idx="6">
                  <c:v>-1.6</c:v>
                </c:pt>
                <c:pt idx="7">
                  <c:v>-1.5</c:v>
                </c:pt>
                <c:pt idx="9">
                  <c:v>-1.56925644864517</c:v>
                </c:pt>
                <c:pt idx="10">
                  <c:v>-1.47117792060485</c:v>
                </c:pt>
                <c:pt idx="12">
                  <c:v>-1.47820725201806</c:v>
                </c:pt>
                <c:pt idx="13">
                  <c:v>-1.38581929876693</c:v>
                </c:pt>
                <c:pt idx="15">
                  <c:v>-1.33035137968407</c:v>
                </c:pt>
                <c:pt idx="16">
                  <c:v>-1.24720441845382</c:v>
                </c:pt>
                <c:pt idx="18">
                  <c:v>-1.13137084989848</c:v>
                </c:pt>
                <c:pt idx="19">
                  <c:v>-1.06066017177982</c:v>
                </c:pt>
                <c:pt idx="21">
                  <c:v>-0.888912372831364</c:v>
                </c:pt>
                <c:pt idx="22">
                  <c:v>-0.833355349529403</c:v>
                </c:pt>
                <c:pt idx="24">
                  <c:v>-0.612293491784144</c:v>
                </c:pt>
                <c:pt idx="25">
                  <c:v>-0.574025148547635</c:v>
                </c:pt>
                <c:pt idx="27">
                  <c:v>-0.312144515225805</c:v>
                </c:pt>
                <c:pt idx="28">
                  <c:v>-0.292635483024192</c:v>
                </c:pt>
                <c:pt idx="30">
                  <c:v>9.79717439317883e-17</c:v>
                </c:pt>
                <c:pt idx="31">
                  <c:v>9.18485099360515e-17</c:v>
                </c:pt>
                <c:pt idx="33">
                  <c:v>0.312144515225805</c:v>
                </c:pt>
                <c:pt idx="34">
                  <c:v>0.292635483024193</c:v>
                </c:pt>
                <c:pt idx="36">
                  <c:v>0.612293491784144</c:v>
                </c:pt>
                <c:pt idx="37">
                  <c:v>0.574025148547635</c:v>
                </c:pt>
                <c:pt idx="39">
                  <c:v>0.888912372831364</c:v>
                </c:pt>
                <c:pt idx="40">
                  <c:v>0.833355349529403</c:v>
                </c:pt>
                <c:pt idx="42">
                  <c:v>1.13137084989848</c:v>
                </c:pt>
                <c:pt idx="43">
                  <c:v>1.06066017177982</c:v>
                </c:pt>
                <c:pt idx="45">
                  <c:v>1.33035137968407</c:v>
                </c:pt>
                <c:pt idx="46">
                  <c:v>1.24720441845382</c:v>
                </c:pt>
                <c:pt idx="48">
                  <c:v>1.47820725201806</c:v>
                </c:pt>
                <c:pt idx="49">
                  <c:v>1.38581929876693</c:v>
                </c:pt>
                <c:pt idx="51">
                  <c:v>1.56925644864517</c:v>
                </c:pt>
                <c:pt idx="52">
                  <c:v>1.47117792060485</c:v>
                </c:pt>
                <c:pt idx="54">
                  <c:v>1.6</c:v>
                </c:pt>
                <c:pt idx="55">
                  <c:v>1.5</c:v>
                </c:pt>
                <c:pt idx="57">
                  <c:v>1.56925644864517</c:v>
                </c:pt>
                <c:pt idx="58">
                  <c:v>1.47117792060485</c:v>
                </c:pt>
                <c:pt idx="60">
                  <c:v>1.47820725201806</c:v>
                </c:pt>
                <c:pt idx="61">
                  <c:v>1.38581929876693</c:v>
                </c:pt>
              </c:numCache>
            </c:numRef>
          </c:xVal>
          <c:yVal>
            <c:numRef>
              <c:f>'37'!$N$4:$N$65</c:f>
              <c:numCache>
                <c:formatCode>General</c:formatCode>
                <c:ptCount val="62"/>
                <c:pt idx="0">
                  <c:v>-0.612293491784143</c:v>
                </c:pt>
                <c:pt idx="1">
                  <c:v>-0.574025148547634</c:v>
                </c:pt>
                <c:pt idx="3">
                  <c:v>-0.312144515225805</c:v>
                </c:pt>
                <c:pt idx="4">
                  <c:v>-0.292635483024192</c:v>
                </c:pt>
                <c:pt idx="6">
                  <c:v>1.95943487863577e-16</c:v>
                </c:pt>
                <c:pt idx="7">
                  <c:v>1.83697019872103e-16</c:v>
                </c:pt>
                <c:pt idx="9">
                  <c:v>0.312144515225805</c:v>
                </c:pt>
                <c:pt idx="10">
                  <c:v>0.292635483024192</c:v>
                </c:pt>
                <c:pt idx="12">
                  <c:v>0.612293491784144</c:v>
                </c:pt>
                <c:pt idx="13">
                  <c:v>0.574025148547635</c:v>
                </c:pt>
                <c:pt idx="15">
                  <c:v>0.888912372831363</c:v>
                </c:pt>
                <c:pt idx="16">
                  <c:v>0.833355349529403</c:v>
                </c:pt>
                <c:pt idx="18">
                  <c:v>1.13137084989848</c:v>
                </c:pt>
                <c:pt idx="19">
                  <c:v>1.06066017177982</c:v>
                </c:pt>
                <c:pt idx="21">
                  <c:v>1.33035137968407</c:v>
                </c:pt>
                <c:pt idx="22">
                  <c:v>1.24720441845382</c:v>
                </c:pt>
                <c:pt idx="24">
                  <c:v>1.47820725201806</c:v>
                </c:pt>
                <c:pt idx="25">
                  <c:v>1.38581929876693</c:v>
                </c:pt>
                <c:pt idx="27">
                  <c:v>1.56925644864517</c:v>
                </c:pt>
                <c:pt idx="28">
                  <c:v>1.47117792060485</c:v>
                </c:pt>
                <c:pt idx="30">
                  <c:v>1.6</c:v>
                </c:pt>
                <c:pt idx="31">
                  <c:v>1.5</c:v>
                </c:pt>
                <c:pt idx="33">
                  <c:v>1.56925644864517</c:v>
                </c:pt>
                <c:pt idx="34">
                  <c:v>1.47117792060485</c:v>
                </c:pt>
                <c:pt idx="36">
                  <c:v>1.47820725201806</c:v>
                </c:pt>
                <c:pt idx="37">
                  <c:v>1.38581929876693</c:v>
                </c:pt>
                <c:pt idx="39">
                  <c:v>1.33035137968407</c:v>
                </c:pt>
                <c:pt idx="40">
                  <c:v>1.24720441845382</c:v>
                </c:pt>
                <c:pt idx="42">
                  <c:v>1.13137084989848</c:v>
                </c:pt>
                <c:pt idx="43">
                  <c:v>1.06066017177982</c:v>
                </c:pt>
                <c:pt idx="45">
                  <c:v>0.888912372831363</c:v>
                </c:pt>
                <c:pt idx="46">
                  <c:v>0.833355349529403</c:v>
                </c:pt>
                <c:pt idx="48">
                  <c:v>0.612293491784144</c:v>
                </c:pt>
                <c:pt idx="49">
                  <c:v>0.574025148547635</c:v>
                </c:pt>
                <c:pt idx="51">
                  <c:v>0.312144515225805</c:v>
                </c:pt>
                <c:pt idx="52">
                  <c:v>0.292635483024192</c:v>
                </c:pt>
                <c:pt idx="54">
                  <c:v>0</c:v>
                </c:pt>
                <c:pt idx="55">
                  <c:v>0</c:v>
                </c:pt>
                <c:pt idx="57">
                  <c:v>-0.312144515225805</c:v>
                </c:pt>
                <c:pt idx="58">
                  <c:v>-0.292635483024192</c:v>
                </c:pt>
                <c:pt idx="60">
                  <c:v>-0.612293491784144</c:v>
                </c:pt>
                <c:pt idx="61">
                  <c:v>-0.574025148547635</c:v>
                </c:pt>
              </c:numCache>
            </c:numRef>
          </c:yVal>
          <c:smooth val="0"/>
        </c:ser>
        <c:ser>
          <c:idx val="2"/>
          <c:order val="3"/>
          <c:tx>
            <c:strRef>
              <c:f>"大刻度"</c:f>
              <c:strCache>
                <c:ptCount val="1"/>
                <c:pt idx="0">
                  <c:v>大刻度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0.0318471337579618"/>
                  <c:y val="0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delete val="1"/>
            </c:dLbl>
            <c:dLbl>
              <c:idx val="2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>
                <c:manualLayout>
                  <c:x val="-0.0270700636942675"/>
                  <c:y val="-0.0104166666666667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4"/>
              <c:delete val="1"/>
            </c:dLbl>
            <c:dLbl>
              <c:idx val="5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>
                <c:manualLayout>
                  <c:x val="-0.0143312101910828"/>
                  <c:y val="-0.0555555555555556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7"/>
              <c:delete val="1"/>
            </c:dLbl>
            <c:dLbl>
              <c:idx val="8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0.0207006369426752"/>
                  <c:y val="-0.0555555555555556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0"/>
              <c:delete val="1"/>
            </c:dLbl>
            <c:dLbl>
              <c:idx val="1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>
                <c:manualLayout>
                  <c:x val="0.0578115964337866"/>
                  <c:y val="-0.00694444444444443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3"/>
              <c:delete val="1"/>
            </c:dLbl>
            <c:dLbl>
              <c:idx val="14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>
                <c:manualLayout>
                  <c:x val="0.0554186844384657"/>
                  <c:y val="0.0113355228310415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6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600" b="1" i="0" u="none" strike="noStrike" kern="1200" baseline="0">
                    <a:solidFill>
                      <a:srgbClr val="00B0F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'37'!$H$4:$H$20</c:f>
              <c:numCache>
                <c:formatCode>General</c:formatCode>
                <c:ptCount val="17"/>
                <c:pt idx="0">
                  <c:v>-1.47820725201806</c:v>
                </c:pt>
                <c:pt idx="1">
                  <c:v>-1.20104339226467</c:v>
                </c:pt>
                <c:pt idx="3">
                  <c:v>-1.47820725201806</c:v>
                </c:pt>
                <c:pt idx="4">
                  <c:v>-1.20104339226467</c:v>
                </c:pt>
                <c:pt idx="6">
                  <c:v>-0.612293491784144</c:v>
                </c:pt>
                <c:pt idx="7">
                  <c:v>-0.497488462074617</c:v>
                </c:pt>
                <c:pt idx="9">
                  <c:v>0.612293491784144</c:v>
                </c:pt>
                <c:pt idx="10">
                  <c:v>0.497488462074617</c:v>
                </c:pt>
                <c:pt idx="12">
                  <c:v>1.47820725201806</c:v>
                </c:pt>
                <c:pt idx="13">
                  <c:v>1.20104339226467</c:v>
                </c:pt>
                <c:pt idx="15">
                  <c:v>1.47820725201806</c:v>
                </c:pt>
                <c:pt idx="16">
                  <c:v>1.20104339226467</c:v>
                </c:pt>
              </c:numCache>
            </c:numRef>
          </c:xVal>
          <c:yVal>
            <c:numRef>
              <c:f>'37'!$I$4:$I$20</c:f>
              <c:numCache>
                <c:formatCode>General</c:formatCode>
                <c:ptCount val="17"/>
                <c:pt idx="0">
                  <c:v>-0.612293491784143</c:v>
                </c:pt>
                <c:pt idx="1">
                  <c:v>-0.497488462074616</c:v>
                </c:pt>
                <c:pt idx="3">
                  <c:v>0.612293491784144</c:v>
                </c:pt>
                <c:pt idx="4">
                  <c:v>0.497488462074617</c:v>
                </c:pt>
                <c:pt idx="6">
                  <c:v>1.47820725201806</c:v>
                </c:pt>
                <c:pt idx="7">
                  <c:v>1.20104339226467</c:v>
                </c:pt>
                <c:pt idx="9">
                  <c:v>1.47820725201806</c:v>
                </c:pt>
                <c:pt idx="10">
                  <c:v>1.20104339226467</c:v>
                </c:pt>
                <c:pt idx="12">
                  <c:v>0.612293491784144</c:v>
                </c:pt>
                <c:pt idx="13">
                  <c:v>0.497488462074617</c:v>
                </c:pt>
                <c:pt idx="15">
                  <c:v>-0.612293491784144</c:v>
                </c:pt>
                <c:pt idx="16">
                  <c:v>-0.497488462074617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'37'!$F$4:$F$20</c15:f>
                <c15:dlblRangeCache>
                  <c:ptCount val="17"/>
                  <c:pt idx="0">
                    <c:v>0</c:v>
                  </c:pt>
                  <c:pt idx="1">
                    <c:v>0</c:v>
                  </c:pt>
                  <c:pt idx="3">
                    <c:v>20</c:v>
                  </c:pt>
                  <c:pt idx="4">
                    <c:v>20</c:v>
                  </c:pt>
                  <c:pt idx="6">
                    <c:v>40</c:v>
                  </c:pt>
                  <c:pt idx="7">
                    <c:v>40</c:v>
                  </c:pt>
                  <c:pt idx="9">
                    <c:v>60</c:v>
                  </c:pt>
                  <c:pt idx="10">
                    <c:v>60</c:v>
                  </c:pt>
                  <c:pt idx="12">
                    <c:v>80</c:v>
                  </c:pt>
                  <c:pt idx="13">
                    <c:v>80</c:v>
                  </c:pt>
                  <c:pt idx="15">
                    <c:v>100</c:v>
                  </c:pt>
                  <c:pt idx="16">
                    <c:v>100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92264"/>
        <c:axId val="194442877"/>
      </c:scatterChart>
      <c:valAx>
        <c:axId val="133492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4442877"/>
        <c:crosses val="autoZero"/>
        <c:crossBetween val="midCat"/>
        <c:majorUnit val="0.4"/>
        <c:minorUnit val="0.1"/>
      </c:valAx>
      <c:valAx>
        <c:axId val="19444287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3492264"/>
        <c:crosses val="autoZero"/>
        <c:crossBetween val="midCat"/>
        <c:majorUnit val="0.4"/>
        <c:min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282A36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'40'!$B$5:$B$11</c:f>
              <c:strCache>
                <c:ptCount val="7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</c:strCache>
            </c:strRef>
          </c:cat>
          <c:val>
            <c:numRef>
              <c:f>'40'!$C$5:$C$11</c:f>
              <c:numCache>
                <c:formatCode>0%</c:formatCode>
                <c:ptCount val="7"/>
                <c:pt idx="0">
                  <c:v>1.03</c:v>
                </c:pt>
                <c:pt idx="1">
                  <c:v>0.92</c:v>
                </c:pt>
                <c:pt idx="2">
                  <c:v>1.05</c:v>
                </c:pt>
                <c:pt idx="3">
                  <c:v>0.91</c:v>
                </c:pt>
                <c:pt idx="4">
                  <c:v>1.05</c:v>
                </c:pt>
                <c:pt idx="5">
                  <c:v>1.02</c:v>
                </c:pt>
                <c:pt idx="6">
                  <c:v>0.96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</c14:spPr>
              </c14:invertSolidFillFmt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9957725"/>
        <c:axId val="432597689"/>
      </c:barChart>
      <c:catAx>
        <c:axId val="8599577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2597689"/>
        <c:crossesAt val="1"/>
        <c:auto val="1"/>
        <c:lblAlgn val="ctr"/>
        <c:lblOffset val="100"/>
        <c:noMultiLvlLbl val="0"/>
      </c:catAx>
      <c:valAx>
        <c:axId val="4325976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995772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945949701264"/>
          <c:y val="0.108723897911833"/>
          <c:w val="0.817548978741142"/>
          <c:h val="0.83675174013921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'41'!$C$4</c:f>
              <c:strCache>
                <c:ptCount val="1"/>
                <c:pt idx="0">
                  <c:v>开始时间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'41'!$B$5:$B$10</c:f>
              <c:strCache>
                <c:ptCount val="6"/>
                <c:pt idx="0">
                  <c:v>确定项目</c:v>
                </c:pt>
                <c:pt idx="1">
                  <c:v>市场考察</c:v>
                </c:pt>
                <c:pt idx="2">
                  <c:v>成本核算</c:v>
                </c:pt>
                <c:pt idx="3">
                  <c:v>市场分析</c:v>
                </c:pt>
                <c:pt idx="4">
                  <c:v>输出方案</c:v>
                </c:pt>
                <c:pt idx="5">
                  <c:v>提交审批</c:v>
                </c:pt>
              </c:strCache>
            </c:strRef>
          </c:cat>
          <c:val>
            <c:numRef>
              <c:f>'41'!$C$5:$C$10</c:f>
              <c:numCache>
                <c:formatCode>yyyy/m/d;@</c:formatCode>
                <c:ptCount val="6"/>
                <c:pt idx="0">
                  <c:v>44259</c:v>
                </c:pt>
                <c:pt idx="1">
                  <c:v>44264</c:v>
                </c:pt>
                <c:pt idx="2">
                  <c:v>44280</c:v>
                </c:pt>
                <c:pt idx="3">
                  <c:v>44286</c:v>
                </c:pt>
                <c:pt idx="4">
                  <c:v>44293</c:v>
                </c:pt>
                <c:pt idx="5">
                  <c:v>44296</c:v>
                </c:pt>
              </c:numCache>
            </c:numRef>
          </c:val>
        </c:ser>
        <c:ser>
          <c:idx val="2"/>
          <c:order val="1"/>
          <c:tx>
            <c:strRef>
              <c:f>'41'!$E$4</c:f>
              <c:strCache>
                <c:ptCount val="1"/>
                <c:pt idx="0">
                  <c:v>持续天数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'41'!$B$5:$B$10</c:f>
              <c:strCache>
                <c:ptCount val="6"/>
                <c:pt idx="0">
                  <c:v>确定项目</c:v>
                </c:pt>
                <c:pt idx="1">
                  <c:v>市场考察</c:v>
                </c:pt>
                <c:pt idx="2">
                  <c:v>成本核算</c:v>
                </c:pt>
                <c:pt idx="3">
                  <c:v>市场分析</c:v>
                </c:pt>
                <c:pt idx="4">
                  <c:v>输出方案</c:v>
                </c:pt>
                <c:pt idx="5">
                  <c:v>提交审批</c:v>
                </c:pt>
              </c:strCache>
            </c:strRef>
          </c:cat>
          <c:val>
            <c:numRef>
              <c:f>'41'!$E$5:$E$10</c:f>
              <c:numCache>
                <c:formatCode>General</c:formatCode>
                <c:ptCount val="6"/>
                <c:pt idx="0">
                  <c:v>5</c:v>
                </c:pt>
                <c:pt idx="1">
                  <c:v>16</c:v>
                </c:pt>
                <c:pt idx="2">
                  <c:v>6</c:v>
                </c:pt>
                <c:pt idx="3">
                  <c:v>7</c:v>
                </c:pt>
                <c:pt idx="4">
                  <c:v>3</c:v>
                </c:pt>
                <c:pt idx="5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2417442"/>
        <c:axId val="898964943"/>
      </c:barChart>
      <c:catAx>
        <c:axId val="902417442"/>
        <c:scaling>
          <c:orientation val="maxMin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8964943"/>
        <c:crosses val="autoZero"/>
        <c:auto val="1"/>
        <c:lblAlgn val="ctr"/>
        <c:lblOffset val="100"/>
        <c:noMultiLvlLbl val="0"/>
      </c:catAx>
      <c:valAx>
        <c:axId val="898964943"/>
        <c:scaling>
          <c:orientation val="minMax"/>
          <c:max val="44306"/>
          <c:min val="44259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/m/d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241744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4221030733913"/>
          <c:y val="0.149305734815017"/>
          <c:w val="0.877188886294653"/>
          <c:h val="0.71063376531155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0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20"/>
              <c:spPr>
                <a:solidFill>
                  <a:schemeClr val="accent1">
                    <a:lumMod val="50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1"/>
            <c:marker>
              <c:symbol val="circle"/>
              <c:size val="20"/>
              <c:spPr>
                <a:solidFill>
                  <a:schemeClr val="accent1">
                    <a:lumMod val="50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spPr>
              <a:ln w="25400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  <a:sp3d contourW="254000"/>
            </c:spPr>
          </c:dPt>
          <c:dPt>
            <c:idx val="2"/>
            <c:marker>
              <c:symbol val="none"/>
            </c:marker>
            <c:bubble3D val="0"/>
            <c:spPr>
              <a:ln w="254000" cap="rnd">
                <a:solidFill>
                  <a:schemeClr val="bg2">
                    <a:lumMod val="90000"/>
                  </a:schemeClr>
                </a:solidFill>
                <a:round/>
              </a:ln>
              <a:effectLst/>
              <a:sp3d contourW="254000"/>
            </c:spPr>
          </c:dPt>
          <c:dLbls>
            <c:dLbl>
              <c:idx val="0"/>
              <c:delete val="1"/>
            </c:dLbl>
            <c:dLbl>
              <c:idx val="2"/>
              <c:delete val="1"/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'43'!$B$4:$B$6</c:f>
              <c:numCache>
                <c:formatCode>General</c:formatCode>
                <c:ptCount val="3"/>
                <c:pt idx="0">
                  <c:v>0</c:v>
                </c:pt>
                <c:pt idx="1" c:formatCode="0%">
                  <c:v>0.88</c:v>
                </c:pt>
                <c:pt idx="2">
                  <c:v>1</c:v>
                </c:pt>
              </c:numCache>
            </c:numRef>
          </c:xVal>
          <c:yVal>
            <c:numRef>
              <c:f>'43'!$C$4:$C$6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6283"/>
        <c:axId val="497878893"/>
      </c:scatterChart>
      <c:valAx>
        <c:axId val="1779862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78893"/>
        <c:crosses val="autoZero"/>
        <c:crossBetween val="midCat"/>
      </c:valAx>
      <c:valAx>
        <c:axId val="49787889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9862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186813186813"/>
          <c:y val="0.178603807796918"/>
          <c:w val="0.773626373626374"/>
          <c:h val="0.638259292837715"/>
        </c:manualLayout>
      </c:layout>
      <c:doughnutChart>
        <c:varyColors val="1"/>
        <c:ser>
          <c:idx val="2"/>
          <c:order val="0"/>
          <c:spPr>
            <a:solidFill>
              <a:srgbClr val="F9C7DC"/>
            </a:solidFill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F9C7DC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F9C7DC"/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[1]百分比图形!$C$9:$D$9</c:f>
              <c:numCache>
                <c:formatCode>General</c:formatCode>
                <c:ptCount val="2"/>
                <c:pt idx="0">
                  <c:v>0.630046286383631</c:v>
                </c:pt>
                <c:pt idx="1">
                  <c:v>0.369953713616369</c:v>
                </c:pt>
              </c:numCache>
            </c:numRef>
          </c:val>
        </c:ser>
        <c:ser>
          <c:idx val="3"/>
          <c:order val="1"/>
          <c:spPr>
            <a:noFill/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[1]百分比图形!$C$9:$D$9</c:f>
              <c:numCache>
                <c:formatCode>General</c:formatCode>
                <c:ptCount val="2"/>
                <c:pt idx="0">
                  <c:v>0.630046286383631</c:v>
                </c:pt>
                <c:pt idx="1">
                  <c:v>0.369953713616369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doughnutChart>
        <c:varyColors val="1"/>
        <c:ser>
          <c:idx val="4"/>
          <c:order val="2"/>
          <c:spPr/>
          <c:explosion val="0"/>
          <c:dPt>
            <c:idx val="0"/>
            <c:bubble3D val="0"/>
            <c:spPr>
              <a:solidFill>
                <a:srgbClr val="F286B4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explosion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[1]百分比图形!$C$9:$D$9</c:f>
              <c:numCache>
                <c:formatCode>General</c:formatCode>
                <c:ptCount val="2"/>
                <c:pt idx="0">
                  <c:v>0.630046286383631</c:v>
                </c:pt>
                <c:pt idx="1">
                  <c:v>0.369953713616369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2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2"/>
          <c:order val="0"/>
          <c:spPr>
            <a:solidFill>
              <a:srgbClr val="F9C7DC"/>
            </a:solidFill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9B96CE"/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[1]百分比图形!$C$90:$D$90</c:f>
              <c:numCache>
                <c:formatCode>General</c:formatCode>
                <c:ptCount val="2"/>
                <c:pt idx="0">
                  <c:v>0.105078808979165</c:v>
                </c:pt>
                <c:pt idx="1">
                  <c:v>0.894921191020835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4"/>
          <c:order val="1"/>
          <c:spPr/>
          <c:explosion val="10"/>
          <c:dPt>
            <c:idx val="0"/>
            <c:bubble3D val="0"/>
            <c:explosion val="0"/>
            <c:spPr>
              <a:solidFill>
                <a:srgbClr val="B9B5DD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[1]百分比图形!$C$90:$D$90</c:f>
              <c:numCache>
                <c:formatCode>General</c:formatCode>
                <c:ptCount val="2"/>
                <c:pt idx="0">
                  <c:v>0.105078808979165</c:v>
                </c:pt>
                <c:pt idx="1">
                  <c:v>0.894921191020835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8"/>
          <c:order val="0"/>
          <c:spPr>
            <a:solidFill>
              <a:srgbClr val="B4C4F2"/>
            </a:solidFill>
            <a:ln w="19050">
              <a:noFill/>
            </a:ln>
          </c:spPr>
          <c:explosion val="0"/>
          <c:dPt>
            <c:idx val="0"/>
            <c:bubble3D val="0"/>
            <c:spPr>
              <a:pattFill prst="dkHorz">
                <a:fgClr>
                  <a:srgbClr val="8DA6EB"/>
                </a:fgClr>
                <a:bgClr>
                  <a:schemeClr val="bg1"/>
                </a:bgClr>
              </a:patt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8DA6EB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pattFill prst="dkHorz">
                <a:fgClr>
                  <a:srgbClr val="8DA6EB"/>
                </a:fgClr>
                <a:bgClr>
                  <a:schemeClr val="bg1"/>
                </a:bgClr>
              </a:patt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[1]百分比图形!$C$63:$E$63</c:f>
              <c:numCache>
                <c:formatCode>General</c:formatCode>
                <c:ptCount val="3"/>
                <c:pt idx="0">
                  <c:v>0.179764521494933</c:v>
                </c:pt>
                <c:pt idx="1">
                  <c:v>0.640470957010134</c:v>
                </c:pt>
                <c:pt idx="2">
                  <c:v>0.179764521494933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487260411949"/>
          <c:y val="0.0861406154017982"/>
          <c:w val="0.734615228066956"/>
          <c:h val="0.846631298747231"/>
        </c:manualLayout>
      </c:layout>
      <c:pieChart>
        <c:varyColors val="1"/>
        <c:ser>
          <c:idx val="2"/>
          <c:order val="0"/>
          <c:spPr>
            <a:solidFill>
              <a:srgbClr val="D4ECBA"/>
            </a:solidFill>
            <a:ln w="19050">
              <a:noFill/>
            </a:ln>
          </c:spPr>
          <c:explosion val="13"/>
          <c:dPt>
            <c:idx val="0"/>
            <c:bubble3D val="0"/>
            <c:explosion val="0"/>
            <c:spPr>
              <a:solidFill>
                <a:srgbClr val="D4ECBA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explosion val="0"/>
            <c:spPr>
              <a:solidFill>
                <a:srgbClr val="D4ECBA"/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[1]百分比图形!$C$117:$D$117</c:f>
              <c:numCache>
                <c:formatCode>General</c:formatCode>
                <c:ptCount val="2"/>
                <c:pt idx="0">
                  <c:v>0.479510804406338</c:v>
                </c:pt>
                <c:pt idx="1">
                  <c:v>0.520489195593662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pieChart>
        <c:varyColors val="1"/>
        <c:ser>
          <c:idx val="4"/>
          <c:order val="1"/>
          <c:spPr/>
          <c:explosion val="0"/>
          <c:dPt>
            <c:idx val="0"/>
            <c:bubble3D val="0"/>
            <c:spPr>
              <a:solidFill>
                <a:srgbClr val="A9D975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[1]百分比图形!$C$117:$D$117</c:f>
              <c:numCache>
                <c:formatCode>General</c:formatCode>
                <c:ptCount val="2"/>
                <c:pt idx="0">
                  <c:v>0.479510804406338</c:v>
                </c:pt>
                <c:pt idx="1">
                  <c:v>0.520489195593662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2"/>
          <c:order val="2"/>
          <c:spPr>
            <a:noFill/>
            <a:ln>
              <a:noFill/>
            </a:ln>
          </c:spPr>
          <c:explosion val="0"/>
          <c:dPt>
            <c:idx val="0"/>
            <c:bubble3D val="0"/>
            <c:spPr>
              <a:noFill/>
              <a:ln>
                <a:noFill/>
              </a:ln>
              <a:effectLst/>
            </c:spPr>
          </c:dPt>
          <c:dLbls>
            <c:delete val="1"/>
          </c:dLbls>
          <c:val>
            <c:numRef>
              <c:f>[1]百分比图形!$C$144</c:f>
              <c:numCache>
                <c:formatCode>General</c:formatCode>
                <c:ptCount val="1"/>
                <c:pt idx="0">
                  <c:v>1.05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barChart>
        <c:barDir val="col"/>
        <c:grouping val="clustered"/>
        <c:varyColors val="0"/>
        <c:ser>
          <c:idx val="1"/>
          <c:order val="0"/>
          <c:spPr>
            <a:blipFill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Scale"/>
            <c:pictureStackUnit val="1.05"/>
          </c:pictureOptions>
          <c:dLbls>
            <c:delete val="1"/>
          </c:dLbls>
          <c:val>
            <c:numRef>
              <c:f>[1]百分比图形!$C$144</c:f>
              <c:numCache>
                <c:formatCode>General</c:formatCode>
                <c:ptCount val="1"/>
                <c:pt idx="0">
                  <c:v>1.05</c:v>
                </c:pt>
              </c:numCache>
            </c:numRef>
          </c:val>
        </c:ser>
        <c:ser>
          <c:idx val="0"/>
          <c:order val="1"/>
          <c:spPr>
            <a:blipFill>
              <a:blip xmlns:r="http://schemas.openxmlformats.org/officeDocument/2006/relationships" r:embed="rId2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Scale"/>
            <c:pictureStackUnit val="1.05"/>
          </c:pictureOptions>
          <c:dLbls>
            <c:delete val="1"/>
          </c:dLbls>
          <c:val>
            <c:numRef>
              <c:f>[1]百分比图形!$D$144</c:f>
              <c:numCache>
                <c:formatCode>General</c:formatCode>
                <c:ptCount val="1"/>
                <c:pt idx="0">
                  <c:v>0.404509628613738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86343304"/>
        <c:axId val="486343696"/>
      </c:barChart>
      <c:catAx>
        <c:axId val="486343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343696"/>
        <c:crosses val="autoZero"/>
        <c:auto val="1"/>
        <c:lblAlgn val="ctr"/>
        <c:lblOffset val="100"/>
        <c:noMultiLvlLbl val="0"/>
      </c:catAx>
      <c:valAx>
        <c:axId val="486343696"/>
        <c:scaling>
          <c:orientation val="minMax"/>
          <c:max val="1.05"/>
          <c:min val="0"/>
        </c:scaling>
        <c:delete val="0"/>
        <c:axPos val="l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343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1"/>
          <c:order val="1"/>
          <c:spPr/>
          <c:explosion val="0"/>
          <c:dPt>
            <c:idx val="0"/>
            <c:bubble3D val="0"/>
            <c:spPr>
              <a:noFill/>
              <a:ln>
                <a:noFill/>
              </a:ln>
              <a:effectLst/>
            </c:spPr>
          </c:dPt>
          <c:dLbls>
            <c:delete val="1"/>
          </c:dLbls>
          <c:cat>
            <c:strRef>
              <c:f>'45'!$C$143:$D$143</c:f>
              <c:strCache>
                <c:ptCount val="2"/>
                <c:pt idx="0">
                  <c:v>辅助</c:v>
                </c:pt>
                <c:pt idx="1">
                  <c:v>数据</c:v>
                </c:pt>
              </c:strCache>
            </c:strRef>
          </c:cat>
          <c:val>
            <c:numRef>
              <c:f>{1}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barChart>
        <c:barDir val="col"/>
        <c:grouping val="clustered"/>
        <c:varyColors val="0"/>
        <c:ser>
          <c:idx val="0"/>
          <c:order val="0"/>
          <c:spPr>
            <a:blipFill rotWithShape="1"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"/>
          </c:pictureOptions>
          <c:dLbls>
            <c:delete val="1"/>
          </c:dLbls>
          <c:cat>
            <c:strRef>
              <c:f>'45'!$C$143:$D$143</c:f>
              <c:strCache>
                <c:ptCount val="2"/>
                <c:pt idx="0">
                  <c:v>辅助</c:v>
                </c:pt>
                <c:pt idx="1">
                  <c:v>数据</c:v>
                </c:pt>
              </c:strCache>
            </c:strRef>
          </c:cat>
          <c:val>
            <c:numRef>
              <c:f>'45'!$C$144</c:f>
              <c:numCache>
                <c:formatCode>General</c:formatCode>
                <c:ptCount val="1"/>
                <c:pt idx="0">
                  <c:v>1.05</c:v>
                </c:pt>
              </c:numCache>
            </c:numRef>
          </c:val>
        </c:ser>
        <c:ser>
          <c:idx val="2"/>
          <c:order val="2"/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"/>
          </c:pictureOptions>
          <c:dLbls>
            <c:delete val="1"/>
          </c:dLbls>
          <c:cat>
            <c:strRef>
              <c:f>'45'!$C$143:$D$143</c:f>
              <c:strCache>
                <c:ptCount val="2"/>
                <c:pt idx="0">
                  <c:v>辅助</c:v>
                </c:pt>
                <c:pt idx="1">
                  <c:v>数据</c:v>
                </c:pt>
              </c:strCache>
            </c:strRef>
          </c:cat>
          <c:val>
            <c:numRef>
              <c:f>'45'!$D$144</c:f>
              <c:numCache>
                <c:formatCode>0%</c:formatCode>
                <c:ptCount val="1"/>
                <c:pt idx="0">
                  <c:v>0.619230880317615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56511722"/>
        <c:axId val="767258304"/>
      </c:barChart>
      <c:catAx>
        <c:axId val="45651172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258304"/>
        <c:crosses val="autoZero"/>
        <c:auto val="1"/>
        <c:lblAlgn val="ctr"/>
        <c:lblOffset val="100"/>
        <c:noMultiLvlLbl val="0"/>
      </c:catAx>
      <c:valAx>
        <c:axId val="767258304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651172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0649913344887348"/>
          <c:y val="0.019953596287703"/>
          <c:w val="0.908578856152513"/>
          <c:h val="0.973085846867749"/>
        </c:manualLayout>
      </c:layout>
      <c:doughnutChart>
        <c:varyColors val="1"/>
        <c:ser>
          <c:idx val="0"/>
          <c:order val="0"/>
          <c:spPr>
            <a:noFill/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'45'!$C$36:$D$36</c:f>
              <c:numCache>
                <c:formatCode>0%</c:formatCode>
                <c:ptCount val="2"/>
                <c:pt idx="0">
                  <c:v>0.111106601457743</c:v>
                </c:pt>
                <c:pt idx="1">
                  <c:v>0.888893398542257</c:v>
                </c:pt>
              </c:numCache>
            </c:numRef>
          </c:val>
        </c:ser>
        <c:ser>
          <c:idx val="1"/>
          <c:order val="1"/>
          <c:spPr>
            <a:noFill/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'45'!$C$36:$D$36</c:f>
              <c:numCache>
                <c:formatCode>0%</c:formatCode>
                <c:ptCount val="2"/>
                <c:pt idx="0">
                  <c:v>0.111106601457743</c:v>
                </c:pt>
                <c:pt idx="1">
                  <c:v>0.888893398542257</c:v>
                </c:pt>
              </c:numCache>
            </c:numRef>
          </c:val>
        </c:ser>
        <c:ser>
          <c:idx val="2"/>
          <c:order val="2"/>
          <c:spPr>
            <a:solidFill>
              <a:srgbClr val="00B050"/>
            </a:solidFill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00B050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BDFFDB"/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'45'!$C$36:$D$36</c:f>
              <c:numCache>
                <c:formatCode>0%</c:formatCode>
                <c:ptCount val="2"/>
                <c:pt idx="0">
                  <c:v>0.111106601457743</c:v>
                </c:pt>
                <c:pt idx="1">
                  <c:v>0.888893398542257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'46'!$B$5:$B$11</c:f>
              <c:strCache>
                <c:ptCount val="7"/>
                <c:pt idx="0">
                  <c:v>项目1</c:v>
                </c:pt>
                <c:pt idx="1">
                  <c:v>项目2</c:v>
                </c:pt>
                <c:pt idx="2">
                  <c:v>项目3</c:v>
                </c:pt>
                <c:pt idx="3">
                  <c:v>项目4</c:v>
                </c:pt>
                <c:pt idx="4">
                  <c:v>项目5</c:v>
                </c:pt>
                <c:pt idx="5">
                  <c:v>项目6</c:v>
                </c:pt>
                <c:pt idx="6">
                  <c:v>项目7</c:v>
                </c:pt>
              </c:strCache>
            </c:strRef>
          </c:cat>
          <c:val>
            <c:numRef>
              <c:f>'46'!$E$5:$E$11</c:f>
              <c:numCache>
                <c:formatCode>General</c:formatCode>
                <c:ptCount val="7"/>
                <c:pt idx="0">
                  <c:v>277</c:v>
                </c:pt>
                <c:pt idx="1">
                  <c:v>351</c:v>
                </c:pt>
                <c:pt idx="2">
                  <c:v>336</c:v>
                </c:pt>
                <c:pt idx="3">
                  <c:v>502.714285714286</c:v>
                </c:pt>
                <c:pt idx="4">
                  <c:v>218</c:v>
                </c:pt>
                <c:pt idx="5">
                  <c:v>502.714285714286</c:v>
                </c:pt>
                <c:pt idx="6">
                  <c:v>502.714285714286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'46'!$B$5:$B$11</c:f>
              <c:strCache>
                <c:ptCount val="7"/>
                <c:pt idx="0">
                  <c:v>项目1</c:v>
                </c:pt>
                <c:pt idx="1">
                  <c:v>项目2</c:v>
                </c:pt>
                <c:pt idx="2">
                  <c:v>项目3</c:v>
                </c:pt>
                <c:pt idx="3">
                  <c:v>项目4</c:v>
                </c:pt>
                <c:pt idx="4">
                  <c:v>项目5</c:v>
                </c:pt>
                <c:pt idx="5">
                  <c:v>项目6</c:v>
                </c:pt>
                <c:pt idx="6">
                  <c:v>项目7</c:v>
                </c:pt>
              </c:strCache>
            </c:strRef>
          </c:cat>
          <c:val>
            <c:numRef>
              <c:f>'46'!$F$5:$F$11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891</c:v>
                </c:pt>
                <c:pt idx="4">
                  <c:v>#N/A</c:v>
                </c:pt>
                <c:pt idx="5">
                  <c:v>676</c:v>
                </c:pt>
                <c:pt idx="6">
                  <c:v>770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391123"/>
        <c:axId val="693592541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'46'!$B$5:$B$11</c:f>
              <c:strCache>
                <c:ptCount val="7"/>
                <c:pt idx="0">
                  <c:v>项目1</c:v>
                </c:pt>
                <c:pt idx="1">
                  <c:v>项目2</c:v>
                </c:pt>
                <c:pt idx="2">
                  <c:v>项目3</c:v>
                </c:pt>
                <c:pt idx="3">
                  <c:v>项目4</c:v>
                </c:pt>
                <c:pt idx="4">
                  <c:v>项目5</c:v>
                </c:pt>
                <c:pt idx="5">
                  <c:v>项目6</c:v>
                </c:pt>
                <c:pt idx="6">
                  <c:v>项目7</c:v>
                </c:pt>
              </c:strCache>
            </c:strRef>
          </c:cat>
          <c:val>
            <c:numRef>
              <c:f>'46'!$D$5:$D$11</c:f>
              <c:numCache>
                <c:formatCode>0_ </c:formatCode>
                <c:ptCount val="7"/>
                <c:pt idx="0">
                  <c:v>502.714285714286</c:v>
                </c:pt>
                <c:pt idx="1">
                  <c:v>502.714285714286</c:v>
                </c:pt>
                <c:pt idx="2">
                  <c:v>502.714285714286</c:v>
                </c:pt>
                <c:pt idx="3">
                  <c:v>502.714285714286</c:v>
                </c:pt>
                <c:pt idx="4">
                  <c:v>502.714285714286</c:v>
                </c:pt>
                <c:pt idx="5">
                  <c:v>502.714285714286</c:v>
                </c:pt>
                <c:pt idx="6">
                  <c:v>502.714285714286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45391123"/>
        <c:axId val="693592541"/>
      </c:lineChart>
      <c:catAx>
        <c:axId val="6453911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3592541"/>
        <c:crosses val="autoZero"/>
        <c:auto val="1"/>
        <c:lblAlgn val="ctr"/>
        <c:lblOffset val="100"/>
        <c:noMultiLvlLbl val="0"/>
      </c:catAx>
      <c:valAx>
        <c:axId val="6935925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53911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'25'!$F$4:$H$4</c:f>
              <c:numCache>
                <c:formatCode>General</c:formatCode>
                <c:ptCount val="3"/>
                <c:pt idx="0">
                  <c:v>150</c:v>
                </c:pt>
                <c:pt idx="1">
                  <c:v>270</c:v>
                </c:pt>
                <c:pt idx="2">
                  <c:v>1260</c:v>
                </c:pt>
              </c:numCache>
            </c:numRef>
          </c:val>
        </c:ser>
        <c:ser>
          <c:idx val="1"/>
          <c:order val="1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'25'!$F$5:$H$5</c:f>
              <c:numCache>
                <c:formatCode>General</c:formatCode>
                <c:ptCount val="3"/>
                <c:pt idx="0">
                  <c:v>200</c:v>
                </c:pt>
                <c:pt idx="1">
                  <c:v>220</c:v>
                </c:pt>
                <c:pt idx="2">
                  <c:v>1260</c:v>
                </c:pt>
              </c:numCache>
            </c:numRef>
          </c:val>
        </c:ser>
        <c:ser>
          <c:idx val="2"/>
          <c:order val="2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'25'!$F$6:$H$6</c:f>
              <c:numCache>
                <c:formatCode>General</c:formatCode>
                <c:ptCount val="3"/>
                <c:pt idx="0">
                  <c:v>300</c:v>
                </c:pt>
                <c:pt idx="1">
                  <c:v>120</c:v>
                </c:pt>
                <c:pt idx="2">
                  <c:v>1260</c:v>
                </c:pt>
              </c:numCache>
            </c:numRef>
          </c:val>
        </c:ser>
        <c:ser>
          <c:idx val="3"/>
          <c:order val="3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'25'!$F$7:$H$7</c:f>
              <c:numCache>
                <c:formatCode>General</c:formatCode>
                <c:ptCount val="3"/>
                <c:pt idx="0">
                  <c:v>310</c:v>
                </c:pt>
                <c:pt idx="1">
                  <c:v>110</c:v>
                </c:pt>
                <c:pt idx="2">
                  <c:v>1260</c:v>
                </c:pt>
              </c:numCache>
            </c:numRef>
          </c:val>
        </c:ser>
        <c:ser>
          <c:idx val="4"/>
          <c:order val="4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'25'!$F$8:$H$8</c:f>
              <c:numCache>
                <c:formatCode>General</c:formatCode>
                <c:ptCount val="3"/>
                <c:pt idx="0">
                  <c:v>390</c:v>
                </c:pt>
                <c:pt idx="1">
                  <c:v>30</c:v>
                </c:pt>
                <c:pt idx="2">
                  <c:v>1260</c:v>
                </c:pt>
              </c:numCache>
            </c:numRef>
          </c:val>
        </c:ser>
        <c:ser>
          <c:idx val="5"/>
          <c:order val="5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'25'!$F$9:$H$9</c:f>
              <c:numCache>
                <c:formatCode>General</c:formatCode>
                <c:ptCount val="3"/>
                <c:pt idx="0">
                  <c:v>420</c:v>
                </c:pt>
                <c:pt idx="1">
                  <c:v>0</c:v>
                </c:pt>
                <c:pt idx="2">
                  <c:v>1260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5"/>
        <c:holeSize val="19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16" fmlaLink="$G$2" horiz="1" max="10" min="1" page="10" val="1"/>
</file>

<file path=xl/ctrlProps/ctrlProp2.xml><?xml version="1.0" encoding="utf-8"?>
<formControlPr xmlns="http://schemas.microsoft.com/office/spreadsheetml/2009/9/main" objectType="Drop" dx="16" fmlaLink="$M$2" fmlaRange="参数!$B$3:$B$6" page="10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ocer.com/works?userid=355070532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png"/><Relationship Id="rId3" Type="http://schemas.openxmlformats.org/officeDocument/2006/relationships/hyperlink" Target="#&#30446;&#24405;!A1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8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1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3.jpeg"/><Relationship Id="rId5" Type="http://schemas.openxmlformats.org/officeDocument/2006/relationships/image" Target="../media/image12.jpeg"/><Relationship Id="rId4" Type="http://schemas.openxmlformats.org/officeDocument/2006/relationships/image" Target="NULL" TargetMode="External"/><Relationship Id="rId3" Type="http://schemas.openxmlformats.org/officeDocument/2006/relationships/image" Target="../media/image11.jpe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NULL" TargetMode="External"/><Relationship Id="rId4" Type="http://schemas.openxmlformats.org/officeDocument/2006/relationships/image" Target="../media/image15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chart" Target="../charts/chart2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image" Target="../media/image2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3.xml"/></Relationships>
</file>

<file path=xl/drawings/_rels/drawing28.xml.rels><?xml version="1.0" encoding="UTF-8" standalone="yes"?>
<Relationships xmlns="http://schemas.openxmlformats.org/package/2006/relationships"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9.xml.rels><?xml version="1.0" encoding="UTF-8" standalone="yes"?>
<Relationships xmlns="http://schemas.openxmlformats.org/package/2006/relationships"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4.xml"/></Relationships>
</file>

<file path=xl/drawings/_rels/drawing30.xml.rels><?xml version="1.0" encoding="UTF-8" standalone="yes"?>
<Relationships xmlns="http://schemas.openxmlformats.org/package/2006/relationships"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1.xml.rels><?xml version="1.0" encoding="UTF-8" standalone="yes"?>
<Relationships xmlns="http://schemas.openxmlformats.org/package/2006/relationships"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3.xml.rels><?xml version="1.0" encoding="UTF-8" standalone="yes"?>
<Relationships xmlns="http://schemas.openxmlformats.org/package/2006/relationships"><Relationship Id="rId4" Type="http://schemas.openxmlformats.org/officeDocument/2006/relationships/image" Target="../media/image39.png"/><Relationship Id="rId3" Type="http://schemas.openxmlformats.org/officeDocument/2006/relationships/image" Target="../media/image38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6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7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8.xml"/></Relationships>
</file>

<file path=xl/drawings/_rels/drawing42.xml.rels><?xml version="1.0" encoding="UTF-8" standalone="yes"?>
<Relationships xmlns="http://schemas.openxmlformats.org/package/2006/relationships"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9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image" Target="../media/image23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10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4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.png"/><Relationship Id="rId8" Type="http://schemas.openxmlformats.org/officeDocument/2006/relationships/hyperlink" Target="#&#30446;&#24405;!A1"/><Relationship Id="rId7" Type="http://schemas.openxmlformats.org/officeDocument/2006/relationships/chart" Target="../charts/chart17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0" Type="http://schemas.openxmlformats.org/officeDocument/2006/relationships/image" Target="../media/image59.emf"/><Relationship Id="rId1" Type="http://schemas.openxmlformats.org/officeDocument/2006/relationships/chart" Target="../charts/chart11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18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49.xml.rels><?xml version="1.0" encoding="UTF-8" standalone="yes"?>
<Relationships xmlns="http://schemas.openxmlformats.org/package/2006/relationships"><Relationship Id="rId9" Type="http://schemas.openxmlformats.org/officeDocument/2006/relationships/image" Target="../media/image67.png"/><Relationship Id="rId8" Type="http://schemas.openxmlformats.org/officeDocument/2006/relationships/image" Target="../media/image66.png"/><Relationship Id="rId7" Type="http://schemas.openxmlformats.org/officeDocument/2006/relationships/image" Target="../media/image65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Relationship Id="rId32" Type="http://schemas.openxmlformats.org/officeDocument/2006/relationships/image" Target="../media/image90.png"/><Relationship Id="rId31" Type="http://schemas.openxmlformats.org/officeDocument/2006/relationships/image" Target="../media/image89.png"/><Relationship Id="rId30" Type="http://schemas.openxmlformats.org/officeDocument/2006/relationships/image" Target="../media/image88.png"/><Relationship Id="rId3" Type="http://schemas.openxmlformats.org/officeDocument/2006/relationships/image" Target="../media/image61.png"/><Relationship Id="rId29" Type="http://schemas.openxmlformats.org/officeDocument/2006/relationships/image" Target="../media/image87.png"/><Relationship Id="rId28" Type="http://schemas.openxmlformats.org/officeDocument/2006/relationships/image" Target="../media/image86.png"/><Relationship Id="rId27" Type="http://schemas.openxmlformats.org/officeDocument/2006/relationships/image" Target="../media/image85.png"/><Relationship Id="rId26" Type="http://schemas.openxmlformats.org/officeDocument/2006/relationships/image" Target="../media/image84.png"/><Relationship Id="rId25" Type="http://schemas.openxmlformats.org/officeDocument/2006/relationships/image" Target="../media/image83.png"/><Relationship Id="rId24" Type="http://schemas.openxmlformats.org/officeDocument/2006/relationships/image" Target="../media/image82.png"/><Relationship Id="rId23" Type="http://schemas.openxmlformats.org/officeDocument/2006/relationships/image" Target="../media/image81.png"/><Relationship Id="rId22" Type="http://schemas.openxmlformats.org/officeDocument/2006/relationships/image" Target="../media/image80.png"/><Relationship Id="rId21" Type="http://schemas.openxmlformats.org/officeDocument/2006/relationships/image" Target="../media/image79.png"/><Relationship Id="rId20" Type="http://schemas.openxmlformats.org/officeDocument/2006/relationships/image" Target="../media/image78.png"/><Relationship Id="rId2" Type="http://schemas.openxmlformats.org/officeDocument/2006/relationships/image" Target="../media/image1.png"/><Relationship Id="rId19" Type="http://schemas.openxmlformats.org/officeDocument/2006/relationships/image" Target="../media/image77.png"/><Relationship Id="rId18" Type="http://schemas.openxmlformats.org/officeDocument/2006/relationships/image" Target="../media/image76.png"/><Relationship Id="rId17" Type="http://schemas.openxmlformats.org/officeDocument/2006/relationships/image" Target="../media/image75.png"/><Relationship Id="rId16" Type="http://schemas.openxmlformats.org/officeDocument/2006/relationships/image" Target="../media/image74.png"/><Relationship Id="rId15" Type="http://schemas.openxmlformats.org/officeDocument/2006/relationships/image" Target="../media/image73.png"/><Relationship Id="rId14" Type="http://schemas.openxmlformats.org/officeDocument/2006/relationships/image" Target="../media/image72.png"/><Relationship Id="rId13" Type="http://schemas.openxmlformats.org/officeDocument/2006/relationships/image" Target="../media/image71.png"/><Relationship Id="rId12" Type="http://schemas.openxmlformats.org/officeDocument/2006/relationships/image" Target="../media/image70.png"/><Relationship Id="rId11" Type="http://schemas.openxmlformats.org/officeDocument/2006/relationships/image" Target="../media/image69.png"/><Relationship Id="rId10" Type="http://schemas.openxmlformats.org/officeDocument/2006/relationships/image" Target="../media/image68.png"/><Relationship Id="rId1" Type="http://schemas.openxmlformats.org/officeDocument/2006/relationships/hyperlink" Target="#&#30446;&#24405;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19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png"/><Relationship Id="rId1" Type="http://schemas.openxmlformats.org/officeDocument/2006/relationships/hyperlink" Target="#&#30446;&#24405;!A1"/></Relationships>
</file>

<file path=xl/drawings/_rels/drawing52.xml.rels><?xml version="1.0" encoding="UTF-8" standalone="yes"?>
<Relationships xmlns="http://schemas.openxmlformats.org/package/2006/relationships"><Relationship Id="rId4" Type="http://schemas.openxmlformats.org/officeDocument/2006/relationships/image" Target="../media/image94.png"/><Relationship Id="rId3" Type="http://schemas.openxmlformats.org/officeDocument/2006/relationships/hyperlink" Target="https://www.docer.com/works?userid=355070532" TargetMode="External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vmlDrawing2.vml.rels><?xml version="1.0" encoding="UTF-8" standalone="yes"?>
<Relationships xmlns="http://schemas.openxmlformats.org/package/2006/relationships"><Relationship Id="rId9" Type="http://schemas.openxmlformats.org/officeDocument/2006/relationships/image" Target="../media/image53.wmf"/><Relationship Id="rId8" Type="http://schemas.openxmlformats.org/officeDocument/2006/relationships/image" Target="../media/image52.wmf"/><Relationship Id="rId7" Type="http://schemas.openxmlformats.org/officeDocument/2006/relationships/image" Target="../media/image51.wmf"/><Relationship Id="rId6" Type="http://schemas.openxmlformats.org/officeDocument/2006/relationships/image" Target="../media/image50.wmf"/><Relationship Id="rId5" Type="http://schemas.openxmlformats.org/officeDocument/2006/relationships/image" Target="../media/image49.wmf"/><Relationship Id="rId4" Type="http://schemas.openxmlformats.org/officeDocument/2006/relationships/image" Target="../media/image48.wmf"/><Relationship Id="rId3" Type="http://schemas.openxmlformats.org/officeDocument/2006/relationships/image" Target="../media/image47.wmf"/><Relationship Id="rId2" Type="http://schemas.openxmlformats.org/officeDocument/2006/relationships/image" Target="../media/image46.wmf"/><Relationship Id="rId10" Type="http://schemas.openxmlformats.org/officeDocument/2006/relationships/image" Target="../media/image54.wmf"/><Relationship Id="rId1" Type="http://schemas.openxmlformats.org/officeDocument/2006/relationships/image" Target="../media/image45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198120</xdr:colOff>
          <xdr:row>1</xdr:row>
          <xdr:rowOff>9525</xdr:rowOff>
        </xdr:from>
        <xdr:to>
          <xdr:col>6</xdr:col>
          <xdr:colOff>190500</xdr:colOff>
          <xdr:row>1</xdr:row>
          <xdr:rowOff>295275</xdr:rowOff>
        </xdr:to>
        <xdr:sp>
          <xdr:nvSpPr>
            <xdr:cNvPr id="14337" name="Spinner 1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>
            <a:xfrm>
              <a:off x="7886700" y="428625"/>
              <a:ext cx="210185" cy="2857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95250</xdr:colOff>
          <xdr:row>1</xdr:row>
          <xdr:rowOff>9525</xdr:rowOff>
        </xdr:from>
        <xdr:to>
          <xdr:col>13</xdr:col>
          <xdr:colOff>447675</xdr:colOff>
          <xdr:row>1</xdr:row>
          <xdr:rowOff>290195</xdr:rowOff>
        </xdr:to>
        <xdr:sp>
          <xdr:nvSpPr>
            <xdr:cNvPr id="14338" name="Drop Down 2" hidden="1">
              <a:extLst>
                <a:ext uri="{63B3BB69-23CF-44E3-9099-C40C66FF867C}">
                  <a14:compatExt spid="_x0000_s14338"/>
                </a:ext>
              </a:extLst>
            </xdr:cNvPr>
            <xdr:cNvSpPr/>
          </xdr:nvSpPr>
          <xdr:spPr>
            <a:xfrm>
              <a:off x="13117830" y="428625"/>
              <a:ext cx="838835" cy="28067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2</xdr:col>
      <xdr:colOff>1428750</xdr:colOff>
      <xdr:row>0</xdr:row>
      <xdr:rowOff>60960</xdr:rowOff>
    </xdr:from>
    <xdr:to>
      <xdr:col>2</xdr:col>
      <xdr:colOff>1637030</xdr:colOff>
      <xdr:row>0</xdr:row>
      <xdr:rowOff>314325</xdr:rowOff>
    </xdr:to>
    <xdr:grpSp>
      <xdr:nvGrpSpPr>
        <xdr:cNvPr id="2" name="组合 1">
          <a:hlinkClick xmlns:r="http://schemas.openxmlformats.org/officeDocument/2006/relationships" r:id="rId1"/>
        </xdr:cNvPr>
        <xdr:cNvGrpSpPr/>
      </xdr:nvGrpSpPr>
      <xdr:grpSpPr>
        <a:xfrm>
          <a:off x="2287270" y="60960"/>
          <a:ext cx="208280" cy="253365"/>
          <a:chOff x="4272" y="2659"/>
          <a:chExt cx="5364" cy="4505"/>
        </a:xfrm>
      </xdr:grpSpPr>
      <xdr:sp>
        <xdr:nvSpPr>
          <xdr:cNvPr id="3" name="任意多边形 2"/>
          <xdr:cNvSpPr/>
        </xdr:nvSpPr>
        <xdr:spPr>
          <a:xfrm>
            <a:off x="4272" y="3711"/>
            <a:ext cx="2329" cy="2742"/>
          </a:xfrm>
          <a:custGeom>
            <a:avLst/>
            <a:gdLst>
              <a:gd name="connsiteX0" fmla="*/ 1936 w 2328"/>
              <a:gd name="connsiteY0" fmla="*/ 249 h 2741"/>
              <a:gd name="connsiteX1" fmla="*/ 1906 w 2328"/>
              <a:gd name="connsiteY1" fmla="*/ 864 h 2741"/>
              <a:gd name="connsiteX2" fmla="*/ 1771 w 2328"/>
              <a:gd name="connsiteY2" fmla="*/ 1374 h 2741"/>
              <a:gd name="connsiteX3" fmla="*/ 1036 w 2328"/>
              <a:gd name="connsiteY3" fmla="*/ 1959 h 2741"/>
              <a:gd name="connsiteX4" fmla="*/ 136 w 2328"/>
              <a:gd name="connsiteY4" fmla="*/ 2364 h 2741"/>
              <a:gd name="connsiteX5" fmla="*/ 91 w 2328"/>
              <a:gd name="connsiteY5" fmla="*/ 2724 h 2741"/>
              <a:gd name="connsiteX6" fmla="*/ 706 w 2328"/>
              <a:gd name="connsiteY6" fmla="*/ 2589 h 2741"/>
              <a:gd name="connsiteX7" fmla="*/ 1711 w 2328"/>
              <a:gd name="connsiteY7" fmla="*/ 2004 h 2741"/>
              <a:gd name="connsiteX8" fmla="*/ 2221 w 2328"/>
              <a:gd name="connsiteY8" fmla="*/ 1419 h 2741"/>
              <a:gd name="connsiteX9" fmla="*/ 2311 w 2328"/>
              <a:gd name="connsiteY9" fmla="*/ 339 h 2741"/>
              <a:gd name="connsiteX10" fmla="*/ 2281 w 2328"/>
              <a:gd name="connsiteY10" fmla="*/ 39 h 2741"/>
              <a:gd name="connsiteX11" fmla="*/ 1936 w 2328"/>
              <a:gd name="connsiteY11" fmla="*/ 39 h 2741"/>
              <a:gd name="connsiteX12" fmla="*/ 1936 w 2328"/>
              <a:gd name="connsiteY12" fmla="*/ 249 h 27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2329" h="2742">
                <a:moveTo>
                  <a:pt x="1936" y="249"/>
                </a:moveTo>
                <a:cubicBezTo>
                  <a:pt x="1930" y="414"/>
                  <a:pt x="1942" y="633"/>
                  <a:pt x="1906" y="864"/>
                </a:cubicBezTo>
                <a:cubicBezTo>
                  <a:pt x="1870" y="1095"/>
                  <a:pt x="1831" y="1269"/>
                  <a:pt x="1771" y="1374"/>
                </a:cubicBezTo>
                <a:cubicBezTo>
                  <a:pt x="1711" y="1479"/>
                  <a:pt x="1360" y="1767"/>
                  <a:pt x="1036" y="1959"/>
                </a:cubicBezTo>
                <a:cubicBezTo>
                  <a:pt x="712" y="2151"/>
                  <a:pt x="325" y="2211"/>
                  <a:pt x="136" y="2364"/>
                </a:cubicBezTo>
                <a:cubicBezTo>
                  <a:pt x="-53" y="2517"/>
                  <a:pt x="-23" y="2679"/>
                  <a:pt x="91" y="2724"/>
                </a:cubicBezTo>
                <a:cubicBezTo>
                  <a:pt x="205" y="2769"/>
                  <a:pt x="382" y="2733"/>
                  <a:pt x="706" y="2589"/>
                </a:cubicBezTo>
                <a:cubicBezTo>
                  <a:pt x="1030" y="2445"/>
                  <a:pt x="1408" y="2238"/>
                  <a:pt x="1711" y="2004"/>
                </a:cubicBezTo>
                <a:cubicBezTo>
                  <a:pt x="2014" y="1770"/>
                  <a:pt x="2101" y="1752"/>
                  <a:pt x="2221" y="1419"/>
                </a:cubicBezTo>
                <a:cubicBezTo>
                  <a:pt x="2341" y="1086"/>
                  <a:pt x="2299" y="615"/>
                  <a:pt x="2311" y="339"/>
                </a:cubicBezTo>
                <a:cubicBezTo>
                  <a:pt x="2323" y="63"/>
                  <a:pt x="2356" y="99"/>
                  <a:pt x="2281" y="39"/>
                </a:cubicBezTo>
                <a:cubicBezTo>
                  <a:pt x="2206" y="-21"/>
                  <a:pt x="2005" y="-3"/>
                  <a:pt x="1936" y="39"/>
                </a:cubicBezTo>
                <a:cubicBezTo>
                  <a:pt x="1867" y="81"/>
                  <a:pt x="1942" y="84"/>
                  <a:pt x="1936" y="249"/>
                </a:cubicBezTo>
                <a:close/>
              </a:path>
            </a:pathLst>
          </a:custGeom>
          <a:solidFill>
            <a:schemeClr val="bg1"/>
          </a:solidFill>
          <a:ln>
            <a:solidFill>
              <a:schemeClr val="bg1">
                <a:lumMod val="75000"/>
                <a:alpha val="22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4" name="任意多边形 3"/>
          <xdr:cNvSpPr/>
        </xdr:nvSpPr>
        <xdr:spPr>
          <a:xfrm flipH="1">
            <a:off x="7307" y="3711"/>
            <a:ext cx="2329" cy="2742"/>
          </a:xfrm>
          <a:custGeom>
            <a:avLst/>
            <a:gdLst>
              <a:gd name="connsiteX0" fmla="*/ 1936 w 2328"/>
              <a:gd name="connsiteY0" fmla="*/ 249 h 2741"/>
              <a:gd name="connsiteX1" fmla="*/ 1906 w 2328"/>
              <a:gd name="connsiteY1" fmla="*/ 864 h 2741"/>
              <a:gd name="connsiteX2" fmla="*/ 1771 w 2328"/>
              <a:gd name="connsiteY2" fmla="*/ 1374 h 2741"/>
              <a:gd name="connsiteX3" fmla="*/ 1036 w 2328"/>
              <a:gd name="connsiteY3" fmla="*/ 1959 h 2741"/>
              <a:gd name="connsiteX4" fmla="*/ 136 w 2328"/>
              <a:gd name="connsiteY4" fmla="*/ 2364 h 2741"/>
              <a:gd name="connsiteX5" fmla="*/ 91 w 2328"/>
              <a:gd name="connsiteY5" fmla="*/ 2724 h 2741"/>
              <a:gd name="connsiteX6" fmla="*/ 706 w 2328"/>
              <a:gd name="connsiteY6" fmla="*/ 2589 h 2741"/>
              <a:gd name="connsiteX7" fmla="*/ 1711 w 2328"/>
              <a:gd name="connsiteY7" fmla="*/ 2004 h 2741"/>
              <a:gd name="connsiteX8" fmla="*/ 2221 w 2328"/>
              <a:gd name="connsiteY8" fmla="*/ 1419 h 2741"/>
              <a:gd name="connsiteX9" fmla="*/ 2311 w 2328"/>
              <a:gd name="connsiteY9" fmla="*/ 339 h 2741"/>
              <a:gd name="connsiteX10" fmla="*/ 2281 w 2328"/>
              <a:gd name="connsiteY10" fmla="*/ 39 h 2741"/>
              <a:gd name="connsiteX11" fmla="*/ 1936 w 2328"/>
              <a:gd name="connsiteY11" fmla="*/ 39 h 2741"/>
              <a:gd name="connsiteX12" fmla="*/ 1936 w 2328"/>
              <a:gd name="connsiteY12" fmla="*/ 249 h 27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2329" h="2742">
                <a:moveTo>
                  <a:pt x="1936" y="249"/>
                </a:moveTo>
                <a:cubicBezTo>
                  <a:pt x="1930" y="414"/>
                  <a:pt x="1942" y="633"/>
                  <a:pt x="1906" y="864"/>
                </a:cubicBezTo>
                <a:cubicBezTo>
                  <a:pt x="1870" y="1095"/>
                  <a:pt x="1831" y="1269"/>
                  <a:pt x="1771" y="1374"/>
                </a:cubicBezTo>
                <a:cubicBezTo>
                  <a:pt x="1711" y="1479"/>
                  <a:pt x="1360" y="1767"/>
                  <a:pt x="1036" y="1959"/>
                </a:cubicBezTo>
                <a:cubicBezTo>
                  <a:pt x="712" y="2151"/>
                  <a:pt x="325" y="2211"/>
                  <a:pt x="136" y="2364"/>
                </a:cubicBezTo>
                <a:cubicBezTo>
                  <a:pt x="-53" y="2517"/>
                  <a:pt x="-23" y="2679"/>
                  <a:pt x="91" y="2724"/>
                </a:cubicBezTo>
                <a:cubicBezTo>
                  <a:pt x="205" y="2769"/>
                  <a:pt x="382" y="2733"/>
                  <a:pt x="706" y="2589"/>
                </a:cubicBezTo>
                <a:cubicBezTo>
                  <a:pt x="1030" y="2445"/>
                  <a:pt x="1408" y="2238"/>
                  <a:pt x="1711" y="2004"/>
                </a:cubicBezTo>
                <a:cubicBezTo>
                  <a:pt x="2014" y="1770"/>
                  <a:pt x="2101" y="1752"/>
                  <a:pt x="2221" y="1419"/>
                </a:cubicBezTo>
                <a:cubicBezTo>
                  <a:pt x="2341" y="1086"/>
                  <a:pt x="2299" y="615"/>
                  <a:pt x="2311" y="339"/>
                </a:cubicBezTo>
                <a:cubicBezTo>
                  <a:pt x="2323" y="63"/>
                  <a:pt x="2356" y="99"/>
                  <a:pt x="2281" y="39"/>
                </a:cubicBezTo>
                <a:cubicBezTo>
                  <a:pt x="2206" y="-21"/>
                  <a:pt x="2005" y="-3"/>
                  <a:pt x="1936" y="39"/>
                </a:cubicBezTo>
                <a:cubicBezTo>
                  <a:pt x="1867" y="81"/>
                  <a:pt x="1942" y="84"/>
                  <a:pt x="1936" y="249"/>
                </a:cubicBezTo>
                <a:close/>
              </a:path>
            </a:pathLst>
          </a:custGeom>
          <a:solidFill>
            <a:schemeClr val="bg1"/>
          </a:solidFill>
          <a:ln>
            <a:solidFill>
              <a:schemeClr val="bg1">
                <a:lumMod val="75000"/>
                <a:alpha val="22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grpSp>
        <xdr:nvGrpSpPr>
          <xdr:cNvPr id="5" name="组合 4"/>
          <xdr:cNvGrpSpPr/>
        </xdr:nvGrpSpPr>
        <xdr:grpSpPr>
          <a:xfrm>
            <a:off x="4542" y="2659"/>
            <a:ext cx="4862" cy="4505"/>
            <a:chOff x="4542" y="2659"/>
            <a:chExt cx="4862" cy="4505"/>
          </a:xfrm>
        </xdr:grpSpPr>
        <xdr:sp>
          <xdr:nvSpPr>
            <xdr:cNvPr id="6" name="任意多边形 5"/>
            <xdr:cNvSpPr/>
          </xdr:nvSpPr>
          <xdr:spPr>
            <a:xfrm>
              <a:off x="4542" y="3986"/>
              <a:ext cx="1692" cy="1688"/>
            </a:xfrm>
            <a:custGeom>
              <a:avLst/>
              <a:gdLst>
                <a:gd name="connsiteX0" fmla="*/ 1346 w 1691"/>
                <a:gd name="connsiteY0" fmla="*/ 189 h 1688"/>
                <a:gd name="connsiteX1" fmla="*/ 1127 w 1691"/>
                <a:gd name="connsiteY1" fmla="*/ 864 h 1688"/>
                <a:gd name="connsiteX2" fmla="*/ 761 w 1691"/>
                <a:gd name="connsiteY2" fmla="*/ 1163 h 1688"/>
                <a:gd name="connsiteX3" fmla="*/ 446 w 1691"/>
                <a:gd name="connsiteY3" fmla="*/ 1268 h 1688"/>
                <a:gd name="connsiteX4" fmla="*/ 47 w 1691"/>
                <a:gd name="connsiteY4" fmla="*/ 1509 h 1688"/>
                <a:gd name="connsiteX5" fmla="*/ 71 w 1691"/>
                <a:gd name="connsiteY5" fmla="*/ 1673 h 1688"/>
                <a:gd name="connsiteX6" fmla="*/ 611 w 1691"/>
                <a:gd name="connsiteY6" fmla="*/ 1628 h 1688"/>
                <a:gd name="connsiteX7" fmla="*/ 1487 w 1691"/>
                <a:gd name="connsiteY7" fmla="*/ 1104 h 1688"/>
                <a:gd name="connsiteX8" fmla="*/ 1691 w 1691"/>
                <a:gd name="connsiteY8" fmla="*/ 354 h 1688"/>
                <a:gd name="connsiteX9" fmla="*/ 1616 w 1691"/>
                <a:gd name="connsiteY9" fmla="*/ 9 h 1688"/>
                <a:gd name="connsiteX10" fmla="*/ 1346 w 1691"/>
                <a:gd name="connsiteY10" fmla="*/ 189 h 168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</a:cxnLst>
              <a:rect l="l" t="t" r="r" b="b"/>
              <a:pathLst>
                <a:path w="1692" h="1688">
                  <a:moveTo>
                    <a:pt x="1346" y="189"/>
                  </a:moveTo>
                  <a:cubicBezTo>
                    <a:pt x="1283" y="339"/>
                    <a:pt x="1235" y="783"/>
                    <a:pt x="1127" y="864"/>
                  </a:cubicBezTo>
                  <a:cubicBezTo>
                    <a:pt x="1019" y="945"/>
                    <a:pt x="914" y="1091"/>
                    <a:pt x="761" y="1163"/>
                  </a:cubicBezTo>
                  <a:cubicBezTo>
                    <a:pt x="608" y="1235"/>
                    <a:pt x="551" y="1238"/>
                    <a:pt x="446" y="1268"/>
                  </a:cubicBezTo>
                  <a:cubicBezTo>
                    <a:pt x="341" y="1298"/>
                    <a:pt x="104" y="1423"/>
                    <a:pt x="47" y="1509"/>
                  </a:cubicBezTo>
                  <a:cubicBezTo>
                    <a:pt x="-10" y="1595"/>
                    <a:pt x="-28" y="1643"/>
                    <a:pt x="71" y="1673"/>
                  </a:cubicBezTo>
                  <a:cubicBezTo>
                    <a:pt x="170" y="1703"/>
                    <a:pt x="407" y="1691"/>
                    <a:pt x="611" y="1628"/>
                  </a:cubicBezTo>
                  <a:cubicBezTo>
                    <a:pt x="815" y="1565"/>
                    <a:pt x="1370" y="1236"/>
                    <a:pt x="1487" y="1104"/>
                  </a:cubicBezTo>
                  <a:cubicBezTo>
                    <a:pt x="1604" y="972"/>
                    <a:pt x="1703" y="491"/>
                    <a:pt x="1691" y="354"/>
                  </a:cubicBezTo>
                  <a:cubicBezTo>
                    <a:pt x="1679" y="216"/>
                    <a:pt x="1685" y="42"/>
                    <a:pt x="1616" y="9"/>
                  </a:cubicBezTo>
                  <a:cubicBezTo>
                    <a:pt x="1547" y="-24"/>
                    <a:pt x="1409" y="39"/>
                    <a:pt x="1346" y="18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7" name="任意多边形 6"/>
            <xdr:cNvSpPr/>
          </xdr:nvSpPr>
          <xdr:spPr>
            <a:xfrm>
              <a:off x="5191" y="3517"/>
              <a:ext cx="1785" cy="3647"/>
            </a:xfrm>
            <a:custGeom>
              <a:avLst/>
              <a:gdLst>
                <a:gd name="connisteX0" fmla="*/ 875963 w 1133588"/>
                <a:gd name="connsiteY0" fmla="*/ 157338 h 2315919"/>
                <a:gd name="connisteX1" fmla="*/ 866438 w 1133588"/>
                <a:gd name="connsiteY1" fmla="*/ 814563 h 2315919"/>
                <a:gd name="connisteX2" fmla="*/ 628313 w 1133588"/>
                <a:gd name="connsiteY2" fmla="*/ 1528938 h 2315919"/>
                <a:gd name="connisteX3" fmla="*/ 266363 w 1133588"/>
                <a:gd name="connsiteY3" fmla="*/ 1919463 h 2315919"/>
                <a:gd name="connisteX4" fmla="*/ 37763 w 1133588"/>
                <a:gd name="connsiteY4" fmla="*/ 2100438 h 2315919"/>
                <a:gd name="connisteX5" fmla="*/ 28238 w 1133588"/>
                <a:gd name="connsiteY5" fmla="*/ 2252838 h 2315919"/>
                <a:gd name="connisteX6" fmla="*/ 237788 w 1133588"/>
                <a:gd name="connsiteY6" fmla="*/ 2281413 h 2315919"/>
                <a:gd name="connisteX7" fmla="*/ 694988 w 1133588"/>
                <a:gd name="connsiteY7" fmla="*/ 1871838 h 2315919"/>
                <a:gd name="connisteX8" fmla="*/ 1028363 w 1133588"/>
                <a:gd name="connsiteY8" fmla="*/ 1186038 h 2315919"/>
                <a:gd name="connisteX9" fmla="*/ 1123613 w 1133588"/>
                <a:gd name="connsiteY9" fmla="*/ 566913 h 2315919"/>
                <a:gd name="connisteX10" fmla="*/ 1095038 w 1133588"/>
                <a:gd name="connsiteY10" fmla="*/ 62088 h 2315919"/>
                <a:gd name="connisteX11" fmla="*/ 875963 w 1133588"/>
                <a:gd name="connsiteY11" fmla="*/ 33513 h 2315919"/>
                <a:gd name="connisteX12" fmla="*/ 875963 w 1133588"/>
                <a:gd name="connsiteY12" fmla="*/ 157338 h 2315919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  <a:cxn ang="0">
                  <a:pos x="connisteX11" y="connsiteY11"/>
                </a:cxn>
                <a:cxn ang="0">
                  <a:pos x="connisteX12" y="connsiteY12"/>
                </a:cxn>
              </a:cxnLst>
              <a:rect l="l" t="t" r="r" b="b"/>
              <a:pathLst>
                <a:path w="1133589" h="2315919">
                  <a:moveTo>
                    <a:pt x="875964" y="157339"/>
                  </a:moveTo>
                  <a:cubicBezTo>
                    <a:pt x="874059" y="313549"/>
                    <a:pt x="915969" y="540244"/>
                    <a:pt x="866439" y="814564"/>
                  </a:cubicBezTo>
                  <a:cubicBezTo>
                    <a:pt x="816909" y="1088884"/>
                    <a:pt x="748329" y="1307959"/>
                    <a:pt x="628314" y="1528939"/>
                  </a:cubicBezTo>
                  <a:cubicBezTo>
                    <a:pt x="508299" y="1749919"/>
                    <a:pt x="384474" y="1805164"/>
                    <a:pt x="266364" y="1919464"/>
                  </a:cubicBezTo>
                  <a:cubicBezTo>
                    <a:pt x="148254" y="2033764"/>
                    <a:pt x="85389" y="2033764"/>
                    <a:pt x="37764" y="2100439"/>
                  </a:cubicBezTo>
                  <a:cubicBezTo>
                    <a:pt x="-9861" y="2167114"/>
                    <a:pt x="-11766" y="2216644"/>
                    <a:pt x="28239" y="2252839"/>
                  </a:cubicBezTo>
                  <a:cubicBezTo>
                    <a:pt x="68244" y="2289034"/>
                    <a:pt x="104439" y="2357614"/>
                    <a:pt x="237789" y="2281414"/>
                  </a:cubicBezTo>
                  <a:cubicBezTo>
                    <a:pt x="371139" y="2205214"/>
                    <a:pt x="536874" y="2090914"/>
                    <a:pt x="694989" y="1871839"/>
                  </a:cubicBezTo>
                  <a:cubicBezTo>
                    <a:pt x="853104" y="1652764"/>
                    <a:pt x="942639" y="1447024"/>
                    <a:pt x="1028364" y="1186039"/>
                  </a:cubicBezTo>
                  <a:cubicBezTo>
                    <a:pt x="1114089" y="925054"/>
                    <a:pt x="1110279" y="791704"/>
                    <a:pt x="1123614" y="566914"/>
                  </a:cubicBezTo>
                  <a:cubicBezTo>
                    <a:pt x="1136949" y="342124"/>
                    <a:pt x="1144569" y="168769"/>
                    <a:pt x="1095039" y="62089"/>
                  </a:cubicBezTo>
                  <a:cubicBezTo>
                    <a:pt x="1045509" y="-44591"/>
                    <a:pt x="919779" y="14464"/>
                    <a:pt x="875964" y="33514"/>
                  </a:cubicBezTo>
                  <a:cubicBezTo>
                    <a:pt x="832149" y="52564"/>
                    <a:pt x="877869" y="1129"/>
                    <a:pt x="875964" y="157339"/>
                  </a:cubicBezTo>
                  <a:close/>
                </a:path>
              </a:pathLst>
            </a:custGeom>
            <a:noFill/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8" name="任意多边形 7"/>
            <xdr:cNvSpPr/>
          </xdr:nvSpPr>
          <xdr:spPr>
            <a:xfrm flipH="1">
              <a:off x="7712" y="3961"/>
              <a:ext cx="1692" cy="1688"/>
            </a:xfrm>
            <a:custGeom>
              <a:avLst/>
              <a:gdLst>
                <a:gd name="connsiteX0" fmla="*/ 1346 w 1691"/>
                <a:gd name="connsiteY0" fmla="*/ 189 h 1688"/>
                <a:gd name="connsiteX1" fmla="*/ 1127 w 1691"/>
                <a:gd name="connsiteY1" fmla="*/ 864 h 1688"/>
                <a:gd name="connsiteX2" fmla="*/ 761 w 1691"/>
                <a:gd name="connsiteY2" fmla="*/ 1163 h 1688"/>
                <a:gd name="connsiteX3" fmla="*/ 446 w 1691"/>
                <a:gd name="connsiteY3" fmla="*/ 1268 h 1688"/>
                <a:gd name="connsiteX4" fmla="*/ 47 w 1691"/>
                <a:gd name="connsiteY4" fmla="*/ 1509 h 1688"/>
                <a:gd name="connsiteX5" fmla="*/ 71 w 1691"/>
                <a:gd name="connsiteY5" fmla="*/ 1673 h 1688"/>
                <a:gd name="connsiteX6" fmla="*/ 611 w 1691"/>
                <a:gd name="connsiteY6" fmla="*/ 1628 h 1688"/>
                <a:gd name="connsiteX7" fmla="*/ 1487 w 1691"/>
                <a:gd name="connsiteY7" fmla="*/ 1104 h 1688"/>
                <a:gd name="connsiteX8" fmla="*/ 1691 w 1691"/>
                <a:gd name="connsiteY8" fmla="*/ 354 h 1688"/>
                <a:gd name="connsiteX9" fmla="*/ 1616 w 1691"/>
                <a:gd name="connsiteY9" fmla="*/ 9 h 1688"/>
                <a:gd name="connsiteX10" fmla="*/ 1346 w 1691"/>
                <a:gd name="connsiteY10" fmla="*/ 189 h 168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</a:cxnLst>
              <a:rect l="l" t="t" r="r" b="b"/>
              <a:pathLst>
                <a:path w="1692" h="1688">
                  <a:moveTo>
                    <a:pt x="1346" y="189"/>
                  </a:moveTo>
                  <a:cubicBezTo>
                    <a:pt x="1283" y="339"/>
                    <a:pt x="1235" y="783"/>
                    <a:pt x="1127" y="864"/>
                  </a:cubicBezTo>
                  <a:cubicBezTo>
                    <a:pt x="1019" y="945"/>
                    <a:pt x="914" y="1091"/>
                    <a:pt x="761" y="1163"/>
                  </a:cubicBezTo>
                  <a:cubicBezTo>
                    <a:pt x="608" y="1235"/>
                    <a:pt x="551" y="1238"/>
                    <a:pt x="446" y="1268"/>
                  </a:cubicBezTo>
                  <a:cubicBezTo>
                    <a:pt x="341" y="1298"/>
                    <a:pt x="104" y="1423"/>
                    <a:pt x="47" y="1509"/>
                  </a:cubicBezTo>
                  <a:cubicBezTo>
                    <a:pt x="-10" y="1595"/>
                    <a:pt x="-28" y="1643"/>
                    <a:pt x="71" y="1673"/>
                  </a:cubicBezTo>
                  <a:cubicBezTo>
                    <a:pt x="170" y="1703"/>
                    <a:pt x="407" y="1691"/>
                    <a:pt x="611" y="1628"/>
                  </a:cubicBezTo>
                  <a:cubicBezTo>
                    <a:pt x="815" y="1565"/>
                    <a:pt x="1370" y="1236"/>
                    <a:pt x="1487" y="1104"/>
                  </a:cubicBezTo>
                  <a:cubicBezTo>
                    <a:pt x="1604" y="972"/>
                    <a:pt x="1703" y="491"/>
                    <a:pt x="1691" y="354"/>
                  </a:cubicBezTo>
                  <a:cubicBezTo>
                    <a:pt x="1679" y="216"/>
                    <a:pt x="1685" y="42"/>
                    <a:pt x="1616" y="9"/>
                  </a:cubicBezTo>
                  <a:cubicBezTo>
                    <a:pt x="1547" y="-24"/>
                    <a:pt x="1409" y="39"/>
                    <a:pt x="1346" y="18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9" name="任意多边形 8"/>
            <xdr:cNvSpPr/>
          </xdr:nvSpPr>
          <xdr:spPr>
            <a:xfrm flipH="1">
              <a:off x="6950" y="3492"/>
              <a:ext cx="1785" cy="3647"/>
            </a:xfrm>
            <a:custGeom>
              <a:avLst/>
              <a:gdLst>
                <a:gd name="connisteX0" fmla="*/ 875963 w 1133588"/>
                <a:gd name="connsiteY0" fmla="*/ 157338 h 2315919"/>
                <a:gd name="connisteX1" fmla="*/ 866438 w 1133588"/>
                <a:gd name="connsiteY1" fmla="*/ 814563 h 2315919"/>
                <a:gd name="connisteX2" fmla="*/ 628313 w 1133588"/>
                <a:gd name="connsiteY2" fmla="*/ 1528938 h 2315919"/>
                <a:gd name="connisteX3" fmla="*/ 266363 w 1133588"/>
                <a:gd name="connsiteY3" fmla="*/ 1919463 h 2315919"/>
                <a:gd name="connisteX4" fmla="*/ 37763 w 1133588"/>
                <a:gd name="connsiteY4" fmla="*/ 2100438 h 2315919"/>
                <a:gd name="connisteX5" fmla="*/ 28238 w 1133588"/>
                <a:gd name="connsiteY5" fmla="*/ 2252838 h 2315919"/>
                <a:gd name="connisteX6" fmla="*/ 237788 w 1133588"/>
                <a:gd name="connsiteY6" fmla="*/ 2281413 h 2315919"/>
                <a:gd name="connisteX7" fmla="*/ 694988 w 1133588"/>
                <a:gd name="connsiteY7" fmla="*/ 1871838 h 2315919"/>
                <a:gd name="connisteX8" fmla="*/ 1028363 w 1133588"/>
                <a:gd name="connsiteY8" fmla="*/ 1186038 h 2315919"/>
                <a:gd name="connisteX9" fmla="*/ 1123613 w 1133588"/>
                <a:gd name="connsiteY9" fmla="*/ 566913 h 2315919"/>
                <a:gd name="connisteX10" fmla="*/ 1095038 w 1133588"/>
                <a:gd name="connsiteY10" fmla="*/ 62088 h 2315919"/>
                <a:gd name="connisteX11" fmla="*/ 875963 w 1133588"/>
                <a:gd name="connsiteY11" fmla="*/ 33513 h 2315919"/>
                <a:gd name="connisteX12" fmla="*/ 875963 w 1133588"/>
                <a:gd name="connsiteY12" fmla="*/ 157338 h 2315919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  <a:cxn ang="0">
                  <a:pos x="connisteX11" y="connsiteY11"/>
                </a:cxn>
                <a:cxn ang="0">
                  <a:pos x="connisteX12" y="connsiteY12"/>
                </a:cxn>
              </a:cxnLst>
              <a:rect l="l" t="t" r="r" b="b"/>
              <a:pathLst>
                <a:path w="1133589" h="2315919">
                  <a:moveTo>
                    <a:pt x="875964" y="157339"/>
                  </a:moveTo>
                  <a:cubicBezTo>
                    <a:pt x="874059" y="313549"/>
                    <a:pt x="915969" y="540244"/>
                    <a:pt x="866439" y="814564"/>
                  </a:cubicBezTo>
                  <a:cubicBezTo>
                    <a:pt x="816909" y="1088884"/>
                    <a:pt x="748329" y="1307959"/>
                    <a:pt x="628314" y="1528939"/>
                  </a:cubicBezTo>
                  <a:cubicBezTo>
                    <a:pt x="508299" y="1749919"/>
                    <a:pt x="384474" y="1805164"/>
                    <a:pt x="266364" y="1919464"/>
                  </a:cubicBezTo>
                  <a:cubicBezTo>
                    <a:pt x="148254" y="2033764"/>
                    <a:pt x="85389" y="2033764"/>
                    <a:pt x="37764" y="2100439"/>
                  </a:cubicBezTo>
                  <a:cubicBezTo>
                    <a:pt x="-9861" y="2167114"/>
                    <a:pt x="-11766" y="2216644"/>
                    <a:pt x="28239" y="2252839"/>
                  </a:cubicBezTo>
                  <a:cubicBezTo>
                    <a:pt x="68244" y="2289034"/>
                    <a:pt x="104439" y="2357614"/>
                    <a:pt x="237789" y="2281414"/>
                  </a:cubicBezTo>
                  <a:cubicBezTo>
                    <a:pt x="371139" y="2205214"/>
                    <a:pt x="536874" y="2090914"/>
                    <a:pt x="694989" y="1871839"/>
                  </a:cubicBezTo>
                  <a:cubicBezTo>
                    <a:pt x="853104" y="1652764"/>
                    <a:pt x="942639" y="1447024"/>
                    <a:pt x="1028364" y="1186039"/>
                  </a:cubicBezTo>
                  <a:cubicBezTo>
                    <a:pt x="1114089" y="925054"/>
                    <a:pt x="1110279" y="791704"/>
                    <a:pt x="1123614" y="566914"/>
                  </a:cubicBezTo>
                  <a:cubicBezTo>
                    <a:pt x="1136949" y="342124"/>
                    <a:pt x="1144569" y="168769"/>
                    <a:pt x="1095039" y="62089"/>
                  </a:cubicBezTo>
                  <a:cubicBezTo>
                    <a:pt x="1045509" y="-44591"/>
                    <a:pt x="919779" y="14464"/>
                    <a:pt x="875964" y="33514"/>
                  </a:cubicBezTo>
                  <a:cubicBezTo>
                    <a:pt x="832149" y="52564"/>
                    <a:pt x="877869" y="1129"/>
                    <a:pt x="875964" y="15733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0" name="任意多边形 9"/>
            <xdr:cNvSpPr/>
          </xdr:nvSpPr>
          <xdr:spPr>
            <a:xfrm>
              <a:off x="5001" y="2659"/>
              <a:ext cx="3626" cy="2062"/>
            </a:xfrm>
            <a:custGeom>
              <a:avLst/>
              <a:gdLst>
                <a:gd name="connisteX0" fmla="*/ 435075 w 1674211"/>
                <a:gd name="connsiteY0" fmla="*/ 86444 h 805300"/>
                <a:gd name="connisteX1" fmla="*/ 25500 w 1674211"/>
                <a:gd name="connsiteY1" fmla="*/ 372194 h 805300"/>
                <a:gd name="connisteX2" fmla="*/ 139800 w 1674211"/>
                <a:gd name="connsiteY2" fmla="*/ 667469 h 805300"/>
                <a:gd name="connisteX3" fmla="*/ 663675 w 1674211"/>
                <a:gd name="connsiteY3" fmla="*/ 800819 h 805300"/>
                <a:gd name="connisteX4" fmla="*/ 1292325 w 1674211"/>
                <a:gd name="connsiteY4" fmla="*/ 743669 h 805300"/>
                <a:gd name="connisteX5" fmla="*/ 1663800 w 1674211"/>
                <a:gd name="connsiteY5" fmla="*/ 562694 h 805300"/>
                <a:gd name="connisteX6" fmla="*/ 1511400 w 1674211"/>
                <a:gd name="connsiteY6" fmla="*/ 267419 h 805300"/>
                <a:gd name="connisteX7" fmla="*/ 1197075 w 1674211"/>
                <a:gd name="connsiteY7" fmla="*/ 76919 h 805300"/>
                <a:gd name="connisteX8" fmla="*/ 873225 w 1674211"/>
                <a:gd name="connsiteY8" fmla="*/ 719 h 805300"/>
                <a:gd name="connisteX9" fmla="*/ 396975 w 1674211"/>
                <a:gd name="connsiteY9" fmla="*/ 105494 h 805300"/>
                <a:gd name="connisteX10" fmla="*/ 396975 w 1674211"/>
                <a:gd name="connsiteY10" fmla="*/ 115019 h 805300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</a:cxnLst>
              <a:rect l="l" t="t" r="r" b="b"/>
              <a:pathLst>
                <a:path w="1674211" h="805301">
                  <a:moveTo>
                    <a:pt x="435076" y="86445"/>
                  </a:moveTo>
                  <a:cubicBezTo>
                    <a:pt x="350621" y="137880"/>
                    <a:pt x="84556" y="255990"/>
                    <a:pt x="25501" y="372195"/>
                  </a:cubicBezTo>
                  <a:cubicBezTo>
                    <a:pt x="-33554" y="488400"/>
                    <a:pt x="12166" y="581745"/>
                    <a:pt x="139801" y="667470"/>
                  </a:cubicBezTo>
                  <a:cubicBezTo>
                    <a:pt x="267436" y="753195"/>
                    <a:pt x="433171" y="785580"/>
                    <a:pt x="663676" y="800820"/>
                  </a:cubicBezTo>
                  <a:cubicBezTo>
                    <a:pt x="894181" y="816060"/>
                    <a:pt x="1092301" y="791295"/>
                    <a:pt x="1292326" y="743670"/>
                  </a:cubicBezTo>
                  <a:cubicBezTo>
                    <a:pt x="1492351" y="696045"/>
                    <a:pt x="1619986" y="657945"/>
                    <a:pt x="1663801" y="562695"/>
                  </a:cubicBezTo>
                  <a:cubicBezTo>
                    <a:pt x="1707616" y="467445"/>
                    <a:pt x="1604746" y="364575"/>
                    <a:pt x="1511401" y="267420"/>
                  </a:cubicBezTo>
                  <a:cubicBezTo>
                    <a:pt x="1418056" y="170265"/>
                    <a:pt x="1324711" y="130260"/>
                    <a:pt x="1197076" y="76920"/>
                  </a:cubicBezTo>
                  <a:cubicBezTo>
                    <a:pt x="1069441" y="23580"/>
                    <a:pt x="1033246" y="-4995"/>
                    <a:pt x="873226" y="720"/>
                  </a:cubicBezTo>
                  <a:cubicBezTo>
                    <a:pt x="713206" y="6435"/>
                    <a:pt x="492226" y="82635"/>
                    <a:pt x="396976" y="105495"/>
                  </a:cubicBezTo>
                  <a:cubicBezTo>
                    <a:pt x="301726" y="128355"/>
                    <a:pt x="387451" y="115020"/>
                    <a:pt x="396976" y="115020"/>
                  </a:cubicBezTo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1" name="圆角矩形 10"/>
            <xdr:cNvSpPr/>
          </xdr:nvSpPr>
          <xdr:spPr>
            <a:xfrm>
              <a:off x="6030" y="3254"/>
              <a:ext cx="330" cy="661"/>
            </a:xfrm>
            <a:prstGeom prst="roundRect">
              <a:avLst>
                <a:gd name="adj" fmla="val 39393"/>
              </a:avLst>
            </a:pr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2" name="圆角矩形 11"/>
            <xdr:cNvSpPr/>
          </xdr:nvSpPr>
          <xdr:spPr>
            <a:xfrm>
              <a:off x="7140" y="3254"/>
              <a:ext cx="330" cy="661"/>
            </a:xfrm>
            <a:prstGeom prst="roundRect">
              <a:avLst>
                <a:gd name="adj" fmla="val 39393"/>
              </a:avLst>
            </a:pr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任意多边形 12"/>
            <xdr:cNvSpPr/>
          </xdr:nvSpPr>
          <xdr:spPr>
            <a:xfrm>
              <a:off x="6025" y="3555"/>
              <a:ext cx="330" cy="380"/>
            </a:xfrm>
            <a:custGeom>
              <a:avLst/>
              <a:gdLst>
                <a:gd name="connsiteX0" fmla="*/ 325 w 330"/>
                <a:gd name="connsiteY0" fmla="*/ 0 h 380"/>
                <a:gd name="connsiteX1" fmla="*/ 330 w 330"/>
                <a:gd name="connsiteY1" fmla="*/ 250 h 380"/>
                <a:gd name="connsiteX2" fmla="*/ 200 w 330"/>
                <a:gd name="connsiteY2" fmla="*/ 380 h 380"/>
                <a:gd name="connsiteX3" fmla="*/ 130 w 330"/>
                <a:gd name="connsiteY3" fmla="*/ 380 h 380"/>
                <a:gd name="connsiteX4" fmla="*/ 0 w 330"/>
                <a:gd name="connsiteY4" fmla="*/ 250 h 380"/>
                <a:gd name="connsiteX5" fmla="*/ 325 w 330"/>
                <a:gd name="connsiteY5" fmla="*/ 0 h 3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330" h="380">
                  <a:moveTo>
                    <a:pt x="325" y="0"/>
                  </a:moveTo>
                  <a:lnTo>
                    <a:pt x="330" y="250"/>
                  </a:lnTo>
                  <a:cubicBezTo>
                    <a:pt x="330" y="322"/>
                    <a:pt x="272" y="380"/>
                    <a:pt x="200" y="380"/>
                  </a:cubicBezTo>
                  <a:lnTo>
                    <a:pt x="130" y="380"/>
                  </a:lnTo>
                  <a:cubicBezTo>
                    <a:pt x="58" y="380"/>
                    <a:pt x="0" y="322"/>
                    <a:pt x="0" y="250"/>
                  </a:cubicBezTo>
                  <a:lnTo>
                    <a:pt x="325" y="0"/>
                  </a:lnTo>
                  <a:close/>
                </a:path>
              </a:pathLst>
            </a:custGeom>
            <a:solidFill>
              <a:schemeClr val="tx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4" name="任意多边形 13"/>
            <xdr:cNvSpPr/>
          </xdr:nvSpPr>
          <xdr:spPr>
            <a:xfrm>
              <a:off x="6255" y="4245"/>
              <a:ext cx="1110" cy="206"/>
            </a:xfrm>
            <a:custGeom>
              <a:avLst/>
              <a:gdLst>
                <a:gd name="connisteX0" fmla="*/ 0 w 704850"/>
                <a:gd name="connsiteY0" fmla="*/ 0 h 130738"/>
                <a:gd name="connisteX1" fmla="*/ 171450 w 704850"/>
                <a:gd name="connsiteY1" fmla="*/ 114300 h 130738"/>
                <a:gd name="connisteX2" fmla="*/ 514350 w 704850"/>
                <a:gd name="connsiteY2" fmla="*/ 114300 h 130738"/>
                <a:gd name="connisteX3" fmla="*/ 704850 w 704850"/>
                <a:gd name="connsiteY3" fmla="*/ 9525 h 130738"/>
                <a:gd name="connisteX4" fmla="*/ 762000 w 704850"/>
                <a:gd name="connsiteY4" fmla="*/ -76200 h 130738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</a:cxnLst>
              <a:rect l="l" t="t" r="r" b="b"/>
              <a:pathLst>
                <a:path w="704850" h="130738">
                  <a:moveTo>
                    <a:pt x="0" y="0"/>
                  </a:moveTo>
                  <a:cubicBezTo>
                    <a:pt x="27305" y="22860"/>
                    <a:pt x="68580" y="91440"/>
                    <a:pt x="171450" y="114300"/>
                  </a:cubicBezTo>
                  <a:cubicBezTo>
                    <a:pt x="274320" y="137160"/>
                    <a:pt x="407670" y="135255"/>
                    <a:pt x="514350" y="114300"/>
                  </a:cubicBezTo>
                  <a:cubicBezTo>
                    <a:pt x="621030" y="93345"/>
                    <a:pt x="655320" y="47625"/>
                    <a:pt x="704850" y="9525"/>
                  </a:cubicBezTo>
                </a:path>
              </a:pathLst>
            </a:custGeom>
            <a:noFill/>
            <a:ln w="19050">
              <a:solidFill>
                <a:schemeClr val="tx1">
                  <a:lumMod val="65000"/>
                  <a:lumOff val="3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任意多边形 14"/>
            <xdr:cNvSpPr/>
          </xdr:nvSpPr>
          <xdr:spPr>
            <a:xfrm>
              <a:off x="7150" y="3555"/>
              <a:ext cx="330" cy="380"/>
            </a:xfrm>
            <a:custGeom>
              <a:avLst/>
              <a:gdLst>
                <a:gd name="connsiteX0" fmla="*/ 325 w 330"/>
                <a:gd name="connsiteY0" fmla="*/ 0 h 380"/>
                <a:gd name="connsiteX1" fmla="*/ 330 w 330"/>
                <a:gd name="connsiteY1" fmla="*/ 250 h 380"/>
                <a:gd name="connsiteX2" fmla="*/ 200 w 330"/>
                <a:gd name="connsiteY2" fmla="*/ 380 h 380"/>
                <a:gd name="connsiteX3" fmla="*/ 130 w 330"/>
                <a:gd name="connsiteY3" fmla="*/ 380 h 380"/>
                <a:gd name="connsiteX4" fmla="*/ 0 w 330"/>
                <a:gd name="connsiteY4" fmla="*/ 250 h 380"/>
                <a:gd name="connsiteX5" fmla="*/ 325 w 330"/>
                <a:gd name="connsiteY5" fmla="*/ 0 h 3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330" h="380">
                  <a:moveTo>
                    <a:pt x="325" y="0"/>
                  </a:moveTo>
                  <a:lnTo>
                    <a:pt x="330" y="250"/>
                  </a:lnTo>
                  <a:cubicBezTo>
                    <a:pt x="330" y="322"/>
                    <a:pt x="272" y="380"/>
                    <a:pt x="200" y="380"/>
                  </a:cubicBezTo>
                  <a:lnTo>
                    <a:pt x="130" y="380"/>
                  </a:lnTo>
                  <a:cubicBezTo>
                    <a:pt x="58" y="380"/>
                    <a:pt x="0" y="322"/>
                    <a:pt x="0" y="250"/>
                  </a:cubicBezTo>
                  <a:lnTo>
                    <a:pt x="325" y="0"/>
                  </a:lnTo>
                  <a:close/>
                </a:path>
              </a:pathLst>
            </a:custGeom>
            <a:solidFill>
              <a:schemeClr val="tx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194310</xdr:colOff>
      <xdr:row>0</xdr:row>
      <xdr:rowOff>104140</xdr:rowOff>
    </xdr:from>
    <xdr:to>
      <xdr:col>5</xdr:col>
      <xdr:colOff>501650</xdr:colOff>
      <xdr:row>0</xdr:row>
      <xdr:rowOff>415925</xdr:rowOff>
    </xdr:to>
    <xdr:pic>
      <xdr:nvPicPr>
        <xdr:cNvPr id="8" name="图片 7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07205" y="104140"/>
          <a:ext cx="307340" cy="3117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635000</xdr:colOff>
      <xdr:row>3</xdr:row>
      <xdr:rowOff>254000</xdr:rowOff>
    </xdr:from>
    <xdr:to>
      <xdr:col>11</xdr:col>
      <xdr:colOff>43815</xdr:colOff>
      <xdr:row>5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09365" y="965200"/>
          <a:ext cx="3518535" cy="457200"/>
        </a:xfrm>
        <a:prstGeom prst="rect">
          <a:avLst/>
        </a:prstGeom>
        <a:noFill/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521335</xdr:colOff>
      <xdr:row>6</xdr:row>
      <xdr:rowOff>120650</xdr:rowOff>
    </xdr:from>
    <xdr:to>
      <xdr:col>12</xdr:col>
      <xdr:colOff>87630</xdr:colOff>
      <xdr:row>10</xdr:row>
      <xdr:rowOff>50165</xdr:rowOff>
    </xdr:to>
    <xdr:sp>
      <xdr:nvSpPr>
        <xdr:cNvPr id="4" name="文本框 3"/>
        <xdr:cNvSpPr txBox="1"/>
      </xdr:nvSpPr>
      <xdr:spPr>
        <a:xfrm>
          <a:off x="3695700" y="1631950"/>
          <a:ext cx="4341495" cy="9963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在数据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有效性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来源，输入公式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=OFFSET($B$4,1,0,COUNTA($B:$B)-2,1)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试着修改数据源的内容，看看下拉列表是不是跟着变化。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COUNTA($B:$B)-2是为了计算偏移选择的行数，这里减去</a:t>
          </a:r>
          <a:r>
            <a:rPr lang="en-US" altLang="zh-CN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2</a:t>
          </a:r>
          <a:r>
            <a:rPr lang="zh-CN" altLang="en-US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，是因为除了数据源的内容外，还有两个单元格有数据。</a:t>
          </a:r>
          <a:endParaRPr lang="zh-CN" altLang="en-US" sz="1100" b="1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57150</xdr:colOff>
      <xdr:row>2</xdr:row>
      <xdr:rowOff>19050</xdr:rowOff>
    </xdr:from>
    <xdr:to>
      <xdr:col>1</xdr:col>
      <xdr:colOff>336550</xdr:colOff>
      <xdr:row>3</xdr:row>
      <xdr:rowOff>31750</xdr:rowOff>
    </xdr:to>
    <xdr:sp>
      <xdr:nvSpPr>
        <xdr:cNvPr id="5" name="椭圆 4"/>
        <xdr:cNvSpPr/>
      </xdr:nvSpPr>
      <xdr:spPr>
        <a:xfrm>
          <a:off x="459105" y="552450"/>
          <a:ext cx="279400" cy="190500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lIns="71755" tIns="36195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1">
              <a:latin typeface="Bahnschrift Light Condensed" panose="020B0502040204020203" charset="0"/>
              <a:cs typeface="Bahnschrift Light Condensed" panose="020B0502040204020203" charset="0"/>
            </a:rPr>
            <a:t>1</a:t>
          </a:r>
          <a:endParaRPr lang="en-US" altLang="zh-CN" sz="1100" b="1">
            <a:latin typeface="Bahnschrift Light Condensed" panose="020B0502040204020203" charset="0"/>
            <a:cs typeface="Bahnschrift Light Condensed" panose="020B0502040204020203" charset="0"/>
          </a:endParaRPr>
        </a:p>
      </xdr:txBody>
    </xdr:sp>
    <xdr:clientData/>
  </xdr:twoCellAnchor>
  <xdr:twoCellAnchor>
    <xdr:from>
      <xdr:col>1</xdr:col>
      <xdr:colOff>0</xdr:colOff>
      <xdr:row>12</xdr:row>
      <xdr:rowOff>0</xdr:rowOff>
    </xdr:from>
    <xdr:to>
      <xdr:col>1</xdr:col>
      <xdr:colOff>279400</xdr:colOff>
      <xdr:row>13</xdr:row>
      <xdr:rowOff>76200</xdr:rowOff>
    </xdr:to>
    <xdr:sp>
      <xdr:nvSpPr>
        <xdr:cNvPr id="6" name="椭圆 5"/>
        <xdr:cNvSpPr/>
      </xdr:nvSpPr>
      <xdr:spPr>
        <a:xfrm>
          <a:off x="401955" y="3022600"/>
          <a:ext cx="279400" cy="254000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lIns="71755" tIns="36195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1">
              <a:latin typeface="Bahnschrift Light Condensed" panose="020B0502040204020203" charset="0"/>
              <a:cs typeface="Bahnschrift Light Condensed" panose="020B0502040204020203" charset="0"/>
            </a:rPr>
            <a:t>2</a:t>
          </a:r>
          <a:endParaRPr lang="en-US" altLang="zh-CN" sz="1100" b="1">
            <a:latin typeface="Bahnschrift Light Condensed" panose="020B0502040204020203" charset="0"/>
            <a:cs typeface="Bahnschrift Light Condensed" panose="020B0502040204020203" charset="0"/>
          </a:endParaRPr>
        </a:p>
      </xdr:txBody>
    </xdr:sp>
    <xdr:clientData/>
  </xdr:twoCellAnchor>
  <xdr:twoCellAnchor>
    <xdr:from>
      <xdr:col>6</xdr:col>
      <xdr:colOff>133985</xdr:colOff>
      <xdr:row>13</xdr:row>
      <xdr:rowOff>177800</xdr:rowOff>
    </xdr:from>
    <xdr:to>
      <xdr:col>20</xdr:col>
      <xdr:colOff>290195</xdr:colOff>
      <xdr:row>15</xdr:row>
      <xdr:rowOff>170180</xdr:rowOff>
    </xdr:to>
    <xdr:sp>
      <xdr:nvSpPr>
        <xdr:cNvPr id="7" name="文本框 6"/>
        <xdr:cNvSpPr txBox="1"/>
      </xdr:nvSpPr>
      <xdr:spPr>
        <a:xfrm>
          <a:off x="4090670" y="3378200"/>
          <a:ext cx="9472930" cy="525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在数据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有效性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来源，输入公式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=OFFSET(</a:t>
          </a:r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$B$15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,1,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MATCH(E15,$B$15:$C$15,0)-1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 b="1">
              <a:solidFill>
                <a:srgbClr val="7030A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COUNTA(OFFSET($B$16:$B$50,0,MATCH(E15,$B$15:$C$15,0)-1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),</a:t>
          </a:r>
          <a:r>
            <a:rPr lang="zh-CN" altLang="en-US" sz="1100" b="1">
              <a:solidFill>
                <a:schemeClr val="accent4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)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endParaRPr lang="zh-CN" altLang="en-US" sz="1100" b="1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7</xdr:col>
      <xdr:colOff>469900</xdr:colOff>
      <xdr:row>15</xdr:row>
      <xdr:rowOff>38100</xdr:rowOff>
    </xdr:from>
    <xdr:to>
      <xdr:col>7</xdr:col>
      <xdr:colOff>476250</xdr:colOff>
      <xdr:row>16</xdr:row>
      <xdr:rowOff>107950</xdr:rowOff>
    </xdr:to>
    <xdr:cxnSp>
      <xdr:nvCxnSpPr>
        <xdr:cNvPr id="8" name="直接箭头连接符 7"/>
        <xdr:cNvCxnSpPr/>
      </xdr:nvCxnSpPr>
      <xdr:spPr>
        <a:xfrm>
          <a:off x="5092065" y="3771900"/>
          <a:ext cx="6350" cy="336550"/>
        </a:xfrm>
        <a:prstGeom prst="straightConnector1">
          <a:avLst/>
        </a:prstGeom>
        <a:ln w="19050">
          <a:solidFill>
            <a:schemeClr val="accent1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89535</xdr:colOff>
      <xdr:row>16</xdr:row>
      <xdr:rowOff>88900</xdr:rowOff>
    </xdr:from>
    <xdr:to>
      <xdr:col>8</xdr:col>
      <xdr:colOff>449580</xdr:colOff>
      <xdr:row>17</xdr:row>
      <xdr:rowOff>87630</xdr:rowOff>
    </xdr:to>
    <xdr:sp>
      <xdr:nvSpPr>
        <xdr:cNvPr id="9" name="文本框 8"/>
        <xdr:cNvSpPr txBox="1"/>
      </xdr:nvSpPr>
      <xdr:spPr>
        <a:xfrm>
          <a:off x="4711700" y="4089400"/>
          <a:ext cx="1025525" cy="2654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基准单元格</a:t>
          </a:r>
          <a:endParaRPr lang="zh-CN" altLang="en-US" sz="1100" b="1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8</xdr:col>
      <xdr:colOff>228600</xdr:colOff>
      <xdr:row>15</xdr:row>
      <xdr:rowOff>44450</xdr:rowOff>
    </xdr:from>
    <xdr:to>
      <xdr:col>8</xdr:col>
      <xdr:colOff>241300</xdr:colOff>
      <xdr:row>17</xdr:row>
      <xdr:rowOff>196850</xdr:rowOff>
    </xdr:to>
    <xdr:cxnSp>
      <xdr:nvCxnSpPr>
        <xdr:cNvPr id="10" name="直接箭头连接符 9"/>
        <xdr:cNvCxnSpPr/>
      </xdr:nvCxnSpPr>
      <xdr:spPr>
        <a:xfrm>
          <a:off x="5516245" y="3778250"/>
          <a:ext cx="12700" cy="685800"/>
        </a:xfrm>
        <a:prstGeom prst="straightConnector1">
          <a:avLst/>
        </a:prstGeom>
        <a:ln w="1905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508635</xdr:colOff>
      <xdr:row>17</xdr:row>
      <xdr:rowOff>196850</xdr:rowOff>
    </xdr:from>
    <xdr:to>
      <xdr:col>9</xdr:col>
      <xdr:colOff>56515</xdr:colOff>
      <xdr:row>18</xdr:row>
      <xdr:rowOff>195580</xdr:rowOff>
    </xdr:to>
    <xdr:sp>
      <xdr:nvSpPr>
        <xdr:cNvPr id="11" name="文本框 10"/>
        <xdr:cNvSpPr txBox="1"/>
      </xdr:nvSpPr>
      <xdr:spPr>
        <a:xfrm>
          <a:off x="5130800" y="4464050"/>
          <a:ext cx="8788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偏移行数</a:t>
          </a:r>
          <a:endParaRPr lang="zh-CN" altLang="en-US" sz="1100" b="1">
            <a:solidFill>
              <a:srgbClr val="C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10</xdr:col>
      <xdr:colOff>164465</xdr:colOff>
      <xdr:row>15</xdr:row>
      <xdr:rowOff>69850</xdr:rowOff>
    </xdr:from>
    <xdr:to>
      <xdr:col>10</xdr:col>
      <xdr:colOff>177165</xdr:colOff>
      <xdr:row>17</xdr:row>
      <xdr:rowOff>222250</xdr:rowOff>
    </xdr:to>
    <xdr:cxnSp>
      <xdr:nvCxnSpPr>
        <xdr:cNvPr id="12" name="直接箭头连接符 11"/>
        <xdr:cNvCxnSpPr/>
      </xdr:nvCxnSpPr>
      <xdr:spPr>
        <a:xfrm>
          <a:off x="6783070" y="3803650"/>
          <a:ext cx="12700" cy="685800"/>
        </a:xfrm>
        <a:prstGeom prst="straightConnector1">
          <a:avLst/>
        </a:prstGeom>
        <a:ln w="19050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578485</xdr:colOff>
      <xdr:row>17</xdr:row>
      <xdr:rowOff>221615</xdr:rowOff>
    </xdr:from>
    <xdr:to>
      <xdr:col>11</xdr:col>
      <xdr:colOff>392430</xdr:colOff>
      <xdr:row>21</xdr:row>
      <xdr:rowOff>239395</xdr:rowOff>
    </xdr:to>
    <xdr:sp>
      <xdr:nvSpPr>
        <xdr:cNvPr id="13" name="文本框 12"/>
        <xdr:cNvSpPr txBox="1"/>
      </xdr:nvSpPr>
      <xdr:spPr>
        <a:xfrm>
          <a:off x="5866130" y="4488815"/>
          <a:ext cx="1810385" cy="906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偏移列数，根据一级列表名称计算，本例中如一级名称为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“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一班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”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0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“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二班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”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时偏移为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1</a:t>
          </a:r>
          <a:endParaRPr lang="en-US" altLang="zh-CN" sz="1100" b="1">
            <a:solidFill>
              <a:srgbClr val="00B05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13</xdr:col>
      <xdr:colOff>558165</xdr:colOff>
      <xdr:row>15</xdr:row>
      <xdr:rowOff>69850</xdr:rowOff>
    </xdr:from>
    <xdr:to>
      <xdr:col>13</xdr:col>
      <xdr:colOff>570865</xdr:colOff>
      <xdr:row>17</xdr:row>
      <xdr:rowOff>222250</xdr:rowOff>
    </xdr:to>
    <xdr:cxnSp>
      <xdr:nvCxnSpPr>
        <xdr:cNvPr id="14" name="直接箭头连接符 13"/>
        <xdr:cNvCxnSpPr/>
      </xdr:nvCxnSpPr>
      <xdr:spPr>
        <a:xfrm>
          <a:off x="9173210" y="3803650"/>
          <a:ext cx="12700" cy="685800"/>
        </a:xfrm>
        <a:prstGeom prst="straightConnector1">
          <a:avLst/>
        </a:prstGeom>
        <a:ln w="1905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13970</xdr:colOff>
      <xdr:row>17</xdr:row>
      <xdr:rowOff>221615</xdr:rowOff>
    </xdr:from>
    <xdr:to>
      <xdr:col>15</xdr:col>
      <xdr:colOff>259080</xdr:colOff>
      <xdr:row>19</xdr:row>
      <xdr:rowOff>200660</xdr:rowOff>
    </xdr:to>
    <xdr:sp>
      <xdr:nvSpPr>
        <xdr:cNvPr id="15" name="文本框 14"/>
        <xdr:cNvSpPr txBox="1"/>
      </xdr:nvSpPr>
      <xdr:spPr>
        <a:xfrm>
          <a:off x="8629015" y="4488815"/>
          <a:ext cx="1576070" cy="423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7030A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所取的行高，根据数据内容的个数</a:t>
          </a:r>
          <a:endParaRPr lang="zh-CN" altLang="en-US" sz="1100" b="1">
            <a:solidFill>
              <a:srgbClr val="7030A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19</xdr:col>
      <xdr:colOff>386080</xdr:colOff>
      <xdr:row>15</xdr:row>
      <xdr:rowOff>38100</xdr:rowOff>
    </xdr:from>
    <xdr:to>
      <xdr:col>19</xdr:col>
      <xdr:colOff>398780</xdr:colOff>
      <xdr:row>17</xdr:row>
      <xdr:rowOff>190500</xdr:rowOff>
    </xdr:to>
    <xdr:cxnSp>
      <xdr:nvCxnSpPr>
        <xdr:cNvPr id="16" name="直接箭头连接符 15"/>
        <xdr:cNvCxnSpPr/>
      </xdr:nvCxnSpPr>
      <xdr:spPr>
        <a:xfrm>
          <a:off x="12994005" y="3771900"/>
          <a:ext cx="12700" cy="685800"/>
        </a:xfrm>
        <a:prstGeom prst="straightConnector1">
          <a:avLst/>
        </a:prstGeom>
        <a:ln w="19050">
          <a:solidFill>
            <a:schemeClr val="accent4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439420</xdr:colOff>
      <xdr:row>17</xdr:row>
      <xdr:rowOff>189230</xdr:rowOff>
    </xdr:from>
    <xdr:to>
      <xdr:col>20</xdr:col>
      <xdr:colOff>215265</xdr:colOff>
      <xdr:row>18</xdr:row>
      <xdr:rowOff>187960</xdr:rowOff>
    </xdr:to>
    <xdr:sp>
      <xdr:nvSpPr>
        <xdr:cNvPr id="17" name="文本框 16"/>
        <xdr:cNvSpPr txBox="1"/>
      </xdr:nvSpPr>
      <xdr:spPr>
        <a:xfrm>
          <a:off x="12381865" y="4456430"/>
          <a:ext cx="1106805" cy="2552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4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所取的列宽</a:t>
          </a:r>
          <a:endParaRPr lang="zh-CN" altLang="en-US" sz="1100" b="1">
            <a:solidFill>
              <a:schemeClr val="accent4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356235</xdr:colOff>
      <xdr:row>11</xdr:row>
      <xdr:rowOff>215900</xdr:rowOff>
    </xdr:from>
    <xdr:to>
      <xdr:col>3</xdr:col>
      <xdr:colOff>556895</xdr:colOff>
      <xdr:row>12</xdr:row>
      <xdr:rowOff>214630</xdr:rowOff>
    </xdr:to>
    <xdr:sp>
      <xdr:nvSpPr>
        <xdr:cNvPr id="18" name="文本框 17"/>
        <xdr:cNvSpPr txBox="1"/>
      </xdr:nvSpPr>
      <xdr:spPr>
        <a:xfrm>
          <a:off x="758190" y="3022600"/>
          <a:ext cx="1531620" cy="177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二级下拉列表更新</a:t>
          </a:r>
          <a:endParaRPr lang="en-US" altLang="zh-CN" sz="1100" b="1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 editAs="oneCell">
    <xdr:from>
      <xdr:col>1</xdr:col>
      <xdr:colOff>107950</xdr:colOff>
      <xdr:row>13</xdr:row>
      <xdr:rowOff>88900</xdr:rowOff>
    </xdr:from>
    <xdr:to>
      <xdr:col>3</xdr:col>
      <xdr:colOff>245745</xdr:colOff>
      <xdr:row>18</xdr:row>
      <xdr:rowOff>151765</xdr:rowOff>
    </xdr:to>
    <xdr:pic>
      <xdr:nvPicPr>
        <xdr:cNvPr id="19" name="图片 1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9905" y="3289300"/>
          <a:ext cx="1468755" cy="1396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5</xdr:col>
      <xdr:colOff>513080</xdr:colOff>
      <xdr:row>0</xdr:row>
      <xdr:rowOff>0</xdr:rowOff>
    </xdr:from>
    <xdr:to>
      <xdr:col>6</xdr:col>
      <xdr:colOff>103505</xdr:colOff>
      <xdr:row>0</xdr:row>
      <xdr:rowOff>311785</xdr:rowOff>
    </xdr:to>
    <xdr:pic>
      <xdr:nvPicPr>
        <xdr:cNvPr id="20" name="图片 19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87445" y="0"/>
          <a:ext cx="372745" cy="3117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474980</xdr:colOff>
      <xdr:row>0</xdr:row>
      <xdr:rowOff>6985</xdr:rowOff>
    </xdr:from>
    <xdr:to>
      <xdr:col>6</xdr:col>
      <xdr:colOff>65405</xdr:colOff>
      <xdr:row>0</xdr:row>
      <xdr:rowOff>318770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90620" y="6985"/>
          <a:ext cx="372745" cy="311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487680</xdr:colOff>
      <xdr:row>0</xdr:row>
      <xdr:rowOff>0</xdr:rowOff>
    </xdr:from>
    <xdr:to>
      <xdr:col>6</xdr:col>
      <xdr:colOff>78105</xdr:colOff>
      <xdr:row>0</xdr:row>
      <xdr:rowOff>311785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13150" y="0"/>
          <a:ext cx="372745" cy="3117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672465</xdr:colOff>
      <xdr:row>0</xdr:row>
      <xdr:rowOff>29210</xdr:rowOff>
    </xdr:from>
    <xdr:to>
      <xdr:col>6</xdr:col>
      <xdr:colOff>262890</xdr:colOff>
      <xdr:row>0</xdr:row>
      <xdr:rowOff>340995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84600" y="29210"/>
          <a:ext cx="372745" cy="3117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589280</xdr:colOff>
      <xdr:row>0</xdr:row>
      <xdr:rowOff>0</xdr:rowOff>
    </xdr:from>
    <xdr:to>
      <xdr:col>6</xdr:col>
      <xdr:colOff>179705</xdr:colOff>
      <xdr:row>0</xdr:row>
      <xdr:rowOff>311785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04260" y="0"/>
          <a:ext cx="372745" cy="3117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152400</xdr:colOff>
      <xdr:row>5</xdr:row>
      <xdr:rowOff>203200</xdr:rowOff>
    </xdr:from>
    <xdr:to>
      <xdr:col>5</xdr:col>
      <xdr:colOff>615950</xdr:colOff>
      <xdr:row>6</xdr:row>
      <xdr:rowOff>203200</xdr:rowOff>
    </xdr:to>
    <xdr:sp>
      <xdr:nvSpPr>
        <xdr:cNvPr id="3" name="右箭头 2"/>
        <xdr:cNvSpPr/>
      </xdr:nvSpPr>
      <xdr:spPr>
        <a:xfrm>
          <a:off x="3249930" y="1651000"/>
          <a:ext cx="463550" cy="30480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absolute">
    <xdr:from>
      <xdr:col>6</xdr:col>
      <xdr:colOff>0</xdr:colOff>
      <xdr:row>0</xdr:row>
      <xdr:rowOff>0</xdr:rowOff>
    </xdr:from>
    <xdr:to>
      <xdr:col>6</xdr:col>
      <xdr:colOff>307340</xdr:colOff>
      <xdr:row>0</xdr:row>
      <xdr:rowOff>311785</xdr:rowOff>
    </xdr:to>
    <xdr:pic>
      <xdr:nvPicPr>
        <xdr:cNvPr id="4" name="图片 3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79850" y="0"/>
          <a:ext cx="307340" cy="3117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139700</xdr:colOff>
      <xdr:row>3</xdr:row>
      <xdr:rowOff>44450</xdr:rowOff>
    </xdr:from>
    <xdr:to>
      <xdr:col>2</xdr:col>
      <xdr:colOff>596900</xdr:colOff>
      <xdr:row>4</xdr:row>
      <xdr:rowOff>44450</xdr:rowOff>
    </xdr:to>
    <xdr:sp>
      <xdr:nvSpPr>
        <xdr:cNvPr id="3" name="右箭头 2"/>
        <xdr:cNvSpPr/>
      </xdr:nvSpPr>
      <xdr:spPr>
        <a:xfrm>
          <a:off x="2107565" y="882650"/>
          <a:ext cx="457200" cy="30480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12</xdr:row>
      <xdr:rowOff>285750</xdr:rowOff>
    </xdr:from>
    <xdr:to>
      <xdr:col>9</xdr:col>
      <xdr:colOff>507365</xdr:colOff>
      <xdr:row>14</xdr:row>
      <xdr:rowOff>170815</xdr:rowOff>
    </xdr:to>
    <xdr:sp>
      <xdr:nvSpPr>
        <xdr:cNvPr id="4" name="文本框 3"/>
        <xdr:cNvSpPr txBox="1"/>
      </xdr:nvSpPr>
      <xdr:spPr>
        <a:xfrm>
          <a:off x="186055" y="3867150"/>
          <a:ext cx="9203690" cy="4946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公式为：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IFERROR(INDEX(B:B,SMALL(IF(ISERROR(FIND($D$4,$B$4:$B$11)),65535,ROW($B$4:$B$11)),ROW(A1))),"")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D5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单元格中输入，按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ctrl+shift+enter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，然后下拉填充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</xdr:col>
      <xdr:colOff>44450</xdr:colOff>
      <xdr:row>16</xdr:row>
      <xdr:rowOff>25400</xdr:rowOff>
    </xdr:from>
    <xdr:to>
      <xdr:col>1</xdr:col>
      <xdr:colOff>304800</xdr:colOff>
      <xdr:row>16</xdr:row>
      <xdr:rowOff>285750</xdr:rowOff>
    </xdr:to>
    <xdr:sp>
      <xdr:nvSpPr>
        <xdr:cNvPr id="5" name="椭圆 4"/>
        <xdr:cNvSpPr/>
      </xdr:nvSpPr>
      <xdr:spPr>
        <a:xfrm>
          <a:off x="224155" y="48260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1</xdr:col>
      <xdr:colOff>368300</xdr:colOff>
      <xdr:row>16</xdr:row>
      <xdr:rowOff>12700</xdr:rowOff>
    </xdr:from>
    <xdr:to>
      <xdr:col>6</xdr:col>
      <xdr:colOff>521335</xdr:colOff>
      <xdr:row>16</xdr:row>
      <xdr:rowOff>285115</xdr:rowOff>
    </xdr:to>
    <xdr:sp>
      <xdr:nvSpPr>
        <xdr:cNvPr id="6" name="文本框 5"/>
        <xdr:cNvSpPr txBox="1"/>
      </xdr:nvSpPr>
      <xdr:spPr>
        <a:xfrm>
          <a:off x="548005" y="4813300"/>
          <a:ext cx="6859270" cy="2724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FIND($D$4,$B$4:$B$11)    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查找指定区域内，是否存在要查找的内容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57150</xdr:colOff>
      <xdr:row>17</xdr:row>
      <xdr:rowOff>38100</xdr:rowOff>
    </xdr:from>
    <xdr:to>
      <xdr:col>1</xdr:col>
      <xdr:colOff>317500</xdr:colOff>
      <xdr:row>17</xdr:row>
      <xdr:rowOff>298450</xdr:rowOff>
    </xdr:to>
    <xdr:sp>
      <xdr:nvSpPr>
        <xdr:cNvPr id="7" name="椭圆 6"/>
        <xdr:cNvSpPr/>
      </xdr:nvSpPr>
      <xdr:spPr>
        <a:xfrm>
          <a:off x="236855" y="51435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</xdr:col>
      <xdr:colOff>349250</xdr:colOff>
      <xdr:row>17</xdr:row>
      <xdr:rowOff>6350</xdr:rowOff>
    </xdr:from>
    <xdr:to>
      <xdr:col>6</xdr:col>
      <xdr:colOff>502285</xdr:colOff>
      <xdr:row>17</xdr:row>
      <xdr:rowOff>278765</xdr:rowOff>
    </xdr:to>
    <xdr:sp>
      <xdr:nvSpPr>
        <xdr:cNvPr id="8" name="文本框 7"/>
        <xdr:cNvSpPr txBox="1"/>
      </xdr:nvSpPr>
      <xdr:spPr>
        <a:xfrm>
          <a:off x="528955" y="5111750"/>
          <a:ext cx="6859270" cy="2724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iserror( ① 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查到内容为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true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，查不到为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false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44450</xdr:colOff>
      <xdr:row>18</xdr:row>
      <xdr:rowOff>50800</xdr:rowOff>
    </xdr:from>
    <xdr:to>
      <xdr:col>1</xdr:col>
      <xdr:colOff>304800</xdr:colOff>
      <xdr:row>19</xdr:row>
      <xdr:rowOff>6350</xdr:rowOff>
    </xdr:to>
    <xdr:sp>
      <xdr:nvSpPr>
        <xdr:cNvPr id="9" name="椭圆 8"/>
        <xdr:cNvSpPr/>
      </xdr:nvSpPr>
      <xdr:spPr>
        <a:xfrm>
          <a:off x="224155" y="54610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1</xdr:col>
      <xdr:colOff>361950</xdr:colOff>
      <xdr:row>18</xdr:row>
      <xdr:rowOff>63500</xdr:rowOff>
    </xdr:from>
    <xdr:to>
      <xdr:col>6</xdr:col>
      <xdr:colOff>514985</xdr:colOff>
      <xdr:row>19</xdr:row>
      <xdr:rowOff>240665</xdr:rowOff>
    </xdr:to>
    <xdr:sp>
      <xdr:nvSpPr>
        <xdr:cNvPr id="10" name="文本框 9"/>
        <xdr:cNvSpPr txBox="1"/>
      </xdr:nvSpPr>
      <xdr:spPr>
        <a:xfrm>
          <a:off x="541655" y="5473700"/>
          <a:ext cx="6859270" cy="4819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if(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② 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,65535,row(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$B$4:$B$11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))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结果为true时，未查到结果，返回一个很大的数；</a:t>
          </a:r>
          <a:endParaRPr lang="en-US" altLang="zh-CN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结果为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false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时，查询到结果，返回所在的行号。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25400</xdr:colOff>
      <xdr:row>20</xdr:row>
      <xdr:rowOff>12700</xdr:rowOff>
    </xdr:from>
    <xdr:to>
      <xdr:col>1</xdr:col>
      <xdr:colOff>285750</xdr:colOff>
      <xdr:row>20</xdr:row>
      <xdr:rowOff>273050</xdr:rowOff>
    </xdr:to>
    <xdr:sp>
      <xdr:nvSpPr>
        <xdr:cNvPr id="11" name="椭圆 10"/>
        <xdr:cNvSpPr/>
      </xdr:nvSpPr>
      <xdr:spPr>
        <a:xfrm>
          <a:off x="205105" y="60325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</xdr:col>
      <xdr:colOff>381000</xdr:colOff>
      <xdr:row>20</xdr:row>
      <xdr:rowOff>12700</xdr:rowOff>
    </xdr:from>
    <xdr:to>
      <xdr:col>10</xdr:col>
      <xdr:colOff>273685</xdr:colOff>
      <xdr:row>20</xdr:row>
      <xdr:rowOff>292100</xdr:rowOff>
    </xdr:to>
    <xdr:sp>
      <xdr:nvSpPr>
        <xdr:cNvPr id="12" name="文本框 11"/>
        <xdr:cNvSpPr txBox="1"/>
      </xdr:nvSpPr>
      <xdr:spPr>
        <a:xfrm>
          <a:off x="560705" y="6032500"/>
          <a:ext cx="9260840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small(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③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,row(a1))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③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式，形成一个行号的集合，用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small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函数提取最小的行号，可通过下拉依次显示第二小、第三小的。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25400</xdr:colOff>
      <xdr:row>21</xdr:row>
      <xdr:rowOff>69850</xdr:rowOff>
    </xdr:from>
    <xdr:to>
      <xdr:col>1</xdr:col>
      <xdr:colOff>285750</xdr:colOff>
      <xdr:row>22</xdr:row>
      <xdr:rowOff>25400</xdr:rowOff>
    </xdr:to>
    <xdr:sp>
      <xdr:nvSpPr>
        <xdr:cNvPr id="13" name="椭圆 12"/>
        <xdr:cNvSpPr/>
      </xdr:nvSpPr>
      <xdr:spPr>
        <a:xfrm>
          <a:off x="205105" y="639445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</xdr:col>
      <xdr:colOff>374650</xdr:colOff>
      <xdr:row>21</xdr:row>
      <xdr:rowOff>50800</xdr:rowOff>
    </xdr:from>
    <xdr:to>
      <xdr:col>10</xdr:col>
      <xdr:colOff>267335</xdr:colOff>
      <xdr:row>22</xdr:row>
      <xdr:rowOff>25400</xdr:rowOff>
    </xdr:to>
    <xdr:sp>
      <xdr:nvSpPr>
        <xdr:cNvPr id="14" name="文本框 13"/>
        <xdr:cNvSpPr txBox="1"/>
      </xdr:nvSpPr>
      <xdr:spPr>
        <a:xfrm>
          <a:off x="554355" y="6375400"/>
          <a:ext cx="9260840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index(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需要显示的区域，④）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通过行号，显示需要的数据。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 editAs="absolute">
    <xdr:from>
      <xdr:col>4</xdr:col>
      <xdr:colOff>97790</xdr:colOff>
      <xdr:row>0</xdr:row>
      <xdr:rowOff>10160</xdr:rowOff>
    </xdr:from>
    <xdr:to>
      <xdr:col>4</xdr:col>
      <xdr:colOff>405130</xdr:colOff>
      <xdr:row>0</xdr:row>
      <xdr:rowOff>321945</xdr:rowOff>
    </xdr:to>
    <xdr:pic>
      <xdr:nvPicPr>
        <xdr:cNvPr id="15" name="图片 14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25440" y="10160"/>
          <a:ext cx="307340" cy="3117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68580</xdr:colOff>
      <xdr:row>0</xdr:row>
      <xdr:rowOff>83820</xdr:rowOff>
    </xdr:from>
    <xdr:to>
      <xdr:col>7</xdr:col>
      <xdr:colOff>375920</xdr:colOff>
      <xdr:row>0</xdr:row>
      <xdr:rowOff>395605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72355" y="83820"/>
          <a:ext cx="307340" cy="31178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272415</xdr:colOff>
      <xdr:row>2</xdr:row>
      <xdr:rowOff>82550</xdr:rowOff>
    </xdr:from>
    <xdr:to>
      <xdr:col>9</xdr:col>
      <xdr:colOff>388620</xdr:colOff>
      <xdr:row>3</xdr:row>
      <xdr:rowOff>120650</xdr:rowOff>
    </xdr:to>
    <xdr:sp>
      <xdr:nvSpPr>
        <xdr:cNvPr id="3" name="圆角矩形 2"/>
        <xdr:cNvSpPr/>
      </xdr:nvSpPr>
      <xdr:spPr>
        <a:xfrm>
          <a:off x="5110480" y="615950"/>
          <a:ext cx="781685" cy="30480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公式</a:t>
          </a:r>
          <a:endParaRPr lang="en-US" altLang="zh-CN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8</xdr:col>
      <xdr:colOff>342900</xdr:colOff>
      <xdr:row>4</xdr:row>
      <xdr:rowOff>0</xdr:rowOff>
    </xdr:from>
    <xdr:ext cx="5761355" cy="639445"/>
    <xdr:sp>
      <xdr:nvSpPr>
        <xdr:cNvPr id="4" name="文本框 3"/>
        <xdr:cNvSpPr txBox="1"/>
      </xdr:nvSpPr>
      <xdr:spPr>
        <a:xfrm>
          <a:off x="5180965" y="1066800"/>
          <a:ext cx="5761355" cy="63944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=IFERROR(INDIRECT(TEXT(MOD(SMALL(IF(COUNTIF(H$3:H3,$B$4:$D$10)=0,COLUMN($B$4:$D$10)*10^4+ROW($B$4:$D$10)*10^2+COLUMN($B$4:$D$10)),ROW(A$1)),10^4),"R00C00"),0),"") 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ctrl+shift+enter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三键组合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oneCellAnchor>
  <xdr:twoCellAnchor editAs="absolute">
    <xdr:from>
      <xdr:col>8</xdr:col>
      <xdr:colOff>227965</xdr:colOff>
      <xdr:row>7</xdr:row>
      <xdr:rowOff>44450</xdr:rowOff>
    </xdr:from>
    <xdr:to>
      <xdr:col>9</xdr:col>
      <xdr:colOff>344170</xdr:colOff>
      <xdr:row>8</xdr:row>
      <xdr:rowOff>82550</xdr:rowOff>
    </xdr:to>
    <xdr:sp>
      <xdr:nvSpPr>
        <xdr:cNvPr id="5" name="圆角矩形 4"/>
        <xdr:cNvSpPr/>
      </xdr:nvSpPr>
      <xdr:spPr>
        <a:xfrm>
          <a:off x="5066030" y="1911350"/>
          <a:ext cx="781685" cy="30480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思路</a:t>
          </a:r>
          <a:endParaRPr lang="en-US" altLang="zh-CN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8</xdr:col>
      <xdr:colOff>297815</xdr:colOff>
      <xdr:row>8</xdr:row>
      <xdr:rowOff>227965</xdr:rowOff>
    </xdr:from>
    <xdr:ext cx="5761355" cy="1370330"/>
    <xdr:sp>
      <xdr:nvSpPr>
        <xdr:cNvPr id="6" name="文本框 5"/>
        <xdr:cNvSpPr txBox="1"/>
      </xdr:nvSpPr>
      <xdr:spPr>
        <a:xfrm>
          <a:off x="5135880" y="2361565"/>
          <a:ext cx="5761355" cy="13703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1.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按照公式去重的思路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2.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IF(COUNTIF(H$3:H3,$B$4:$D$10)=0，行列号，错误值）</a:t>
          </a:r>
          <a:endParaRPr lang="zh-CN" altLang="en-US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首次判断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$B$4:$D$10中和</a:t>
          </a:r>
          <a:r>
            <a:rPr lang="en-US" altLang="zh-CN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h3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中的值进行判断，结果时全部为</a:t>
          </a:r>
          <a:r>
            <a:rPr lang="en-US" altLang="zh-CN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0,</a:t>
          </a:r>
          <a:endParaRPr lang="en-US" altLang="zh-CN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3.small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（序列，序号） 取最小值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4.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COLUMN($B$4:$D$10)*10^4+ROW($B$4:$D$10)*10^2+COLUMN($B$4:$D$10)</a:t>
          </a:r>
          <a:endParaRPr lang="zh-CN" altLang="en-US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这是为了取出行列编号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5.indirect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取出相应行列号的值</a:t>
          </a:r>
          <a:endParaRPr lang="en-US" altLang="zh-CN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oneCellAnchor>
  <xdr:twoCellAnchor editAs="absolute">
    <xdr:from>
      <xdr:col>7</xdr:col>
      <xdr:colOff>121920</xdr:colOff>
      <xdr:row>0</xdr:row>
      <xdr:rowOff>19685</xdr:rowOff>
    </xdr:from>
    <xdr:to>
      <xdr:col>7</xdr:col>
      <xdr:colOff>429260</xdr:colOff>
      <xdr:row>0</xdr:row>
      <xdr:rowOff>331470</xdr:rowOff>
    </xdr:to>
    <xdr:pic>
      <xdr:nvPicPr>
        <xdr:cNvPr id="7" name="图片 6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94505" y="19685"/>
          <a:ext cx="307340" cy="31178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551815</xdr:colOff>
      <xdr:row>0</xdr:row>
      <xdr:rowOff>104140</xdr:rowOff>
    </xdr:from>
    <xdr:to>
      <xdr:col>5</xdr:col>
      <xdr:colOff>859155</xdr:colOff>
      <xdr:row>0</xdr:row>
      <xdr:rowOff>415925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98950" y="104140"/>
          <a:ext cx="307340" cy="31178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0</xdr:colOff>
      <xdr:row>0</xdr:row>
      <xdr:rowOff>104140</xdr:rowOff>
    </xdr:from>
    <xdr:to>
      <xdr:col>7</xdr:col>
      <xdr:colOff>306705</xdr:colOff>
      <xdr:row>0</xdr:row>
      <xdr:rowOff>415925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04665" y="104140"/>
          <a:ext cx="306705" cy="3117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12</xdr:col>
      <xdr:colOff>28575</xdr:colOff>
      <xdr:row>6</xdr:row>
      <xdr:rowOff>317500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80075" y="1790700"/>
          <a:ext cx="2293620" cy="6477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57150</xdr:colOff>
      <xdr:row>4</xdr:row>
      <xdr:rowOff>15875</xdr:rowOff>
    </xdr:from>
    <xdr:to>
      <xdr:col>15</xdr:col>
      <xdr:colOff>276860</xdr:colOff>
      <xdr:row>8</xdr:row>
      <xdr:rowOff>111760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rcRect b="14112"/>
        <a:stretch>
          <a:fillRect/>
        </a:stretch>
      </xdr:blipFill>
      <xdr:spPr>
        <a:xfrm>
          <a:off x="8002270" y="1476375"/>
          <a:ext cx="2484755" cy="1416685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11</xdr:col>
      <xdr:colOff>104775</xdr:colOff>
      <xdr:row>14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680075" y="3441700"/>
          <a:ext cx="1614805" cy="13335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9</xdr:col>
      <xdr:colOff>489585</xdr:colOff>
      <xdr:row>22</xdr:row>
      <xdr:rowOff>86360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13530" y="2781300"/>
          <a:ext cx="3509645" cy="364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5</xdr:col>
      <xdr:colOff>285750</xdr:colOff>
      <xdr:row>0</xdr:row>
      <xdr:rowOff>95250</xdr:rowOff>
    </xdr:from>
    <xdr:to>
      <xdr:col>5</xdr:col>
      <xdr:colOff>593090</xdr:colOff>
      <xdr:row>0</xdr:row>
      <xdr:rowOff>407035</xdr:rowOff>
    </xdr:to>
    <xdr:pic>
      <xdr:nvPicPr>
        <xdr:cNvPr id="9" name="图片 8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99280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285750</xdr:colOff>
      <xdr:row>0</xdr:row>
      <xdr:rowOff>95250</xdr:rowOff>
    </xdr:from>
    <xdr:to>
      <xdr:col>5</xdr:col>
      <xdr:colOff>593090</xdr:colOff>
      <xdr:row>0</xdr:row>
      <xdr:rowOff>407035</xdr:rowOff>
    </xdr:to>
    <xdr:pic>
      <xdr:nvPicPr>
        <xdr:cNvPr id="4" name="图片 3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99280" y="95250"/>
          <a:ext cx="307340" cy="3117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10</xdr:col>
      <xdr:colOff>266700</xdr:colOff>
      <xdr:row>16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4113530" y="2120900"/>
          <a:ext cx="4041775" cy="325755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4</xdr:col>
      <xdr:colOff>495935</xdr:colOff>
      <xdr:row>0</xdr:row>
      <xdr:rowOff>95250</xdr:rowOff>
    </xdr:from>
    <xdr:to>
      <xdr:col>4</xdr:col>
      <xdr:colOff>803275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94175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168275</xdr:colOff>
      <xdr:row>0</xdr:row>
      <xdr:rowOff>95250</xdr:rowOff>
    </xdr:from>
    <xdr:to>
      <xdr:col>5</xdr:col>
      <xdr:colOff>475615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29735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4</xdr:col>
      <xdr:colOff>785495</xdr:colOff>
      <xdr:row>0</xdr:row>
      <xdr:rowOff>95250</xdr:rowOff>
    </xdr:from>
    <xdr:to>
      <xdr:col>5</xdr:col>
      <xdr:colOff>285115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58615" y="95250"/>
          <a:ext cx="39560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5</xdr:col>
      <xdr:colOff>648335</xdr:colOff>
      <xdr:row>27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2295" y="4953000"/>
          <a:ext cx="4335145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7</xdr:col>
      <xdr:colOff>454025</xdr:colOff>
      <xdr:row>41</xdr:row>
      <xdr:rowOff>8255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2295" y="6527800"/>
          <a:ext cx="6089015" cy="3361055"/>
        </a:xfrm>
        <a:prstGeom prst="rect">
          <a:avLst/>
        </a:prstGeom>
        <a:noFill/>
        <a:ln w="9525">
          <a:solidFill>
            <a:schemeClr val="bg1">
              <a:lumMod val="9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662940</xdr:colOff>
      <xdr:row>3</xdr:row>
      <xdr:rowOff>5080</xdr:rowOff>
    </xdr:from>
    <xdr:to>
      <xdr:col>9</xdr:col>
      <xdr:colOff>609600</xdr:colOff>
      <xdr:row>12</xdr:row>
      <xdr:rowOff>106045</xdr:rowOff>
    </xdr:to>
    <xdr:sp>
      <xdr:nvSpPr>
        <xdr:cNvPr id="7" name="矩形 6"/>
        <xdr:cNvSpPr/>
      </xdr:nvSpPr>
      <xdr:spPr>
        <a:xfrm>
          <a:off x="4932045" y="1148080"/>
          <a:ext cx="3404870" cy="307276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674370</xdr:colOff>
      <xdr:row>5</xdr:row>
      <xdr:rowOff>8255</xdr:rowOff>
    </xdr:from>
    <xdr:to>
      <xdr:col>9</xdr:col>
      <xdr:colOff>596900</xdr:colOff>
      <xdr:row>12</xdr:row>
      <xdr:rowOff>94615</xdr:rowOff>
    </xdr:to>
    <xdr:graphicFrame>
      <xdr:nvGraphicFramePr>
        <xdr:cNvPr id="4" name="图表 3"/>
        <xdr:cNvGraphicFramePr/>
      </xdr:nvGraphicFramePr>
      <xdr:xfrm>
        <a:off x="4943475" y="1811655"/>
        <a:ext cx="3380740" cy="2397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784860</xdr:colOff>
      <xdr:row>3</xdr:row>
      <xdr:rowOff>5080</xdr:rowOff>
    </xdr:from>
    <xdr:to>
      <xdr:col>5</xdr:col>
      <xdr:colOff>983615</xdr:colOff>
      <xdr:row>3</xdr:row>
      <xdr:rowOff>81280</xdr:rowOff>
    </xdr:to>
    <xdr:sp>
      <xdr:nvSpPr>
        <xdr:cNvPr id="8" name="矩形 7"/>
        <xdr:cNvSpPr/>
      </xdr:nvSpPr>
      <xdr:spPr>
        <a:xfrm>
          <a:off x="5053965" y="1148080"/>
          <a:ext cx="198755" cy="76200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683260</xdr:colOff>
      <xdr:row>3</xdr:row>
      <xdr:rowOff>93980</xdr:rowOff>
    </xdr:from>
    <xdr:ext cx="1706880" cy="293370"/>
    <xdr:sp>
      <xdr:nvSpPr>
        <xdr:cNvPr id="9" name="文本框 8"/>
        <xdr:cNvSpPr txBox="1"/>
      </xdr:nvSpPr>
      <xdr:spPr>
        <a:xfrm>
          <a:off x="4952365" y="1236980"/>
          <a:ext cx="1706880" cy="2933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1200" b="1">
              <a:latin typeface="微软雅黑" panose="020B0503020204020204" charset="-122"/>
              <a:ea typeface="微软雅黑" panose="020B0503020204020204" charset="-122"/>
            </a:rPr>
            <a:t>用户数增长，利润下降</a:t>
          </a:r>
          <a:endParaRPr lang="zh-CN" altLang="en-US" sz="12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5</xdr:col>
      <xdr:colOff>690880</xdr:colOff>
      <xdr:row>4</xdr:row>
      <xdr:rowOff>86360</xdr:rowOff>
    </xdr:from>
    <xdr:ext cx="944880" cy="259715"/>
    <xdr:sp>
      <xdr:nvSpPr>
        <xdr:cNvPr id="10" name="文本框 9"/>
        <xdr:cNvSpPr txBox="1"/>
      </xdr:nvSpPr>
      <xdr:spPr>
        <a:xfrm>
          <a:off x="4959985" y="1559560"/>
          <a:ext cx="944880" cy="2597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solidFill>
                <a:schemeClr val="accent5">
                  <a:lumMod val="60000"/>
                  <a:lumOff val="40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用户数（万）</a:t>
          </a:r>
          <a:endParaRPr lang="zh-CN" altLang="en-US" sz="1000">
            <a:solidFill>
              <a:schemeClr val="accent5">
                <a:lumMod val="60000"/>
                <a:lumOff val="40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8</xdr:col>
      <xdr:colOff>454660</xdr:colOff>
      <xdr:row>4</xdr:row>
      <xdr:rowOff>78740</xdr:rowOff>
    </xdr:from>
    <xdr:ext cx="817880" cy="259715"/>
    <xdr:sp>
      <xdr:nvSpPr>
        <xdr:cNvPr id="11" name="文本框 10"/>
        <xdr:cNvSpPr txBox="1"/>
      </xdr:nvSpPr>
      <xdr:spPr>
        <a:xfrm>
          <a:off x="7426960" y="1551940"/>
          <a:ext cx="817880" cy="2597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</a:rPr>
            <a:t>利润（亿）</a:t>
          </a:r>
          <a:endParaRPr lang="zh-CN" altLang="en-US" sz="1000">
            <a:solidFill>
              <a:srgbClr val="C00000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121285</xdr:colOff>
      <xdr:row>0</xdr:row>
      <xdr:rowOff>95250</xdr:rowOff>
    </xdr:from>
    <xdr:to>
      <xdr:col>6</xdr:col>
      <xdr:colOff>518160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62425" y="95250"/>
          <a:ext cx="396875" cy="31178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321310</xdr:colOff>
      <xdr:row>0</xdr:row>
      <xdr:rowOff>95250</xdr:rowOff>
    </xdr:from>
    <xdr:to>
      <xdr:col>7</xdr:col>
      <xdr:colOff>51435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64330" y="95250"/>
          <a:ext cx="485140" cy="31178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321310</xdr:colOff>
      <xdr:row>0</xdr:row>
      <xdr:rowOff>95250</xdr:rowOff>
    </xdr:from>
    <xdr:to>
      <xdr:col>7</xdr:col>
      <xdr:colOff>51435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64330" y="95250"/>
          <a:ext cx="485140" cy="31178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206375</xdr:colOff>
      <xdr:row>0</xdr:row>
      <xdr:rowOff>95250</xdr:rowOff>
    </xdr:from>
    <xdr:to>
      <xdr:col>7</xdr:col>
      <xdr:colOff>13335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73855" y="95250"/>
          <a:ext cx="388620" cy="3117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646430</xdr:colOff>
      <xdr:row>0</xdr:row>
      <xdr:rowOff>123825</xdr:rowOff>
    </xdr:from>
    <xdr:to>
      <xdr:col>8</xdr:col>
      <xdr:colOff>337820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3225" y="123825"/>
          <a:ext cx="446405" cy="31178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05780" y="123825"/>
          <a:ext cx="491490" cy="311785"/>
        </a:xfrm>
        <a:prstGeom prst="rect">
          <a:avLst/>
        </a:prstGeom>
      </xdr:spPr>
    </xdr:pic>
    <xdr:clientData/>
  </xdr:twoCellAnchor>
  <xdr:twoCellAnchor editAs="oneCell">
    <xdr:from>
      <xdr:col>0</xdr:col>
      <xdr:colOff>528955</xdr:colOff>
      <xdr:row>8</xdr:row>
      <xdr:rowOff>25400</xdr:rowOff>
    </xdr:from>
    <xdr:to>
      <xdr:col>4</xdr:col>
      <xdr:colOff>0</xdr:colOff>
      <xdr:row>13</xdr:row>
      <xdr:rowOff>251460</xdr:rowOff>
    </xdr:to>
    <xdr:pic>
      <xdr:nvPicPr>
        <xdr:cNvPr id="7" name="图片 6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528955" y="2819400"/>
          <a:ext cx="2150745" cy="1877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528955</xdr:colOff>
      <xdr:row>20</xdr:row>
      <xdr:rowOff>273050</xdr:rowOff>
    </xdr:from>
    <xdr:to>
      <xdr:col>3</xdr:col>
      <xdr:colOff>123825</xdr:colOff>
      <xdr:row>25</xdr:row>
      <xdr:rowOff>279400</xdr:rowOff>
    </xdr:to>
    <xdr:pic>
      <xdr:nvPicPr>
        <xdr:cNvPr id="13" name="图片 12"/>
        <xdr:cNvPicPr>
          <a:picLocks noChangeAspect="1"/>
        </xdr:cNvPicPr>
      </xdr:nvPicPr>
      <xdr:blipFill>
        <a:blip r:embed="rId5" r:link="rId4"/>
        <a:stretch>
          <a:fillRect/>
        </a:stretch>
      </xdr:blipFill>
      <xdr:spPr>
        <a:xfrm>
          <a:off x="528955" y="7029450"/>
          <a:ext cx="1692910" cy="165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19685</xdr:colOff>
      <xdr:row>37</xdr:row>
      <xdr:rowOff>73025</xdr:rowOff>
    </xdr:from>
    <xdr:to>
      <xdr:col>4</xdr:col>
      <xdr:colOff>19685</xdr:colOff>
      <xdr:row>40</xdr:row>
      <xdr:rowOff>311785</xdr:rowOff>
    </xdr:to>
    <xdr:pic>
      <xdr:nvPicPr>
        <xdr:cNvPr id="20" name="图片 19"/>
        <xdr:cNvPicPr>
          <a:picLocks noChangeAspect="1"/>
        </xdr:cNvPicPr>
      </xdr:nvPicPr>
      <xdr:blipFill>
        <a:blip r:embed="rId6" r:link="rId4"/>
        <a:stretch>
          <a:fillRect/>
        </a:stretch>
      </xdr:blipFill>
      <xdr:spPr>
        <a:xfrm>
          <a:off x="601980" y="12442825"/>
          <a:ext cx="2097405" cy="1229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589915</xdr:colOff>
      <xdr:row>0</xdr:row>
      <xdr:rowOff>123825</xdr:rowOff>
    </xdr:from>
    <xdr:to>
      <xdr:col>9</xdr:col>
      <xdr:colOff>326390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88305" y="123825"/>
          <a:ext cx="49149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3</xdr:row>
      <xdr:rowOff>69850</xdr:rowOff>
    </xdr:from>
    <xdr:to>
      <xdr:col>10</xdr:col>
      <xdr:colOff>394335</xdr:colOff>
      <xdr:row>14</xdr:row>
      <xdr:rowOff>72390</xdr:rowOff>
    </xdr:to>
    <xdr:pic>
      <xdr:nvPicPr>
        <xdr:cNvPr id="20" name="图片 19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652145" y="1212850"/>
          <a:ext cx="6150610" cy="3634740"/>
        </a:xfrm>
        <a:prstGeom prst="rect">
          <a:avLst/>
        </a:prstGeom>
        <a:noFill/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414020</xdr:colOff>
      <xdr:row>83</xdr:row>
      <xdr:rowOff>50800</xdr:rowOff>
    </xdr:from>
    <xdr:to>
      <xdr:col>18</xdr:col>
      <xdr:colOff>521970</xdr:colOff>
      <xdr:row>103</xdr:row>
      <xdr:rowOff>162560</xdr:rowOff>
    </xdr:to>
    <xdr:pic>
      <xdr:nvPicPr>
        <xdr:cNvPr id="28" name="图片 27"/>
        <xdr:cNvPicPr>
          <a:picLocks noChangeAspect="1"/>
        </xdr:cNvPicPr>
      </xdr:nvPicPr>
      <xdr:blipFill>
        <a:blip r:embed="rId6" r:link="rId5"/>
        <a:stretch>
          <a:fillRect/>
        </a:stretch>
      </xdr:blipFill>
      <xdr:spPr>
        <a:xfrm>
          <a:off x="6067425" y="27609800"/>
          <a:ext cx="6903085" cy="4124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79</xdr:row>
      <xdr:rowOff>44450</xdr:rowOff>
    </xdr:from>
    <xdr:to>
      <xdr:col>9</xdr:col>
      <xdr:colOff>158750</xdr:colOff>
      <xdr:row>87</xdr:row>
      <xdr:rowOff>146050</xdr:rowOff>
    </xdr:to>
    <xdr:graphicFrame>
      <xdr:nvGraphicFramePr>
        <xdr:cNvPr id="4" name="图表 3"/>
        <xdr:cNvGraphicFramePr/>
      </xdr:nvGraphicFramePr>
      <xdr:xfrm>
        <a:off x="753745" y="26282650"/>
        <a:ext cx="505841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260350</xdr:colOff>
      <xdr:row>15</xdr:row>
      <xdr:rowOff>292100</xdr:rowOff>
    </xdr:from>
    <xdr:to>
      <xdr:col>14</xdr:col>
      <xdr:colOff>521970</xdr:colOff>
      <xdr:row>22</xdr:row>
      <xdr:rowOff>262890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158740" y="5397500"/>
          <a:ext cx="4791710" cy="228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8</xdr:col>
      <xdr:colOff>400050</xdr:colOff>
      <xdr:row>32</xdr:row>
      <xdr:rowOff>304800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2295" y="8407400"/>
          <a:ext cx="4716145" cy="261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14</xdr:col>
      <xdr:colOff>267335</xdr:colOff>
      <xdr:row>48</xdr:row>
      <xdr:rowOff>192405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82295" y="11709400"/>
          <a:ext cx="9113520" cy="448500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438150</xdr:colOff>
      <xdr:row>57</xdr:row>
      <xdr:rowOff>304800</xdr:rowOff>
    </xdr:to>
    <xdr:pic>
      <xdr:nvPicPr>
        <xdr:cNvPr id="8" name="图片 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82295" y="16662400"/>
          <a:ext cx="4754245" cy="261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5</xdr:col>
      <xdr:colOff>44450</xdr:colOff>
      <xdr:row>65</xdr:row>
      <xdr:rowOff>25400</xdr:rowOff>
    </xdr:to>
    <xdr:pic>
      <xdr:nvPicPr>
        <xdr:cNvPr id="9" name="图片 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82295" y="19634200"/>
          <a:ext cx="2510790" cy="20066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196850</xdr:colOff>
      <xdr:row>67</xdr:row>
      <xdr:rowOff>69850</xdr:rowOff>
    </xdr:from>
    <xdr:to>
      <xdr:col>14</xdr:col>
      <xdr:colOff>355600</xdr:colOff>
      <xdr:row>76</xdr:row>
      <xdr:rowOff>190500</xdr:rowOff>
    </xdr:to>
    <xdr:pic>
      <xdr:nvPicPr>
        <xdr:cNvPr id="10" name="图片 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79145" y="22345650"/>
          <a:ext cx="9004935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12700</xdr:colOff>
      <xdr:row>78</xdr:row>
      <xdr:rowOff>241300</xdr:rowOff>
    </xdr:from>
    <xdr:to>
      <xdr:col>11</xdr:col>
      <xdr:colOff>450850</xdr:colOff>
      <xdr:row>79</xdr:row>
      <xdr:rowOff>260350</xdr:rowOff>
    </xdr:to>
    <xdr:sp>
      <xdr:nvSpPr>
        <xdr:cNvPr id="11" name="矩形 10"/>
        <xdr:cNvSpPr/>
      </xdr:nvSpPr>
      <xdr:spPr>
        <a:xfrm>
          <a:off x="7176135" y="26149300"/>
          <a:ext cx="438150" cy="349250"/>
        </a:xfrm>
        <a:prstGeom prst="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12700</xdr:colOff>
      <xdr:row>78</xdr:row>
      <xdr:rowOff>254000</xdr:rowOff>
    </xdr:from>
    <xdr:to>
      <xdr:col>12</xdr:col>
      <xdr:colOff>18415</xdr:colOff>
      <xdr:row>80</xdr:row>
      <xdr:rowOff>146685</xdr:rowOff>
    </xdr:to>
    <xdr:grpSp>
      <xdr:nvGrpSpPr>
        <xdr:cNvPr id="14" name="组合 13"/>
        <xdr:cNvGrpSpPr/>
      </xdr:nvGrpSpPr>
      <xdr:grpSpPr>
        <a:xfrm>
          <a:off x="7176135" y="26162000"/>
          <a:ext cx="760730" cy="553085"/>
          <a:chOff x="10050" y="41180"/>
          <a:chExt cx="690" cy="920"/>
        </a:xfrm>
      </xdr:grpSpPr>
      <xdr:sp>
        <xdr:nvSpPr>
          <xdr:cNvPr id="12" name="下箭头 11"/>
          <xdr:cNvSpPr/>
        </xdr:nvSpPr>
        <xdr:spPr>
          <a:xfrm>
            <a:off x="10220" y="41710"/>
            <a:ext cx="370" cy="390"/>
          </a:xfrm>
          <a:prstGeom prst="downArrow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13" name="矩形 12"/>
          <xdr:cNvSpPr/>
        </xdr:nvSpPr>
        <xdr:spPr>
          <a:xfrm>
            <a:off x="10050" y="41180"/>
            <a:ext cx="690" cy="55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05780" y="123825"/>
          <a:ext cx="491490" cy="31178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368935</xdr:colOff>
      <xdr:row>0</xdr:row>
      <xdr:rowOff>123825</xdr:rowOff>
    </xdr:from>
    <xdr:to>
      <xdr:col>9</xdr:col>
      <xdr:colOff>90170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05145" y="123825"/>
          <a:ext cx="476250" cy="311785"/>
        </a:xfrm>
        <a:prstGeom prst="rect">
          <a:avLst/>
        </a:prstGeom>
      </xdr:spPr>
    </xdr:pic>
    <xdr:clientData/>
  </xdr:twoCellAnchor>
  <xdr:twoCellAnchor>
    <xdr:from>
      <xdr:col>8</xdr:col>
      <xdr:colOff>66675</xdr:colOff>
      <xdr:row>1</xdr:row>
      <xdr:rowOff>142875</xdr:rowOff>
    </xdr:from>
    <xdr:to>
      <xdr:col>10</xdr:col>
      <xdr:colOff>601345</xdr:colOff>
      <xdr:row>8</xdr:row>
      <xdr:rowOff>17780</xdr:rowOff>
    </xdr:to>
    <xdr:graphicFrame>
      <xdr:nvGraphicFramePr>
        <xdr:cNvPr id="5" name="图表 4"/>
        <xdr:cNvGraphicFramePr/>
      </xdr:nvGraphicFramePr>
      <xdr:xfrm>
        <a:off x="5302885" y="765175"/>
        <a:ext cx="2044700" cy="204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05780" y="123825"/>
          <a:ext cx="491490" cy="311785"/>
        </a:xfrm>
        <a:prstGeom prst="rect">
          <a:avLst/>
        </a:prstGeom>
      </xdr:spPr>
    </xdr:pic>
    <xdr:clientData/>
  </xdr:twoCellAnchor>
  <xdr:twoCellAnchor editAs="oneCell">
    <xdr:from>
      <xdr:col>5</xdr:col>
      <xdr:colOff>447675</xdr:colOff>
      <xdr:row>4</xdr:row>
      <xdr:rowOff>320675</xdr:rowOff>
    </xdr:from>
    <xdr:to>
      <xdr:col>10</xdr:col>
      <xdr:colOff>226695</xdr:colOff>
      <xdr:row>11</xdr:row>
      <xdr:rowOff>264795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33495" y="1793875"/>
          <a:ext cx="3207385" cy="2255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447675</xdr:colOff>
      <xdr:row>14</xdr:row>
      <xdr:rowOff>44450</xdr:rowOff>
    </xdr:from>
    <xdr:to>
      <xdr:col>9</xdr:col>
      <xdr:colOff>419100</xdr:colOff>
      <xdr:row>19</xdr:row>
      <xdr:rowOff>300990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33495" y="4819650"/>
          <a:ext cx="2644775" cy="190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314325</xdr:colOff>
      <xdr:row>22</xdr:row>
      <xdr:rowOff>25400</xdr:rowOff>
    </xdr:from>
    <xdr:to>
      <xdr:col>11</xdr:col>
      <xdr:colOff>371475</xdr:colOff>
      <xdr:row>43</xdr:row>
      <xdr:rowOff>63500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700145" y="7442200"/>
          <a:ext cx="424053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247650</xdr:colOff>
      <xdr:row>21</xdr:row>
      <xdr:rowOff>292100</xdr:rowOff>
    </xdr:from>
    <xdr:to>
      <xdr:col>17</xdr:col>
      <xdr:colOff>162560</xdr:colOff>
      <xdr:row>43</xdr:row>
      <xdr:rowOff>73025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71865" y="7378700"/>
          <a:ext cx="3689985" cy="384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457200</xdr:colOff>
      <xdr:row>26</xdr:row>
      <xdr:rowOff>28575</xdr:rowOff>
    </xdr:from>
    <xdr:to>
      <xdr:col>12</xdr:col>
      <xdr:colOff>209550</xdr:colOff>
      <xdr:row>27</xdr:row>
      <xdr:rowOff>3175</xdr:rowOff>
    </xdr:to>
    <xdr:sp>
      <xdr:nvSpPr>
        <xdr:cNvPr id="8" name="右箭头 7"/>
        <xdr:cNvSpPr/>
      </xdr:nvSpPr>
      <xdr:spPr>
        <a:xfrm>
          <a:off x="8026400" y="8156575"/>
          <a:ext cx="50736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400050</xdr:colOff>
      <xdr:row>0</xdr:row>
      <xdr:rowOff>123825</xdr:rowOff>
    </xdr:from>
    <xdr:to>
      <xdr:col>8</xdr:col>
      <xdr:colOff>136525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355" y="123825"/>
          <a:ext cx="491490" cy="311785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</xdr:row>
      <xdr:rowOff>0</xdr:rowOff>
    </xdr:from>
    <xdr:to>
      <xdr:col>14</xdr:col>
      <xdr:colOff>178435</xdr:colOff>
      <xdr:row>11</xdr:row>
      <xdr:rowOff>101600</xdr:rowOff>
    </xdr:to>
    <xdr:graphicFrame>
      <xdr:nvGraphicFramePr>
        <xdr:cNvPr id="9" name="图表 8"/>
        <xdr:cNvGraphicFramePr/>
      </xdr:nvGraphicFramePr>
      <xdr:xfrm>
        <a:off x="5113655" y="1143000"/>
        <a:ext cx="545719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82550</xdr:colOff>
      <xdr:row>17</xdr:row>
      <xdr:rowOff>323850</xdr:rowOff>
    </xdr:from>
    <xdr:to>
      <xdr:col>6</xdr:col>
      <xdr:colOff>401320</xdr:colOff>
      <xdr:row>30</xdr:row>
      <xdr:rowOff>29210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64845" y="5937250"/>
          <a:ext cx="4262120" cy="2321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158750</xdr:colOff>
      <xdr:row>17</xdr:row>
      <xdr:rowOff>165100</xdr:rowOff>
    </xdr:from>
    <xdr:to>
      <xdr:col>13</xdr:col>
      <xdr:colOff>355600</xdr:colOff>
      <xdr:row>29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66055" y="5778500"/>
          <a:ext cx="4726940" cy="2311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0</xdr:colOff>
      <xdr:row>0</xdr:row>
      <xdr:rowOff>123825</xdr:rowOff>
    </xdr:from>
    <xdr:to>
      <xdr:col>8</xdr:col>
      <xdr:colOff>343535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54040" y="123825"/>
          <a:ext cx="34353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</xdr:colOff>
      <xdr:row>12</xdr:row>
      <xdr:rowOff>0</xdr:rowOff>
    </xdr:from>
    <xdr:to>
      <xdr:col>2</xdr:col>
      <xdr:colOff>19685</xdr:colOff>
      <xdr:row>15</xdr:row>
      <xdr:rowOff>27305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0555" y="3987800"/>
          <a:ext cx="1332230" cy="713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17</xdr:row>
      <xdr:rowOff>321310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2295" y="4673600"/>
          <a:ext cx="1360805" cy="676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21590</xdr:colOff>
      <xdr:row>2</xdr:row>
      <xdr:rowOff>152400</xdr:rowOff>
    </xdr:from>
    <xdr:to>
      <xdr:col>2</xdr:col>
      <xdr:colOff>21590</xdr:colOff>
      <xdr:row>4</xdr:row>
      <xdr:rowOff>316230</xdr:rowOff>
    </xdr:to>
    <xdr:grpSp>
      <xdr:nvGrpSpPr>
        <xdr:cNvPr id="16" name="组合 15"/>
        <xdr:cNvGrpSpPr/>
      </xdr:nvGrpSpPr>
      <xdr:grpSpPr>
        <a:xfrm>
          <a:off x="603885" y="965200"/>
          <a:ext cx="1360805" cy="697230"/>
          <a:chOff x="915" y="1740"/>
          <a:chExt cx="2204" cy="1094"/>
        </a:xfrm>
      </xdr:grpSpPr>
      <xdr:sp>
        <xdr:nvSpPr>
          <xdr:cNvPr id="9" name="直角三角形 8"/>
          <xdr:cNvSpPr/>
        </xdr:nvSpPr>
        <xdr:spPr>
          <a:xfrm>
            <a:off x="915" y="1786"/>
            <a:ext cx="1559" cy="1048"/>
          </a:xfrm>
          <a:prstGeom prst="rtTriangle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11" name="直角三角形 10"/>
          <xdr:cNvSpPr/>
        </xdr:nvSpPr>
        <xdr:spPr>
          <a:xfrm flipH="1" flipV="1">
            <a:off x="964" y="1791"/>
            <a:ext cx="2116" cy="570"/>
          </a:xfrm>
          <a:prstGeom prst="rtTriangle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3" name="文本框 12"/>
          <xdr:cNvSpPr txBox="1"/>
        </xdr:nvSpPr>
        <xdr:spPr>
          <a:xfrm>
            <a:off x="975" y="2325"/>
            <a:ext cx="885" cy="4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科目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14" name="文本框 13"/>
          <xdr:cNvSpPr txBox="1"/>
        </xdr:nvSpPr>
        <xdr:spPr>
          <a:xfrm>
            <a:off x="2085" y="2265"/>
            <a:ext cx="885" cy="4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班级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15" name="文本框 14"/>
          <xdr:cNvSpPr txBox="1"/>
        </xdr:nvSpPr>
        <xdr:spPr>
          <a:xfrm>
            <a:off x="2235" y="1740"/>
            <a:ext cx="885" cy="4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年级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</xdr:grpSp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57150</xdr:colOff>
      <xdr:row>22</xdr:row>
      <xdr:rowOff>60325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2295" y="5359400"/>
          <a:ext cx="1417955" cy="771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9</xdr:col>
      <xdr:colOff>38100</xdr:colOff>
      <xdr:row>0</xdr:row>
      <xdr:rowOff>123825</xdr:rowOff>
    </xdr:from>
    <xdr:to>
      <xdr:col>9</xdr:col>
      <xdr:colOff>419735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06745" y="123825"/>
          <a:ext cx="381635" cy="311785"/>
        </a:xfrm>
        <a:prstGeom prst="rect">
          <a:avLst/>
        </a:prstGeom>
      </xdr:spPr>
    </xdr:pic>
    <xdr:clientData/>
  </xdr:twoCellAnchor>
  <xdr:twoCellAnchor editAs="oneCell">
    <xdr:from>
      <xdr:col>0</xdr:col>
      <xdr:colOff>520700</xdr:colOff>
      <xdr:row>39</xdr:row>
      <xdr:rowOff>12700</xdr:rowOff>
    </xdr:from>
    <xdr:to>
      <xdr:col>7</xdr:col>
      <xdr:colOff>381635</xdr:colOff>
      <xdr:row>52</xdr:row>
      <xdr:rowOff>56515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0700" y="12738100"/>
          <a:ext cx="4019550" cy="250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457200</xdr:colOff>
      <xdr:row>48</xdr:row>
      <xdr:rowOff>50800</xdr:rowOff>
    </xdr:from>
    <xdr:to>
      <xdr:col>7</xdr:col>
      <xdr:colOff>127635</xdr:colOff>
      <xdr:row>63</xdr:row>
      <xdr:rowOff>101600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57200" y="14528800"/>
          <a:ext cx="3829050" cy="287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</xdr:col>
      <xdr:colOff>283845</xdr:colOff>
      <xdr:row>65</xdr:row>
      <xdr:rowOff>25400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2295" y="16408400"/>
          <a:ext cx="2677795" cy="142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8</xdr:col>
      <xdr:colOff>127635</xdr:colOff>
      <xdr:row>79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82295" y="17627600"/>
          <a:ext cx="4458970" cy="274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114300</xdr:colOff>
      <xdr:row>2</xdr:row>
      <xdr:rowOff>25400</xdr:rowOff>
    </xdr:from>
    <xdr:to>
      <xdr:col>15</xdr:col>
      <xdr:colOff>520700</xdr:colOff>
      <xdr:row>8</xdr:row>
      <xdr:rowOff>324485</xdr:rowOff>
    </xdr:to>
    <xdr:graphicFrame>
      <xdr:nvGraphicFramePr>
        <xdr:cNvPr id="8" name="图表 7"/>
        <xdr:cNvGraphicFramePr/>
      </xdr:nvGraphicFramePr>
      <xdr:xfrm>
        <a:off x="5782945" y="838200"/>
        <a:ext cx="4936490" cy="22802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349250</xdr:colOff>
      <xdr:row>0</xdr:row>
      <xdr:rowOff>123825</xdr:rowOff>
    </xdr:from>
    <xdr:to>
      <xdr:col>7</xdr:col>
      <xdr:colOff>189230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97195" y="123825"/>
          <a:ext cx="431165" cy="311785"/>
        </a:xfrm>
        <a:prstGeom prst="rect">
          <a:avLst/>
        </a:prstGeom>
      </xdr:spPr>
    </xdr:pic>
    <xdr:clientData/>
  </xdr:twoCellAnchor>
  <xdr:twoCellAnchor editAs="oneCell">
    <xdr:from>
      <xdr:col>3</xdr:col>
      <xdr:colOff>433705</xdr:colOff>
      <xdr:row>2</xdr:row>
      <xdr:rowOff>19050</xdr:rowOff>
    </xdr:from>
    <xdr:to>
      <xdr:col>8</xdr:col>
      <xdr:colOff>579120</xdr:colOff>
      <xdr:row>12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08095" y="831850"/>
          <a:ext cx="3265170" cy="300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238760</xdr:colOff>
      <xdr:row>0</xdr:row>
      <xdr:rowOff>123825</xdr:rowOff>
    </xdr:from>
    <xdr:to>
      <xdr:col>6</xdr:col>
      <xdr:colOff>78740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6720" y="123825"/>
          <a:ext cx="43116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8</xdr:col>
      <xdr:colOff>273685</xdr:colOff>
      <xdr:row>28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2295" y="812800"/>
          <a:ext cx="6896735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527050</xdr:colOff>
      <xdr:row>25</xdr:row>
      <xdr:rowOff>107950</xdr:rowOff>
    </xdr:from>
    <xdr:to>
      <xdr:col>9</xdr:col>
      <xdr:colOff>273685</xdr:colOff>
      <xdr:row>35</xdr:row>
      <xdr:rowOff>25400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7050" y="5924550"/>
          <a:ext cx="7706995" cy="1695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332105</xdr:colOff>
      <xdr:row>0</xdr:row>
      <xdr:rowOff>123825</xdr:rowOff>
    </xdr:from>
    <xdr:to>
      <xdr:col>7</xdr:col>
      <xdr:colOff>172085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98465" y="123825"/>
          <a:ext cx="431165" cy="311785"/>
        </a:xfrm>
        <a:prstGeom prst="rect">
          <a:avLst/>
        </a:prstGeom>
      </xdr:spPr>
    </xdr:pic>
    <xdr:clientData/>
  </xdr:twoCellAnchor>
  <xdr:twoCellAnchor>
    <xdr:from>
      <xdr:col>4</xdr:col>
      <xdr:colOff>165100</xdr:colOff>
      <xdr:row>2</xdr:row>
      <xdr:rowOff>304800</xdr:rowOff>
    </xdr:from>
    <xdr:to>
      <xdr:col>11</xdr:col>
      <xdr:colOff>603250</xdr:colOff>
      <xdr:row>11</xdr:row>
      <xdr:rowOff>76200</xdr:rowOff>
    </xdr:to>
    <xdr:graphicFrame>
      <xdr:nvGraphicFramePr>
        <xdr:cNvPr id="7" name="图表 6"/>
        <xdr:cNvGraphicFramePr/>
      </xdr:nvGraphicFramePr>
      <xdr:xfrm>
        <a:off x="4149090" y="1117600"/>
        <a:ext cx="5231765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332105</xdr:colOff>
      <xdr:row>0</xdr:row>
      <xdr:rowOff>123825</xdr:rowOff>
    </xdr:from>
    <xdr:to>
      <xdr:col>7</xdr:col>
      <xdr:colOff>172085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98465" y="123825"/>
          <a:ext cx="431165" cy="31178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</xdr:row>
      <xdr:rowOff>69850</xdr:rowOff>
    </xdr:from>
    <xdr:to>
      <xdr:col>7</xdr:col>
      <xdr:colOff>723265</xdr:colOff>
      <xdr:row>10</xdr:row>
      <xdr:rowOff>209550</xdr:rowOff>
    </xdr:to>
    <xdr:sp>
      <xdr:nvSpPr>
        <xdr:cNvPr id="5" name="文本框 4"/>
        <xdr:cNvSpPr txBox="1"/>
      </xdr:nvSpPr>
      <xdr:spPr>
        <a:xfrm>
          <a:off x="594995" y="3194050"/>
          <a:ext cx="5885815" cy="46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H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列写入公式：</a:t>
          </a:r>
          <a:r>
            <a:rPr lang="en-US" altLang="zh-CN" sz="12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=REPT("★",G3)&amp;REPT("☆",5-G3)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，下拉填充</a:t>
          </a:r>
          <a:endParaRPr lang="zh-CN" altLang="en-US" sz="12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</xdr:col>
      <xdr:colOff>0</xdr:colOff>
      <xdr:row>19</xdr:row>
      <xdr:rowOff>114300</xdr:rowOff>
    </xdr:from>
    <xdr:to>
      <xdr:col>10</xdr:col>
      <xdr:colOff>602615</xdr:colOff>
      <xdr:row>20</xdr:row>
      <xdr:rowOff>254000</xdr:rowOff>
    </xdr:to>
    <xdr:sp>
      <xdr:nvSpPr>
        <xdr:cNvPr id="6" name="文本框 5"/>
        <xdr:cNvSpPr txBox="1"/>
      </xdr:nvSpPr>
      <xdr:spPr>
        <a:xfrm>
          <a:off x="582295" y="6362700"/>
          <a:ext cx="8083550" cy="46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J13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写入公式：</a:t>
          </a:r>
          <a:r>
            <a:rPr lang="en-US" altLang="zh-CN" sz="12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=REPT("★",SUM(D13:I13))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，下拉填充</a:t>
          </a:r>
          <a:endParaRPr lang="zh-CN" altLang="en-US" sz="12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261620</xdr:colOff>
      <xdr:row>0</xdr:row>
      <xdr:rowOff>123825</xdr:rowOff>
    </xdr:from>
    <xdr:to>
      <xdr:col>6</xdr:col>
      <xdr:colOff>633095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6085" y="123825"/>
          <a:ext cx="371475" cy="311785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</xdr:row>
      <xdr:rowOff>76200</xdr:rowOff>
    </xdr:from>
    <xdr:to>
      <xdr:col>7</xdr:col>
      <xdr:colOff>6350</xdr:colOff>
      <xdr:row>11</xdr:row>
      <xdr:rowOff>137160</xdr:rowOff>
    </xdr:to>
    <xdr:sp>
      <xdr:nvSpPr>
        <xdr:cNvPr id="6" name="文本框 5"/>
        <xdr:cNvSpPr txBox="1"/>
      </xdr:nvSpPr>
      <xdr:spPr>
        <a:xfrm>
          <a:off x="588645" y="3200400"/>
          <a:ext cx="6922135" cy="721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G3</a:t>
          </a:r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单元格输入公式下拉填充：</a:t>
          </a:r>
          <a:r>
            <a:rPr lang="zh-CN" altLang="en-US" sz="1100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 ",D3-MIN($D$3:$D$8))&amp;REPT("|",F3)</a:t>
          </a:r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，字体，设置为</a:t>
          </a:r>
          <a:r>
            <a:rPr lang="en-US" altLang="zh-CN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playbill</a:t>
          </a:r>
          <a:endParaRPr lang="en-US" altLang="zh-CN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798195</xdr:colOff>
      <xdr:row>0</xdr:row>
      <xdr:rowOff>123825</xdr:rowOff>
    </xdr:from>
    <xdr:to>
      <xdr:col>6</xdr:col>
      <xdr:colOff>185420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55920" y="123825"/>
          <a:ext cx="46101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19</xdr:row>
      <xdr:rowOff>6350</xdr:rowOff>
    </xdr:from>
    <xdr:to>
      <xdr:col>8</xdr:col>
      <xdr:colOff>309880</xdr:colOff>
      <xdr:row>34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7695" y="6432550"/>
          <a:ext cx="7303135" cy="2781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27305</xdr:colOff>
      <xdr:row>0</xdr:row>
      <xdr:rowOff>123825</xdr:rowOff>
    </xdr:from>
    <xdr:to>
      <xdr:col>6</xdr:col>
      <xdr:colOff>488315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2745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9</xdr:row>
      <xdr:rowOff>273050</xdr:rowOff>
    </xdr:from>
    <xdr:to>
      <xdr:col>4</xdr:col>
      <xdr:colOff>354330</xdr:colOff>
      <xdr:row>16</xdr:row>
      <xdr:rowOff>116840</xdr:rowOff>
    </xdr:to>
    <xdr:graphicFrame>
      <xdr:nvGraphicFramePr>
        <xdr:cNvPr id="5" name="图表 4"/>
        <xdr:cNvGraphicFramePr/>
      </xdr:nvGraphicFramePr>
      <xdr:xfrm>
        <a:off x="715645" y="3397250"/>
        <a:ext cx="2916555" cy="2155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27305</xdr:colOff>
      <xdr:row>0</xdr:row>
      <xdr:rowOff>123825</xdr:rowOff>
    </xdr:from>
    <xdr:to>
      <xdr:col>6</xdr:col>
      <xdr:colOff>488315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52745" y="123825"/>
          <a:ext cx="46101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8890</xdr:colOff>
      <xdr:row>8</xdr:row>
      <xdr:rowOff>3175</xdr:rowOff>
    </xdr:from>
    <xdr:to>
      <xdr:col>4</xdr:col>
      <xdr:colOff>398780</xdr:colOff>
      <xdr:row>22</xdr:row>
      <xdr:rowOff>302895</xdr:rowOff>
    </xdr:to>
    <xdr:pic>
      <xdr:nvPicPr>
        <xdr:cNvPr id="5" name="图片 4"/>
        <xdr:cNvPicPr/>
      </xdr:nvPicPr>
      <xdr:blipFill>
        <a:blip r:embed="rId3"/>
        <a:stretch>
          <a:fillRect/>
        </a:stretch>
      </xdr:blipFill>
      <xdr:spPr>
        <a:xfrm>
          <a:off x="591185" y="2797175"/>
          <a:ext cx="3085465" cy="355092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480695</xdr:colOff>
      <xdr:row>0</xdr:row>
      <xdr:rowOff>123825</xdr:rowOff>
    </xdr:from>
    <xdr:to>
      <xdr:col>8</xdr:col>
      <xdr:colOff>338455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10200" y="123825"/>
          <a:ext cx="515620" cy="311785"/>
        </a:xfrm>
        <a:prstGeom prst="rect">
          <a:avLst/>
        </a:prstGeom>
      </xdr:spPr>
    </xdr:pic>
    <xdr:clientData/>
  </xdr:twoCellAnchor>
  <xdr:twoCellAnchor>
    <xdr:from>
      <xdr:col>12</xdr:col>
      <xdr:colOff>463550</xdr:colOff>
      <xdr:row>10</xdr:row>
      <xdr:rowOff>19050</xdr:rowOff>
    </xdr:from>
    <xdr:to>
      <xdr:col>16</xdr:col>
      <xdr:colOff>393700</xdr:colOff>
      <xdr:row>13</xdr:row>
      <xdr:rowOff>44450</xdr:rowOff>
    </xdr:to>
    <xdr:sp>
      <xdr:nvSpPr>
        <xdr:cNvPr id="4" name="圆角矩形 3"/>
        <xdr:cNvSpPr/>
      </xdr:nvSpPr>
      <xdr:spPr>
        <a:xfrm>
          <a:off x="8717280" y="3390900"/>
          <a:ext cx="3536950" cy="787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=TRIMMEAN(D11:K11,0.25)</a:t>
          </a:r>
          <a:endParaRPr lang="en-US" altLang="zh-CN" sz="1100"/>
        </a:p>
        <a:p>
          <a:pPr algn="l"/>
          <a:r>
            <a:rPr lang="en-US" altLang="zh-CN" sz="1100"/>
            <a:t>percent=1/8*2,</a:t>
          </a:r>
          <a:r>
            <a:rPr lang="zh-CN" altLang="en-US" sz="1100"/>
            <a:t>一共八个评委，每一个占</a:t>
          </a:r>
          <a:r>
            <a:rPr lang="en-US" altLang="zh-CN" sz="1100"/>
            <a:t>1/8</a:t>
          </a:r>
          <a:r>
            <a:rPr lang="zh-CN" altLang="en-US" sz="1100"/>
            <a:t>，要去掉</a:t>
          </a:r>
          <a:r>
            <a:rPr lang="en-US" altLang="zh-CN" sz="1100"/>
            <a:t>2</a:t>
          </a:r>
          <a:r>
            <a:rPr lang="zh-CN" altLang="en-US" sz="1100"/>
            <a:t>位，再乘以</a:t>
          </a:r>
          <a:r>
            <a:rPr lang="en-US" altLang="zh-CN" sz="1100"/>
            <a:t>2</a:t>
          </a:r>
          <a:endParaRPr lang="en-US" altLang="zh-CN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122555</xdr:colOff>
      <xdr:row>0</xdr:row>
      <xdr:rowOff>123825</xdr:rowOff>
    </xdr:from>
    <xdr:to>
      <xdr:col>6</xdr:col>
      <xdr:colOff>583565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4650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4</xdr:col>
      <xdr:colOff>234950</xdr:colOff>
      <xdr:row>2</xdr:row>
      <xdr:rowOff>320675</xdr:rowOff>
    </xdr:from>
    <xdr:to>
      <xdr:col>8</xdr:col>
      <xdr:colOff>778510</xdr:colOff>
      <xdr:row>10</xdr:row>
      <xdr:rowOff>323850</xdr:rowOff>
    </xdr:to>
    <xdr:graphicFrame>
      <xdr:nvGraphicFramePr>
        <xdr:cNvPr id="4" name="图表 3"/>
        <xdr:cNvGraphicFramePr/>
      </xdr:nvGraphicFramePr>
      <xdr:xfrm>
        <a:off x="3419475" y="1133475"/>
        <a:ext cx="4560570" cy="2644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1905</xdr:colOff>
      <xdr:row>0</xdr:row>
      <xdr:rowOff>123825</xdr:rowOff>
    </xdr:from>
    <xdr:to>
      <xdr:col>6</xdr:col>
      <xdr:colOff>462915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5920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5</xdr:col>
      <xdr:colOff>60325</xdr:colOff>
      <xdr:row>2</xdr:row>
      <xdr:rowOff>320675</xdr:rowOff>
    </xdr:from>
    <xdr:to>
      <xdr:col>10</xdr:col>
      <xdr:colOff>48895</xdr:colOff>
      <xdr:row>9</xdr:row>
      <xdr:rowOff>319405</xdr:rowOff>
    </xdr:to>
    <xdr:graphicFrame>
      <xdr:nvGraphicFramePr>
        <xdr:cNvPr id="4" name="图表 3"/>
        <xdr:cNvGraphicFramePr/>
      </xdr:nvGraphicFramePr>
      <xdr:xfrm>
        <a:off x="4440555" y="1133475"/>
        <a:ext cx="4649470" cy="2310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14</xdr:row>
      <xdr:rowOff>0</xdr:rowOff>
    </xdr:from>
    <xdr:to>
      <xdr:col>5</xdr:col>
      <xdr:colOff>0</xdr:colOff>
      <xdr:row>25</xdr:row>
      <xdr:rowOff>27305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2295" y="4622800"/>
          <a:ext cx="3797935" cy="2287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5</xdr:col>
      <xdr:colOff>416560</xdr:colOff>
      <xdr:row>36</xdr:row>
      <xdr:rowOff>99060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2295" y="6527800"/>
          <a:ext cx="4214495" cy="256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3</xdr:col>
      <xdr:colOff>111125</xdr:colOff>
      <xdr:row>46</xdr:row>
      <xdr:rowOff>124460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2295" y="8280400"/>
          <a:ext cx="1855470" cy="2918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1905</xdr:colOff>
      <xdr:row>0</xdr:row>
      <xdr:rowOff>123825</xdr:rowOff>
    </xdr:from>
    <xdr:to>
      <xdr:col>6</xdr:col>
      <xdr:colOff>462915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5920" y="123825"/>
          <a:ext cx="461010" cy="3117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975360</xdr:colOff>
          <xdr:row>3</xdr:row>
          <xdr:rowOff>60325</xdr:rowOff>
        </xdr:from>
        <xdr:to>
          <xdr:col>11</xdr:col>
          <xdr:colOff>330200</xdr:colOff>
          <xdr:row>9</xdr:row>
          <xdr:rowOff>88900</xdr:rowOff>
        </xdr:to>
        <xdr:sp>
          <xdr:nvSpPr>
            <xdr:cNvPr id="58370" name="ShockwaveFlash1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>
            <a:xfrm>
              <a:off x="6429375" y="1050925"/>
              <a:ext cx="3696970" cy="10953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264160</xdr:colOff>
          <xdr:row>40</xdr:row>
          <xdr:rowOff>6350</xdr:rowOff>
        </xdr:from>
        <xdr:to>
          <xdr:col>11</xdr:col>
          <xdr:colOff>427355</xdr:colOff>
          <xdr:row>47</xdr:row>
          <xdr:rowOff>9525</xdr:rowOff>
        </xdr:to>
        <xdr:sp>
          <xdr:nvSpPr>
            <xdr:cNvPr id="58371" name="ShockwaveFlash2" hidden="1">
              <a:extLst>
                <a:ext uri="{63B3BB69-23CF-44E3-9099-C40C66FF867C}">
                  <a14:compatExt spid="_x0000_s58371"/>
                </a:ext>
              </a:extLst>
            </xdr:cNvPr>
            <xdr:cNvSpPr/>
          </xdr:nvSpPr>
          <xdr:spPr>
            <a:xfrm>
              <a:off x="4644390" y="7727950"/>
              <a:ext cx="5579110" cy="1247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172085</xdr:colOff>
          <xdr:row>48</xdr:row>
          <xdr:rowOff>38100</xdr:rowOff>
        </xdr:from>
        <xdr:to>
          <xdr:col>10</xdr:col>
          <xdr:colOff>335280</xdr:colOff>
          <xdr:row>63</xdr:row>
          <xdr:rowOff>152400</xdr:rowOff>
        </xdr:to>
        <xdr:sp>
          <xdr:nvSpPr>
            <xdr:cNvPr id="58372" name="ShockwaveFlash3" hidden="1">
              <a:extLst>
                <a:ext uri="{63B3BB69-23CF-44E3-9099-C40C66FF867C}">
                  <a14:compatExt spid="_x0000_s58372"/>
                </a:ext>
              </a:extLst>
            </xdr:cNvPr>
            <xdr:cNvSpPr/>
          </xdr:nvSpPr>
          <xdr:spPr>
            <a:xfrm>
              <a:off x="4552315" y="9182100"/>
              <a:ext cx="4824095" cy="2781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482600</xdr:colOff>
          <xdr:row>16</xdr:row>
          <xdr:rowOff>34925</xdr:rowOff>
        </xdr:from>
        <xdr:to>
          <xdr:col>3</xdr:col>
          <xdr:colOff>855980</xdr:colOff>
          <xdr:row>31</xdr:row>
          <xdr:rowOff>101600</xdr:rowOff>
        </xdr:to>
        <xdr:sp>
          <xdr:nvSpPr>
            <xdr:cNvPr id="58373" name="ShockwaveFlash4" hidden="1">
              <a:extLst>
                <a:ext uri="{63B3BB69-23CF-44E3-9099-C40C66FF867C}">
                  <a14:compatExt spid="_x0000_s58373"/>
                </a:ext>
              </a:extLst>
            </xdr:cNvPr>
            <xdr:cNvSpPr/>
          </xdr:nvSpPr>
          <xdr:spPr>
            <a:xfrm>
              <a:off x="482600" y="3489325"/>
              <a:ext cx="2700020" cy="27336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208280</xdr:colOff>
          <xdr:row>3</xdr:row>
          <xdr:rowOff>146050</xdr:rowOff>
        </xdr:from>
        <xdr:to>
          <xdr:col>13</xdr:col>
          <xdr:colOff>912495</xdr:colOff>
          <xdr:row>8</xdr:row>
          <xdr:rowOff>9525</xdr:rowOff>
        </xdr:to>
        <xdr:sp>
          <xdr:nvSpPr>
            <xdr:cNvPr id="58374" name="ShockwaveFlash5" hidden="1">
              <a:extLst>
                <a:ext uri="{63B3BB69-23CF-44E3-9099-C40C66FF867C}">
                  <a14:compatExt spid="_x0000_s58374"/>
                </a:ext>
              </a:extLst>
            </xdr:cNvPr>
            <xdr:cNvSpPr/>
          </xdr:nvSpPr>
          <xdr:spPr>
            <a:xfrm>
              <a:off x="10759440" y="1136650"/>
              <a:ext cx="1752600" cy="752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</xdr:row>
          <xdr:rowOff>0</xdr:rowOff>
        </xdr:from>
        <xdr:to>
          <xdr:col>12</xdr:col>
          <xdr:colOff>284480</xdr:colOff>
          <xdr:row>3</xdr:row>
          <xdr:rowOff>146050</xdr:rowOff>
        </xdr:to>
        <xdr:sp>
          <xdr:nvSpPr>
            <xdr:cNvPr id="58375" name="ShockwaveFlash6" hidden="1">
              <a:extLst>
                <a:ext uri="{63B3BB69-23CF-44E3-9099-C40C66FF867C}">
                  <a14:compatExt spid="_x0000_s58375"/>
                </a:ext>
              </a:extLst>
            </xdr:cNvPr>
            <xdr:cNvSpPr/>
          </xdr:nvSpPr>
          <xdr:spPr>
            <a:xfrm>
              <a:off x="639445" y="812800"/>
              <a:ext cx="10196195" cy="323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44450</xdr:rowOff>
        </xdr:from>
        <xdr:to>
          <xdr:col>5</xdr:col>
          <xdr:colOff>789305</xdr:colOff>
          <xdr:row>27</xdr:row>
          <xdr:rowOff>3175</xdr:rowOff>
        </xdr:to>
        <xdr:sp>
          <xdr:nvSpPr>
            <xdr:cNvPr id="58376" name="ShockwaveFlash7" hidden="1">
              <a:extLst>
                <a:ext uri="{63B3BB69-23CF-44E3-9099-C40C66FF867C}">
                  <a14:compatExt spid="_x0000_s58376"/>
                </a:ext>
              </a:extLst>
            </xdr:cNvPr>
            <xdr:cNvSpPr/>
          </xdr:nvSpPr>
          <xdr:spPr>
            <a:xfrm>
              <a:off x="3344545" y="3498850"/>
              <a:ext cx="1824990" cy="19145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46355</xdr:colOff>
          <xdr:row>16</xdr:row>
          <xdr:rowOff>146050</xdr:rowOff>
        </xdr:from>
        <xdr:to>
          <xdr:col>8</xdr:col>
          <xdr:colOff>81915</xdr:colOff>
          <xdr:row>27</xdr:row>
          <xdr:rowOff>95250</xdr:rowOff>
        </xdr:to>
        <xdr:sp>
          <xdr:nvSpPr>
            <xdr:cNvPr id="58377" name="ShockwaveFlash8" hidden="1">
              <a:extLst>
                <a:ext uri="{63B3BB69-23CF-44E3-9099-C40C66FF867C}">
                  <a14:compatExt spid="_x0000_s58377"/>
                </a:ext>
              </a:extLst>
            </xdr:cNvPr>
            <xdr:cNvSpPr/>
          </xdr:nvSpPr>
          <xdr:spPr>
            <a:xfrm>
              <a:off x="5500370" y="3600450"/>
              <a:ext cx="1905000" cy="1905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551815</xdr:colOff>
          <xdr:row>19</xdr:row>
          <xdr:rowOff>57150</xdr:rowOff>
        </xdr:from>
        <xdr:to>
          <xdr:col>12</xdr:col>
          <xdr:colOff>895350</xdr:colOff>
          <xdr:row>38</xdr:row>
          <xdr:rowOff>165100</xdr:rowOff>
        </xdr:to>
        <xdr:sp>
          <xdr:nvSpPr>
            <xdr:cNvPr id="58378" name="ShockwaveFlash9" hidden="1">
              <a:extLst>
                <a:ext uri="{63B3BB69-23CF-44E3-9099-C40C66FF867C}">
                  <a14:compatExt spid="_x0000_s58378"/>
                </a:ext>
              </a:extLst>
            </xdr:cNvPr>
            <xdr:cNvSpPr/>
          </xdr:nvSpPr>
          <xdr:spPr>
            <a:xfrm>
              <a:off x="9592945" y="4044950"/>
              <a:ext cx="1853565" cy="34861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387350</xdr:colOff>
          <xdr:row>32</xdr:row>
          <xdr:rowOff>31750</xdr:rowOff>
        </xdr:from>
        <xdr:to>
          <xdr:col>4</xdr:col>
          <xdr:colOff>974725</xdr:colOff>
          <xdr:row>54</xdr:row>
          <xdr:rowOff>73025</xdr:rowOff>
        </xdr:to>
        <xdr:sp>
          <xdr:nvSpPr>
            <xdr:cNvPr id="58379" name="ShockwaveFlash10" hidden="1">
              <a:extLst>
                <a:ext uri="{63B3BB69-23CF-44E3-9099-C40C66FF867C}">
                  <a14:compatExt spid="_x0000_s58379"/>
                </a:ext>
              </a:extLst>
            </xdr:cNvPr>
            <xdr:cNvSpPr/>
          </xdr:nvSpPr>
          <xdr:spPr>
            <a:xfrm>
              <a:off x="387350" y="6330950"/>
              <a:ext cx="3893820" cy="39528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1905</xdr:colOff>
      <xdr:row>0</xdr:row>
      <xdr:rowOff>123825</xdr:rowOff>
    </xdr:from>
    <xdr:to>
      <xdr:col>6</xdr:col>
      <xdr:colOff>462915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5920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3</xdr:col>
      <xdr:colOff>759460</xdr:colOff>
      <xdr:row>2</xdr:row>
      <xdr:rowOff>53975</xdr:rowOff>
    </xdr:from>
    <xdr:to>
      <xdr:col>8</xdr:col>
      <xdr:colOff>850900</xdr:colOff>
      <xdr:row>8</xdr:row>
      <xdr:rowOff>243205</xdr:rowOff>
    </xdr:to>
    <xdr:graphicFrame>
      <xdr:nvGraphicFramePr>
        <xdr:cNvPr id="8" name="图表 7"/>
        <xdr:cNvGraphicFramePr/>
      </xdr:nvGraphicFramePr>
      <xdr:xfrm>
        <a:off x="3086100" y="866775"/>
        <a:ext cx="5088255" cy="1800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285115</xdr:colOff>
      <xdr:row>0</xdr:row>
      <xdr:rowOff>123825</xdr:rowOff>
    </xdr:from>
    <xdr:to>
      <xdr:col>5</xdr:col>
      <xdr:colOff>746125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31155" y="123825"/>
          <a:ext cx="461010" cy="311785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423545</xdr:colOff>
      <xdr:row>0</xdr:row>
      <xdr:rowOff>123825</xdr:rowOff>
    </xdr:from>
    <xdr:to>
      <xdr:col>9</xdr:col>
      <xdr:colOff>306705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8"/>
        </xdr:cNvPr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19725" y="123825"/>
          <a:ext cx="513715" cy="311785"/>
        </a:xfrm>
        <a:prstGeom prst="rect">
          <a:avLst/>
        </a:prstGeom>
      </xdr:spPr>
    </xdr:pic>
    <xdr:clientData/>
  </xdr:twoCellAnchor>
  <xdr:oneCellAnchor>
    <xdr:from>
      <xdr:col>1</xdr:col>
      <xdr:colOff>292100</xdr:colOff>
      <xdr:row>2</xdr:row>
      <xdr:rowOff>155575</xdr:rowOff>
    </xdr:from>
    <xdr:ext cx="1619250" cy="425822"/>
    <xdr:sp>
      <xdr:nvSpPr>
        <xdr:cNvPr id="11" name="矩形 10"/>
        <xdr:cNvSpPr/>
      </xdr:nvSpPr>
      <xdr:spPr>
        <a:xfrm>
          <a:off x="874395" y="9683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6</xdr:col>
      <xdr:colOff>0</xdr:colOff>
      <xdr:row>7</xdr:row>
      <xdr:rowOff>96520</xdr:rowOff>
    </xdr:from>
    <xdr:to>
      <xdr:col>10</xdr:col>
      <xdr:colOff>0</xdr:colOff>
      <xdr:row>20</xdr:row>
      <xdr:rowOff>91758</xdr:rowOff>
    </xdr:to>
    <xdr:graphicFrame>
      <xdr:nvGraphicFramePr>
        <xdr:cNvPr id="12" name="图表 11"/>
        <xdr:cNvGraphicFramePr/>
      </xdr:nvGraphicFramePr>
      <xdr:xfrm>
        <a:off x="3735070" y="1988820"/>
        <a:ext cx="2522220" cy="28016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34925</xdr:colOff>
      <xdr:row>12</xdr:row>
      <xdr:rowOff>161925</xdr:rowOff>
    </xdr:from>
    <xdr:to>
      <xdr:col>9</xdr:col>
      <xdr:colOff>6350</xdr:colOff>
      <xdr:row>15</xdr:row>
      <xdr:rowOff>85725</xdr:rowOff>
    </xdr:to>
    <xdr:sp>
      <xdr:nvSpPr>
        <xdr:cNvPr id="13" name="矩形 12"/>
        <xdr:cNvSpPr/>
      </xdr:nvSpPr>
      <xdr:spPr>
        <a:xfrm>
          <a:off x="4400550" y="3133725"/>
          <a:ext cx="1232535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F286B4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1</xdr:col>
      <xdr:colOff>190500</xdr:colOff>
      <xdr:row>83</xdr:row>
      <xdr:rowOff>142875</xdr:rowOff>
    </xdr:from>
    <xdr:ext cx="1619250" cy="425822"/>
    <xdr:sp>
      <xdr:nvSpPr>
        <xdr:cNvPr id="20" name="矩形 19"/>
        <xdr:cNvSpPr/>
      </xdr:nvSpPr>
      <xdr:spPr>
        <a:xfrm>
          <a:off x="772795" y="184435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5</xdr:col>
      <xdr:colOff>572770</xdr:colOff>
      <xdr:row>88</xdr:row>
      <xdr:rowOff>109537</xdr:rowOff>
    </xdr:from>
    <xdr:to>
      <xdr:col>9</xdr:col>
      <xdr:colOff>572770</xdr:colOff>
      <xdr:row>101</xdr:row>
      <xdr:rowOff>104775</xdr:rowOff>
    </xdr:to>
    <xdr:graphicFrame>
      <xdr:nvGraphicFramePr>
        <xdr:cNvPr id="21" name="图表 20"/>
        <xdr:cNvGraphicFramePr/>
      </xdr:nvGraphicFramePr>
      <xdr:xfrm>
        <a:off x="3677285" y="19489420"/>
        <a:ext cx="2522220" cy="2802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28575</xdr:colOff>
      <xdr:row>93</xdr:row>
      <xdr:rowOff>161925</xdr:rowOff>
    </xdr:from>
    <xdr:to>
      <xdr:col>8</xdr:col>
      <xdr:colOff>572770</xdr:colOff>
      <xdr:row>96</xdr:row>
      <xdr:rowOff>85725</xdr:rowOff>
    </xdr:to>
    <xdr:sp>
      <xdr:nvSpPr>
        <xdr:cNvPr id="22" name="矩形 21"/>
        <xdr:cNvSpPr/>
      </xdr:nvSpPr>
      <xdr:spPr>
        <a:xfrm>
          <a:off x="4394200" y="20621625"/>
          <a:ext cx="1174750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857EC4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1</xdr:col>
      <xdr:colOff>190500</xdr:colOff>
      <xdr:row>29</xdr:row>
      <xdr:rowOff>142875</xdr:rowOff>
    </xdr:from>
    <xdr:ext cx="1619250" cy="425822"/>
    <xdr:sp>
      <xdr:nvSpPr>
        <xdr:cNvPr id="29" name="矩形 28"/>
        <xdr:cNvSpPr/>
      </xdr:nvSpPr>
      <xdr:spPr>
        <a:xfrm>
          <a:off x="772795" y="67849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6</xdr:col>
      <xdr:colOff>572770</xdr:colOff>
      <xdr:row>39</xdr:row>
      <xdr:rowOff>133350</xdr:rowOff>
    </xdr:from>
    <xdr:to>
      <xdr:col>8</xdr:col>
      <xdr:colOff>542925</xdr:colOff>
      <xdr:row>42</xdr:row>
      <xdr:rowOff>57150</xdr:rowOff>
    </xdr:to>
    <xdr:sp>
      <xdr:nvSpPr>
        <xdr:cNvPr id="31" name="矩形 30"/>
        <xdr:cNvSpPr/>
      </xdr:nvSpPr>
      <xdr:spPr>
        <a:xfrm>
          <a:off x="4307840" y="8934450"/>
          <a:ext cx="1231265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73E3C6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1</xdr:col>
      <xdr:colOff>190500</xdr:colOff>
      <xdr:row>56</xdr:row>
      <xdr:rowOff>136525</xdr:rowOff>
    </xdr:from>
    <xdr:ext cx="1619250" cy="425822"/>
    <xdr:sp>
      <xdr:nvSpPr>
        <xdr:cNvPr id="38" name="矩形 37"/>
        <xdr:cNvSpPr/>
      </xdr:nvSpPr>
      <xdr:spPr>
        <a:xfrm>
          <a:off x="772795" y="1260792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6</xdr:col>
      <xdr:colOff>28576</xdr:colOff>
      <xdr:row>62</xdr:row>
      <xdr:rowOff>33338</xdr:rowOff>
    </xdr:from>
    <xdr:to>
      <xdr:col>9</xdr:col>
      <xdr:colOff>461395</xdr:colOff>
      <xdr:row>73</xdr:row>
      <xdr:rowOff>133351</xdr:rowOff>
    </xdr:to>
    <xdr:graphicFrame>
      <xdr:nvGraphicFramePr>
        <xdr:cNvPr id="39" name="图表 38"/>
        <xdr:cNvGraphicFramePr/>
      </xdr:nvGraphicFramePr>
      <xdr:xfrm>
        <a:off x="3763645" y="13799820"/>
        <a:ext cx="2324100" cy="247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572770</xdr:colOff>
      <xdr:row>66</xdr:row>
      <xdr:rowOff>133350</xdr:rowOff>
    </xdr:from>
    <xdr:to>
      <xdr:col>8</xdr:col>
      <xdr:colOff>542925</xdr:colOff>
      <xdr:row>69</xdr:row>
      <xdr:rowOff>57150</xdr:rowOff>
    </xdr:to>
    <xdr:sp>
      <xdr:nvSpPr>
        <xdr:cNvPr id="40" name="矩形 39"/>
        <xdr:cNvSpPr/>
      </xdr:nvSpPr>
      <xdr:spPr>
        <a:xfrm>
          <a:off x="4307840" y="14763750"/>
          <a:ext cx="1231265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8DA6EB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1</xdr:col>
      <xdr:colOff>190500</xdr:colOff>
      <xdr:row>110</xdr:row>
      <xdr:rowOff>142875</xdr:rowOff>
    </xdr:from>
    <xdr:ext cx="1619250" cy="425822"/>
    <xdr:sp>
      <xdr:nvSpPr>
        <xdr:cNvPr id="47" name="矩形 46"/>
        <xdr:cNvSpPr/>
      </xdr:nvSpPr>
      <xdr:spPr>
        <a:xfrm>
          <a:off x="772795" y="242728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5</xdr:col>
      <xdr:colOff>447675</xdr:colOff>
      <xdr:row>115</xdr:row>
      <xdr:rowOff>9525</xdr:rowOff>
    </xdr:from>
    <xdr:to>
      <xdr:col>10</xdr:col>
      <xdr:colOff>114301</xdr:colOff>
      <xdr:row>128</xdr:row>
      <xdr:rowOff>95250</xdr:rowOff>
    </xdr:to>
    <xdr:graphicFrame>
      <xdr:nvGraphicFramePr>
        <xdr:cNvPr id="48" name="图表 47"/>
        <xdr:cNvGraphicFramePr/>
      </xdr:nvGraphicFramePr>
      <xdr:xfrm>
        <a:off x="3552190" y="25219025"/>
        <a:ext cx="2819400" cy="2892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85725</xdr:colOff>
      <xdr:row>114</xdr:row>
      <xdr:rowOff>57150</xdr:rowOff>
    </xdr:from>
    <xdr:to>
      <xdr:col>9</xdr:col>
      <xdr:colOff>572770</xdr:colOff>
      <xdr:row>116</xdr:row>
      <xdr:rowOff>180975</xdr:rowOff>
    </xdr:to>
    <xdr:sp>
      <xdr:nvSpPr>
        <xdr:cNvPr id="49" name="矩形 48"/>
        <xdr:cNvSpPr/>
      </xdr:nvSpPr>
      <xdr:spPr>
        <a:xfrm>
          <a:off x="5081905" y="25050750"/>
          <a:ext cx="1117600" cy="5556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A9D975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7</xdr:col>
      <xdr:colOff>572770</xdr:colOff>
      <xdr:row>115</xdr:row>
      <xdr:rowOff>104775</xdr:rowOff>
    </xdr:from>
    <xdr:to>
      <xdr:col>8</xdr:col>
      <xdr:colOff>323851</xdr:colOff>
      <xdr:row>116</xdr:row>
      <xdr:rowOff>142875</xdr:rowOff>
    </xdr:to>
    <xdr:grpSp>
      <xdr:nvGrpSpPr>
        <xdr:cNvPr id="50" name="组合 49"/>
        <xdr:cNvGrpSpPr/>
      </xdr:nvGrpSpPr>
      <xdr:grpSpPr>
        <a:xfrm>
          <a:off x="4938395" y="25314275"/>
          <a:ext cx="381635" cy="254000"/>
          <a:chOff x="7905750" y="24450675"/>
          <a:chExt cx="609600" cy="180975"/>
        </a:xfrm>
      </xdr:grpSpPr>
      <xdr:cxnSp>
        <xdr:nvCxnSpPr>
          <xdr:cNvPr id="51" name="直接连接符 50"/>
          <xdr:cNvCxnSpPr/>
        </xdr:nvCxnSpPr>
        <xdr:spPr>
          <a:xfrm>
            <a:off x="8039100" y="24450675"/>
            <a:ext cx="476250" cy="0"/>
          </a:xfrm>
          <a:prstGeom prst="line">
            <a:avLst/>
          </a:prstGeom>
          <a:ln>
            <a:solidFill>
              <a:srgbClr val="A9D975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" name="直接连接符 51"/>
          <xdr:cNvCxnSpPr/>
        </xdr:nvCxnSpPr>
        <xdr:spPr>
          <a:xfrm flipV="1">
            <a:off x="7905750" y="24450676"/>
            <a:ext cx="133350" cy="180974"/>
          </a:xfrm>
          <a:prstGeom prst="line">
            <a:avLst/>
          </a:prstGeom>
          <a:ln>
            <a:solidFill>
              <a:srgbClr val="A9D975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190500</xdr:colOff>
      <xdr:row>164</xdr:row>
      <xdr:rowOff>142875</xdr:rowOff>
    </xdr:from>
    <xdr:ext cx="1619250" cy="425822"/>
    <xdr:sp>
      <xdr:nvSpPr>
        <xdr:cNvPr id="59" name="矩形 58"/>
        <xdr:cNvSpPr/>
      </xdr:nvSpPr>
      <xdr:spPr>
        <a:xfrm>
          <a:off x="772795" y="359314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8</xdr:col>
      <xdr:colOff>95250</xdr:colOff>
      <xdr:row>168</xdr:row>
      <xdr:rowOff>9525</xdr:rowOff>
    </xdr:from>
    <xdr:to>
      <xdr:col>9</xdr:col>
      <xdr:colOff>572770</xdr:colOff>
      <xdr:row>170</xdr:row>
      <xdr:rowOff>133350</xdr:rowOff>
    </xdr:to>
    <xdr:sp>
      <xdr:nvSpPr>
        <xdr:cNvPr id="60" name="矩形 59"/>
        <xdr:cNvSpPr/>
      </xdr:nvSpPr>
      <xdr:spPr>
        <a:xfrm>
          <a:off x="5091430" y="36661725"/>
          <a:ext cx="1108075" cy="5556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EE6C6C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7</xdr:col>
      <xdr:colOff>572770</xdr:colOff>
      <xdr:row>169</xdr:row>
      <xdr:rowOff>95250</xdr:rowOff>
    </xdr:from>
    <xdr:to>
      <xdr:col>8</xdr:col>
      <xdr:colOff>342901</xdr:colOff>
      <xdr:row>170</xdr:row>
      <xdr:rowOff>133350</xdr:rowOff>
    </xdr:to>
    <xdr:grpSp>
      <xdr:nvGrpSpPr>
        <xdr:cNvPr id="61" name="组合 60"/>
        <xdr:cNvGrpSpPr/>
      </xdr:nvGrpSpPr>
      <xdr:grpSpPr>
        <a:xfrm>
          <a:off x="4938395" y="36963350"/>
          <a:ext cx="400685" cy="254000"/>
          <a:chOff x="7905750" y="24450675"/>
          <a:chExt cx="609600" cy="180975"/>
        </a:xfrm>
      </xdr:grpSpPr>
      <xdr:cxnSp>
        <xdr:nvCxnSpPr>
          <xdr:cNvPr id="62" name="直接连接符 61"/>
          <xdr:cNvCxnSpPr/>
        </xdr:nvCxnSpPr>
        <xdr:spPr>
          <a:xfrm>
            <a:off x="8039100" y="24450675"/>
            <a:ext cx="476250" cy="0"/>
          </a:xfrm>
          <a:prstGeom prst="line">
            <a:avLst/>
          </a:prstGeom>
          <a:ln>
            <a:solidFill>
              <a:srgbClr val="EE6C6C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3" name="直接连接符 62"/>
          <xdr:cNvCxnSpPr/>
        </xdr:nvCxnSpPr>
        <xdr:spPr>
          <a:xfrm flipV="1">
            <a:off x="7905750" y="24450676"/>
            <a:ext cx="133350" cy="180974"/>
          </a:xfrm>
          <a:prstGeom prst="line">
            <a:avLst/>
          </a:prstGeom>
          <a:ln>
            <a:solidFill>
              <a:srgbClr val="EE6C6C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323850</xdr:colOff>
      <xdr:row>170</xdr:row>
      <xdr:rowOff>147320</xdr:rowOff>
    </xdr:from>
    <xdr:to>
      <xdr:col>10</xdr:col>
      <xdr:colOff>309245</xdr:colOff>
      <xdr:row>181</xdr:row>
      <xdr:rowOff>155575</xdr:rowOff>
    </xdr:to>
    <xdr:pic>
      <xdr:nvPicPr>
        <xdr:cNvPr id="64" name="图片 63"/>
        <xdr:cNvPicPr>
          <a:picLocks noChangeAspect="1" noChangeArrowheads="1"/>
        </xdr:cNvPicPr>
      </xdr:nvPicPr>
      <xdr:blipFill>
        <a:blip r:embed="rId10"/>
        <a:stretch>
          <a:fillRect/>
        </a:stretch>
      </xdr:blipFill>
      <xdr:spPr>
        <a:xfrm>
          <a:off x="4058920" y="37231320"/>
          <a:ext cx="2507615" cy="238315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190500</xdr:colOff>
      <xdr:row>137</xdr:row>
      <xdr:rowOff>142875</xdr:rowOff>
    </xdr:from>
    <xdr:ext cx="1619250" cy="425822"/>
    <xdr:sp>
      <xdr:nvSpPr>
        <xdr:cNvPr id="71" name="矩形 70"/>
        <xdr:cNvSpPr/>
      </xdr:nvSpPr>
      <xdr:spPr>
        <a:xfrm>
          <a:off x="772795" y="301021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5</xdr:col>
      <xdr:colOff>572770</xdr:colOff>
      <xdr:row>141</xdr:row>
      <xdr:rowOff>171450</xdr:rowOff>
    </xdr:from>
    <xdr:to>
      <xdr:col>9</xdr:col>
      <xdr:colOff>552450</xdr:colOff>
      <xdr:row>155</xdr:row>
      <xdr:rowOff>47625</xdr:rowOff>
    </xdr:to>
    <xdr:graphicFrame>
      <xdr:nvGraphicFramePr>
        <xdr:cNvPr id="72" name="图表 71"/>
        <xdr:cNvGraphicFramePr/>
      </xdr:nvGraphicFramePr>
      <xdr:xfrm>
        <a:off x="3677285" y="30994350"/>
        <a:ext cx="2501900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572770</xdr:colOff>
      <xdr:row>147</xdr:row>
      <xdr:rowOff>38100</xdr:rowOff>
    </xdr:from>
    <xdr:to>
      <xdr:col>8</xdr:col>
      <xdr:colOff>572770</xdr:colOff>
      <xdr:row>149</xdr:row>
      <xdr:rowOff>161925</xdr:rowOff>
    </xdr:to>
    <xdr:sp>
      <xdr:nvSpPr>
        <xdr:cNvPr id="73" name="矩形 72"/>
        <xdr:cNvSpPr/>
      </xdr:nvSpPr>
      <xdr:spPr>
        <a:xfrm>
          <a:off x="4307840" y="32156400"/>
          <a:ext cx="1261110" cy="5556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3600" b="0" i="0" u="none" strike="noStrike">
            <a:ln>
              <a:solidFill>
                <a:srgbClr val="EEEDF7"/>
              </a:solidFill>
            </a:ln>
            <a:solidFill>
              <a:srgbClr val="BF6EEC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16</xdr:col>
      <xdr:colOff>215900</xdr:colOff>
      <xdr:row>137</xdr:row>
      <xdr:rowOff>57150</xdr:rowOff>
    </xdr:from>
    <xdr:to>
      <xdr:col>33</xdr:col>
      <xdr:colOff>74930</xdr:colOff>
      <xdr:row>151</xdr:row>
      <xdr:rowOff>50800</xdr:rowOff>
    </xdr:to>
    <xdr:graphicFrame>
      <xdr:nvGraphicFramePr>
        <xdr:cNvPr id="74" name="图表 73"/>
        <xdr:cNvGraphicFramePr/>
      </xdr:nvGraphicFramePr>
      <xdr:xfrm>
        <a:off x="8246745" y="30016450"/>
        <a:ext cx="4262120" cy="3016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63500</xdr:colOff>
      <xdr:row>35</xdr:row>
      <xdr:rowOff>139700</xdr:rowOff>
    </xdr:from>
    <xdr:to>
      <xdr:col>10</xdr:col>
      <xdr:colOff>24130</xdr:colOff>
      <xdr:row>46</xdr:row>
      <xdr:rowOff>38100</xdr:rowOff>
    </xdr:to>
    <xdr:graphicFrame>
      <xdr:nvGraphicFramePr>
        <xdr:cNvPr id="4" name="图表 3"/>
        <xdr:cNvGraphicFramePr/>
      </xdr:nvGraphicFramePr>
      <xdr:xfrm>
        <a:off x="3798570" y="8077200"/>
        <a:ext cx="2482850" cy="2273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887730</xdr:colOff>
      <xdr:row>0</xdr:row>
      <xdr:rowOff>123825</xdr:rowOff>
    </xdr:from>
    <xdr:to>
      <xdr:col>6</xdr:col>
      <xdr:colOff>274955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31155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6</xdr:col>
      <xdr:colOff>1736725</xdr:colOff>
      <xdr:row>3</xdr:row>
      <xdr:rowOff>50800</xdr:rowOff>
    </xdr:from>
    <xdr:to>
      <xdr:col>12</xdr:col>
      <xdr:colOff>704850</xdr:colOff>
      <xdr:row>11</xdr:row>
      <xdr:rowOff>152400</xdr:rowOff>
    </xdr:to>
    <xdr:graphicFrame>
      <xdr:nvGraphicFramePr>
        <xdr:cNvPr id="4" name="图表 3"/>
        <xdr:cNvGraphicFramePr/>
      </xdr:nvGraphicFramePr>
      <xdr:xfrm>
        <a:off x="7353935" y="1193800"/>
        <a:ext cx="47510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68580</xdr:colOff>
      <xdr:row>0</xdr:row>
      <xdr:rowOff>123825</xdr:rowOff>
    </xdr:from>
    <xdr:to>
      <xdr:col>6</xdr:col>
      <xdr:colOff>529590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31790" y="123825"/>
          <a:ext cx="461010" cy="31178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11</xdr:row>
      <xdr:rowOff>3175</xdr:rowOff>
    </xdr:from>
    <xdr:to>
      <xdr:col>11</xdr:col>
      <xdr:colOff>262255</xdr:colOff>
      <xdr:row>15</xdr:row>
      <xdr:rowOff>316230</xdr:rowOff>
    </xdr:to>
    <xdr:pic>
      <xdr:nvPicPr>
        <xdr:cNvPr id="6" name="图片 5"/>
        <xdr:cNvPicPr/>
      </xdr:nvPicPr>
      <xdr:blipFill>
        <a:blip r:embed="rId3"/>
        <a:stretch>
          <a:fillRect/>
        </a:stretch>
      </xdr:blipFill>
      <xdr:spPr>
        <a:xfrm>
          <a:off x="7342505" y="3787775"/>
          <a:ext cx="2766060" cy="1633855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68580</xdr:colOff>
      <xdr:row>0</xdr:row>
      <xdr:rowOff>123825</xdr:rowOff>
    </xdr:from>
    <xdr:to>
      <xdr:col>6</xdr:col>
      <xdr:colOff>529590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31790" y="123825"/>
          <a:ext cx="46101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</xdr:row>
      <xdr:rowOff>9525</xdr:rowOff>
    </xdr:from>
    <xdr:to>
      <xdr:col>10</xdr:col>
      <xdr:colOff>228600</xdr:colOff>
      <xdr:row>42</xdr:row>
      <xdr:rowOff>22225</xdr:rowOff>
    </xdr:to>
    <xdr:pic>
      <xdr:nvPicPr>
        <xdr:cNvPr id="4" name="图片 3" descr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0550" y="822325"/>
          <a:ext cx="8729345" cy="71247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23</xdr:row>
      <xdr:rowOff>232410</xdr:rowOff>
    </xdr:from>
    <xdr:to>
      <xdr:col>10</xdr:col>
      <xdr:colOff>322580</xdr:colOff>
      <xdr:row>64</xdr:row>
      <xdr:rowOff>28575</xdr:rowOff>
    </xdr:to>
    <xdr:pic>
      <xdr:nvPicPr>
        <xdr:cNvPr id="5" name="图片 4" descr="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0550" y="4724400"/>
          <a:ext cx="8823325" cy="71405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45</xdr:row>
      <xdr:rowOff>140970</xdr:rowOff>
    </xdr:from>
    <xdr:to>
      <xdr:col>10</xdr:col>
      <xdr:colOff>217805</xdr:colOff>
      <xdr:row>85</xdr:row>
      <xdr:rowOff>144145</xdr:rowOff>
    </xdr:to>
    <xdr:pic>
      <xdr:nvPicPr>
        <xdr:cNvPr id="6" name="图片 5" descr="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0550" y="8599170"/>
          <a:ext cx="8718550" cy="71151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67</xdr:row>
      <xdr:rowOff>30480</xdr:rowOff>
    </xdr:from>
    <xdr:to>
      <xdr:col>10</xdr:col>
      <xdr:colOff>292735</xdr:colOff>
      <xdr:row>107</xdr:row>
      <xdr:rowOff>100330</xdr:rowOff>
    </xdr:to>
    <xdr:pic>
      <xdr:nvPicPr>
        <xdr:cNvPr id="7" name="图片 6" descr="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90550" y="12400280"/>
          <a:ext cx="8793480" cy="71818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88</xdr:row>
      <xdr:rowOff>310515</xdr:rowOff>
    </xdr:from>
    <xdr:to>
      <xdr:col>5</xdr:col>
      <xdr:colOff>548640</xdr:colOff>
      <xdr:row>128</xdr:row>
      <xdr:rowOff>139700</xdr:rowOff>
    </xdr:to>
    <xdr:pic>
      <xdr:nvPicPr>
        <xdr:cNvPr id="8" name="图片 7" descr="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90550" y="16281400"/>
          <a:ext cx="4247515" cy="70739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110</xdr:row>
      <xdr:rowOff>152400</xdr:rowOff>
    </xdr:from>
    <xdr:to>
      <xdr:col>5</xdr:col>
      <xdr:colOff>605790</xdr:colOff>
      <xdr:row>151</xdr:row>
      <xdr:rowOff>31750</xdr:rowOff>
    </xdr:to>
    <xdr:pic>
      <xdr:nvPicPr>
        <xdr:cNvPr id="9" name="图片 8" descr="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90550" y="20167600"/>
          <a:ext cx="4304665" cy="71691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132</xdr:row>
      <xdr:rowOff>89535</xdr:rowOff>
    </xdr:from>
    <xdr:to>
      <xdr:col>5</xdr:col>
      <xdr:colOff>557530</xdr:colOff>
      <xdr:row>172</xdr:row>
      <xdr:rowOff>92710</xdr:rowOff>
    </xdr:to>
    <xdr:pic>
      <xdr:nvPicPr>
        <xdr:cNvPr id="10" name="图片 9" descr="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90550" y="24016335"/>
          <a:ext cx="4256405" cy="71151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153</xdr:row>
      <xdr:rowOff>302895</xdr:rowOff>
    </xdr:from>
    <xdr:to>
      <xdr:col>5</xdr:col>
      <xdr:colOff>576580</xdr:colOff>
      <xdr:row>194</xdr:row>
      <xdr:rowOff>19050</xdr:rowOff>
    </xdr:to>
    <xdr:pic>
      <xdr:nvPicPr>
        <xdr:cNvPr id="11" name="图片 10" descr="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90550" y="27838400"/>
          <a:ext cx="4275455" cy="71310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175</xdr:row>
      <xdr:rowOff>201930</xdr:rowOff>
    </xdr:from>
    <xdr:to>
      <xdr:col>5</xdr:col>
      <xdr:colOff>557530</xdr:colOff>
      <xdr:row>216</xdr:row>
      <xdr:rowOff>19050</xdr:rowOff>
    </xdr:to>
    <xdr:pic>
      <xdr:nvPicPr>
        <xdr:cNvPr id="12" name="图片 11" descr="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90550" y="31750000"/>
          <a:ext cx="4256405" cy="71310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197</xdr:row>
      <xdr:rowOff>100965</xdr:rowOff>
    </xdr:from>
    <xdr:to>
      <xdr:col>5</xdr:col>
      <xdr:colOff>671830</xdr:colOff>
      <xdr:row>237</xdr:row>
      <xdr:rowOff>66040</xdr:rowOff>
    </xdr:to>
    <xdr:pic>
      <xdr:nvPicPr>
        <xdr:cNvPr id="13" name="图片 12" descr="1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90550" y="35584765"/>
          <a:ext cx="4370705" cy="70770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218</xdr:row>
      <xdr:rowOff>276225</xdr:rowOff>
    </xdr:from>
    <xdr:to>
      <xdr:col>5</xdr:col>
      <xdr:colOff>595630</xdr:colOff>
      <xdr:row>259</xdr:row>
      <xdr:rowOff>47625</xdr:rowOff>
    </xdr:to>
    <xdr:pic>
      <xdr:nvPicPr>
        <xdr:cNvPr id="14" name="图片 13" descr="1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90550" y="39395400"/>
          <a:ext cx="4294505" cy="71596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240</xdr:row>
      <xdr:rowOff>203835</xdr:rowOff>
    </xdr:from>
    <xdr:to>
      <xdr:col>5</xdr:col>
      <xdr:colOff>564515</xdr:colOff>
      <xdr:row>281</xdr:row>
      <xdr:rowOff>9525</xdr:rowOff>
    </xdr:to>
    <xdr:pic>
      <xdr:nvPicPr>
        <xdr:cNvPr id="15" name="图片 14" descr="1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0550" y="43307000"/>
          <a:ext cx="4263390" cy="71215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262</xdr:row>
      <xdr:rowOff>93345</xdr:rowOff>
    </xdr:from>
    <xdr:to>
      <xdr:col>5</xdr:col>
      <xdr:colOff>611505</xdr:colOff>
      <xdr:row>302</xdr:row>
      <xdr:rowOff>39370</xdr:rowOff>
    </xdr:to>
    <xdr:pic>
      <xdr:nvPicPr>
        <xdr:cNvPr id="16" name="图片 15" descr="1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90550" y="47134145"/>
          <a:ext cx="4310380" cy="70580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283</xdr:row>
      <xdr:rowOff>249555</xdr:rowOff>
    </xdr:from>
    <xdr:to>
      <xdr:col>5</xdr:col>
      <xdr:colOff>630555</xdr:colOff>
      <xdr:row>324</xdr:row>
      <xdr:rowOff>9525</xdr:rowOff>
    </xdr:to>
    <xdr:pic>
      <xdr:nvPicPr>
        <xdr:cNvPr id="17" name="图片 16" descr="1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90550" y="50952400"/>
          <a:ext cx="4329430" cy="71215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305</xdr:row>
      <xdr:rowOff>139065</xdr:rowOff>
    </xdr:from>
    <xdr:to>
      <xdr:col>5</xdr:col>
      <xdr:colOff>678180</xdr:colOff>
      <xdr:row>346</xdr:row>
      <xdr:rowOff>8890</xdr:rowOff>
    </xdr:to>
    <xdr:pic>
      <xdr:nvPicPr>
        <xdr:cNvPr id="18" name="图片 17" descr="1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90550" y="54825265"/>
          <a:ext cx="4377055" cy="71596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327</xdr:row>
      <xdr:rowOff>66675</xdr:rowOff>
    </xdr:from>
    <xdr:to>
      <xdr:col>5</xdr:col>
      <xdr:colOff>525780</xdr:colOff>
      <xdr:row>367</xdr:row>
      <xdr:rowOff>50800</xdr:rowOff>
    </xdr:to>
    <xdr:pic>
      <xdr:nvPicPr>
        <xdr:cNvPr id="19" name="图片 18" descr="1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90550" y="58664475"/>
          <a:ext cx="4224655" cy="70961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348</xdr:row>
      <xdr:rowOff>260985</xdr:rowOff>
    </xdr:from>
    <xdr:to>
      <xdr:col>5</xdr:col>
      <xdr:colOff>601980</xdr:colOff>
      <xdr:row>389</xdr:row>
      <xdr:rowOff>0</xdr:rowOff>
    </xdr:to>
    <xdr:pic>
      <xdr:nvPicPr>
        <xdr:cNvPr id="20" name="图片 19" descr="1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90550" y="62509400"/>
          <a:ext cx="4300855" cy="71120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370</xdr:row>
      <xdr:rowOff>140970</xdr:rowOff>
    </xdr:from>
    <xdr:to>
      <xdr:col>5</xdr:col>
      <xdr:colOff>631190</xdr:colOff>
      <xdr:row>411</xdr:row>
      <xdr:rowOff>77470</xdr:rowOff>
    </xdr:to>
    <xdr:pic>
      <xdr:nvPicPr>
        <xdr:cNvPr id="21" name="图片 20" descr="1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90550" y="66384170"/>
          <a:ext cx="4330065" cy="72263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392</xdr:row>
      <xdr:rowOff>135255</xdr:rowOff>
    </xdr:from>
    <xdr:to>
      <xdr:col>5</xdr:col>
      <xdr:colOff>669290</xdr:colOff>
      <xdr:row>433</xdr:row>
      <xdr:rowOff>90805</xdr:rowOff>
    </xdr:to>
    <xdr:pic>
      <xdr:nvPicPr>
        <xdr:cNvPr id="22" name="图片 21" descr="1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90550" y="70290055"/>
          <a:ext cx="4368165" cy="72453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414</xdr:row>
      <xdr:rowOff>148590</xdr:rowOff>
    </xdr:from>
    <xdr:to>
      <xdr:col>5</xdr:col>
      <xdr:colOff>574040</xdr:colOff>
      <xdr:row>455</xdr:row>
      <xdr:rowOff>18415</xdr:rowOff>
    </xdr:to>
    <xdr:pic>
      <xdr:nvPicPr>
        <xdr:cNvPr id="23" name="图片 22" descr="2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90550" y="74214990"/>
          <a:ext cx="4272915" cy="71596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436</xdr:row>
      <xdr:rowOff>76200</xdr:rowOff>
    </xdr:from>
    <xdr:to>
      <xdr:col>5</xdr:col>
      <xdr:colOff>554990</xdr:colOff>
      <xdr:row>476</xdr:row>
      <xdr:rowOff>60325</xdr:rowOff>
    </xdr:to>
    <xdr:pic>
      <xdr:nvPicPr>
        <xdr:cNvPr id="24" name="图片 23" descr="2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90550" y="78054200"/>
          <a:ext cx="4253865" cy="70961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457</xdr:row>
      <xdr:rowOff>270510</xdr:rowOff>
    </xdr:from>
    <xdr:to>
      <xdr:col>5</xdr:col>
      <xdr:colOff>593090</xdr:colOff>
      <xdr:row>497</xdr:row>
      <xdr:rowOff>149225</xdr:rowOff>
    </xdr:to>
    <xdr:pic>
      <xdr:nvPicPr>
        <xdr:cNvPr id="25" name="图片 24" descr="2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90550" y="81889600"/>
          <a:ext cx="4291965" cy="70834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479</xdr:row>
      <xdr:rowOff>121920</xdr:rowOff>
    </xdr:from>
    <xdr:to>
      <xdr:col>5</xdr:col>
      <xdr:colOff>507365</xdr:colOff>
      <xdr:row>519</xdr:row>
      <xdr:rowOff>144145</xdr:rowOff>
    </xdr:to>
    <xdr:pic>
      <xdr:nvPicPr>
        <xdr:cNvPr id="26" name="图片 25" descr="2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90550" y="85745320"/>
          <a:ext cx="4206240" cy="71342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501</xdr:row>
      <xdr:rowOff>30480</xdr:rowOff>
    </xdr:from>
    <xdr:to>
      <xdr:col>5</xdr:col>
      <xdr:colOff>588645</xdr:colOff>
      <xdr:row>540</xdr:row>
      <xdr:rowOff>173355</xdr:rowOff>
    </xdr:to>
    <xdr:pic>
      <xdr:nvPicPr>
        <xdr:cNvPr id="27" name="图片 26" descr="2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90550" y="89565480"/>
          <a:ext cx="4287520" cy="70770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522</xdr:row>
      <xdr:rowOff>205740</xdr:rowOff>
    </xdr:from>
    <xdr:to>
      <xdr:col>5</xdr:col>
      <xdr:colOff>607695</xdr:colOff>
      <xdr:row>563</xdr:row>
      <xdr:rowOff>28575</xdr:rowOff>
    </xdr:to>
    <xdr:pic>
      <xdr:nvPicPr>
        <xdr:cNvPr id="28" name="图片 27" descr="2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90550" y="93446600"/>
          <a:ext cx="4306570" cy="71405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544</xdr:row>
      <xdr:rowOff>114300</xdr:rowOff>
    </xdr:from>
    <xdr:to>
      <xdr:col>5</xdr:col>
      <xdr:colOff>654685</xdr:colOff>
      <xdr:row>584</xdr:row>
      <xdr:rowOff>155575</xdr:rowOff>
    </xdr:to>
    <xdr:pic>
      <xdr:nvPicPr>
        <xdr:cNvPr id="29" name="图片 28" descr="2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90550" y="97294700"/>
          <a:ext cx="4353560" cy="71532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566</xdr:row>
      <xdr:rowOff>41910</xdr:rowOff>
    </xdr:from>
    <xdr:to>
      <xdr:col>5</xdr:col>
      <xdr:colOff>597535</xdr:colOff>
      <xdr:row>606</xdr:row>
      <xdr:rowOff>165735</xdr:rowOff>
    </xdr:to>
    <xdr:pic>
      <xdr:nvPicPr>
        <xdr:cNvPr id="30" name="图片 29" descr="27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90550" y="101133910"/>
          <a:ext cx="4296410" cy="72358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588</xdr:row>
      <xdr:rowOff>45720</xdr:rowOff>
    </xdr:from>
    <xdr:to>
      <xdr:col>5</xdr:col>
      <xdr:colOff>645160</xdr:colOff>
      <xdr:row>629</xdr:row>
      <xdr:rowOff>10795</xdr:rowOff>
    </xdr:to>
    <xdr:pic>
      <xdr:nvPicPr>
        <xdr:cNvPr id="31" name="图片 30" descr="2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90550" y="105049320"/>
          <a:ext cx="4344035" cy="72548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610</xdr:row>
      <xdr:rowOff>68580</xdr:rowOff>
    </xdr:from>
    <xdr:to>
      <xdr:col>5</xdr:col>
      <xdr:colOff>655320</xdr:colOff>
      <xdr:row>650</xdr:row>
      <xdr:rowOff>81280</xdr:rowOff>
    </xdr:to>
    <xdr:pic>
      <xdr:nvPicPr>
        <xdr:cNvPr id="32" name="图片 31" descr="2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90550" y="108983780"/>
          <a:ext cx="4354195" cy="71247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631</xdr:row>
      <xdr:rowOff>291465</xdr:rowOff>
    </xdr:from>
    <xdr:to>
      <xdr:col>5</xdr:col>
      <xdr:colOff>693420</xdr:colOff>
      <xdr:row>672</xdr:row>
      <xdr:rowOff>50800</xdr:rowOff>
    </xdr:to>
    <xdr:pic>
      <xdr:nvPicPr>
        <xdr:cNvPr id="34" name="图片 33" descr="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90550" y="112826800"/>
          <a:ext cx="4392295" cy="71628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68580</xdr:colOff>
      <xdr:row>0</xdr:row>
      <xdr:rowOff>123825</xdr:rowOff>
    </xdr:from>
    <xdr:to>
      <xdr:col>6</xdr:col>
      <xdr:colOff>529590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31790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1</xdr:col>
      <xdr:colOff>101600</xdr:colOff>
      <xdr:row>10</xdr:row>
      <xdr:rowOff>44450</xdr:rowOff>
    </xdr:from>
    <xdr:to>
      <xdr:col>6</xdr:col>
      <xdr:colOff>292735</xdr:colOff>
      <xdr:row>18</xdr:row>
      <xdr:rowOff>146050</xdr:rowOff>
    </xdr:to>
    <xdr:graphicFrame>
      <xdr:nvGraphicFramePr>
        <xdr:cNvPr id="5" name="图表 4"/>
        <xdr:cNvGraphicFramePr/>
      </xdr:nvGraphicFramePr>
      <xdr:xfrm>
        <a:off x="683895" y="3346450"/>
        <a:ext cx="4972050" cy="1524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1</xdr:col>
      <xdr:colOff>0</xdr:colOff>
      <xdr:row>0</xdr:row>
      <xdr:rowOff>9525</xdr:rowOff>
    </xdr:from>
    <xdr:to>
      <xdr:col>1</xdr:col>
      <xdr:colOff>261620</xdr:colOff>
      <xdr:row>1</xdr:row>
      <xdr:rowOff>6985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6405" y="9525"/>
          <a:ext cx="261620" cy="30226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565150</xdr:colOff>
      <xdr:row>2</xdr:row>
      <xdr:rowOff>95885</xdr:rowOff>
    </xdr:from>
    <xdr:to>
      <xdr:col>16</xdr:col>
      <xdr:colOff>375285</xdr:colOff>
      <xdr:row>72</xdr:row>
      <xdr:rowOff>40640</xdr:rowOff>
    </xdr:to>
    <xdr:sp>
      <xdr:nvSpPr>
        <xdr:cNvPr id="2" name="矩形 1"/>
        <xdr:cNvSpPr/>
      </xdr:nvSpPr>
      <xdr:spPr>
        <a:xfrm>
          <a:off x="1242695" y="438785"/>
          <a:ext cx="9973310" cy="1194625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127000" sx="101000" sy="101000" algn="ctr" rotWithShape="0">
            <a:schemeClr val="bg1">
              <a:lumMod val="75000"/>
              <a:alpha val="3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2</xdr:col>
      <xdr:colOff>315595</xdr:colOff>
      <xdr:row>28</xdr:row>
      <xdr:rowOff>53975</xdr:rowOff>
    </xdr:from>
    <xdr:to>
      <xdr:col>7</xdr:col>
      <xdr:colOff>330835</xdr:colOff>
      <xdr:row>35</xdr:row>
      <xdr:rowOff>26035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0685" y="4854575"/>
          <a:ext cx="3402965" cy="1172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558165</xdr:colOff>
      <xdr:row>5</xdr:row>
      <xdr:rowOff>137795</xdr:rowOff>
    </xdr:from>
    <xdr:to>
      <xdr:col>9</xdr:col>
      <xdr:colOff>28575</xdr:colOff>
      <xdr:row>10</xdr:row>
      <xdr:rowOff>16510</xdr:rowOff>
    </xdr:to>
    <xdr:grpSp>
      <xdr:nvGrpSpPr>
        <xdr:cNvPr id="4" name="组合 102"/>
        <xdr:cNvGrpSpPr/>
      </xdr:nvGrpSpPr>
      <xdr:grpSpPr>
        <a:xfrm rot="0">
          <a:off x="1235710" y="995045"/>
          <a:ext cx="4890770" cy="735965"/>
          <a:chOff x="-48" y="701"/>
          <a:chExt cx="6845" cy="1248"/>
        </a:xfrm>
      </xdr:grpSpPr>
      <xdr:sp>
        <xdr:nvSpPr>
          <xdr:cNvPr id="5" name="矩形 4"/>
          <xdr:cNvSpPr/>
        </xdr:nvSpPr>
        <xdr:spPr>
          <a:xfrm>
            <a:off x="-48" y="717"/>
            <a:ext cx="170" cy="737"/>
          </a:xfrm>
          <a:prstGeom prst="rect">
            <a:avLst/>
          </a:prstGeom>
          <a:solidFill>
            <a:srgbClr val="FF283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sp>
      <xdr:sp>
        <xdr:nvSpPr>
          <xdr:cNvPr id="6" name="文本框 5"/>
          <xdr:cNvSpPr txBox="1"/>
        </xdr:nvSpPr>
        <xdr:spPr>
          <a:xfrm>
            <a:off x="166" y="701"/>
            <a:ext cx="6631" cy="1036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sz="26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稻壳儿</a:t>
            </a:r>
            <a:r>
              <a:rPr lang="zh-CN" altLang="en-US" sz="26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表格</a:t>
            </a:r>
            <a:r>
              <a:rPr lang="en-US" altLang="zh-CN" sz="26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模板使用说明</a:t>
            </a:r>
            <a:endParaRPr lang="en-US" altLang="zh-CN" sz="2600" kern="100"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  <xdr:sp>
        <xdr:nvSpPr>
          <xdr:cNvPr id="7" name="文本框 6"/>
          <xdr:cNvSpPr txBox="1"/>
        </xdr:nvSpPr>
        <xdr:spPr>
          <a:xfrm>
            <a:off x="74" y="1481"/>
            <a:ext cx="5912" cy="46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sz="12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（本页为说明页，用户使用模板时可删除本页内容）</a:t>
            </a:r>
            <a:endParaRPr lang="en-US" altLang="zh-CN" sz="12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2</xdr:col>
      <xdr:colOff>214630</xdr:colOff>
      <xdr:row>11</xdr:row>
      <xdr:rowOff>12700</xdr:rowOff>
    </xdr:from>
    <xdr:to>
      <xdr:col>7</xdr:col>
      <xdr:colOff>238760</xdr:colOff>
      <xdr:row>15</xdr:row>
      <xdr:rowOff>19050</xdr:rowOff>
    </xdr:to>
    <xdr:grpSp>
      <xdr:nvGrpSpPr>
        <xdr:cNvPr id="8" name="组合 7"/>
        <xdr:cNvGrpSpPr/>
      </xdr:nvGrpSpPr>
      <xdr:grpSpPr>
        <a:xfrm rot="0">
          <a:off x="1569720" y="1898650"/>
          <a:ext cx="3411855" cy="692150"/>
          <a:chOff x="1212" y="2209"/>
          <a:chExt cx="4839" cy="1158"/>
        </a:xfrm>
      </xdr:grpSpPr>
      <xdr:sp>
        <xdr:nvSpPr>
          <xdr:cNvPr id="9" name="文本框 8"/>
          <xdr:cNvSpPr txBox="1"/>
        </xdr:nvSpPr>
        <xdr:spPr>
          <a:xfrm>
            <a:off x="1212" y="2209"/>
            <a:ext cx="1555" cy="115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sz="3800" b="1" kern="1200">
                <a:solidFill>
                  <a:srgbClr val="FF283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01</a:t>
            </a:r>
            <a:endParaRPr lang="en-US" altLang="zh-CN" sz="3800" b="1" kern="1200">
              <a:solidFill>
                <a:srgbClr val="FF2832"/>
              </a:solidFill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  <xdr:sp>
        <xdr:nvSpPr>
          <xdr:cNvPr id="10" name="文本框 9"/>
          <xdr:cNvSpPr txBox="1"/>
        </xdr:nvSpPr>
        <xdr:spPr>
          <a:xfrm>
            <a:off x="2218" y="2404"/>
            <a:ext cx="3833" cy="73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>
              <a:buClrTx/>
              <a:buSzTx/>
              <a:buFontTx/>
            </a:pPr>
            <a:r>
              <a:rPr lang="en-US" altLang="zh-CN" sz="22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基础操作</a:t>
            </a:r>
            <a:r>
              <a:rPr lang="zh-CN" altLang="en-US" sz="22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指南</a:t>
            </a:r>
            <a:endParaRPr lang="en-US" altLang="zh-CN" sz="2200" b="1" kern="1200">
              <a:solidFill>
                <a:srgbClr val="222222"/>
              </a:solidFill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10</xdr:col>
      <xdr:colOff>97790</xdr:colOff>
      <xdr:row>14</xdr:row>
      <xdr:rowOff>81280</xdr:rowOff>
    </xdr:from>
    <xdr:to>
      <xdr:col>10</xdr:col>
      <xdr:colOff>97790</xdr:colOff>
      <xdr:row>68</xdr:row>
      <xdr:rowOff>9525</xdr:rowOff>
    </xdr:to>
    <xdr:cxnSp>
      <xdr:nvCxnSpPr>
        <xdr:cNvPr id="11" name="直接连接符 10"/>
        <xdr:cNvCxnSpPr/>
      </xdr:nvCxnSpPr>
      <xdr:spPr>
        <a:xfrm>
          <a:off x="6873240" y="2481580"/>
          <a:ext cx="0" cy="9186545"/>
        </a:xfrm>
        <a:prstGeom prst="line">
          <a:avLst/>
        </a:prstGeom>
        <a:ln w="9525">
          <a:solidFill>
            <a:srgbClr val="222222">
              <a:alpha val="8000"/>
            </a:srgb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498475</xdr:colOff>
      <xdr:row>11</xdr:row>
      <xdr:rowOff>22860</xdr:rowOff>
    </xdr:from>
    <xdr:to>
      <xdr:col>15</xdr:col>
      <xdr:colOff>365125</xdr:colOff>
      <xdr:row>19</xdr:row>
      <xdr:rowOff>90805</xdr:rowOff>
    </xdr:to>
    <xdr:grpSp>
      <xdr:nvGrpSpPr>
        <xdr:cNvPr id="12" name="组合 11"/>
        <xdr:cNvGrpSpPr/>
      </xdr:nvGrpSpPr>
      <xdr:grpSpPr>
        <a:xfrm>
          <a:off x="7273925" y="1908810"/>
          <a:ext cx="3254375" cy="1439545"/>
          <a:chOff x="8438" y="3702"/>
          <a:chExt cx="4604" cy="2381"/>
        </a:xfrm>
      </xdr:grpSpPr>
      <xdr:cxnSp>
        <xdr:nvCxnSpPr>
          <xdr:cNvPr id="15" name="直接连接符 14"/>
          <xdr:cNvCxnSpPr/>
        </xdr:nvCxnSpPr>
        <xdr:spPr>
          <a:xfrm>
            <a:off x="8722" y="6083"/>
            <a:ext cx="4320" cy="0"/>
          </a:xfrm>
          <a:prstGeom prst="line">
            <a:avLst/>
          </a:prstGeom>
          <a:ln w="9525">
            <a:solidFill>
              <a:srgbClr val="222222">
                <a:alpha val="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" name="组合 34"/>
          <xdr:cNvGrpSpPr/>
        </xdr:nvGrpSpPr>
        <xdr:grpSpPr>
          <a:xfrm rot="0">
            <a:off x="8438" y="3702"/>
            <a:ext cx="3264" cy="2259"/>
            <a:chOff x="10730" y="2878"/>
            <a:chExt cx="3249" cy="2288"/>
          </a:xfrm>
        </xdr:grpSpPr>
        <xdr:sp>
          <xdr:nvSpPr>
            <xdr:cNvPr id="20" name="文本框 19"/>
            <xdr:cNvSpPr txBox="1"/>
          </xdr:nvSpPr>
          <xdr:spPr>
            <a:xfrm>
              <a:off x="10892" y="4279"/>
              <a:ext cx="1702" cy="463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中文｜字体名称</a:t>
              </a:r>
              <a:endPara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sp>
          <xdr:nvSpPr>
            <xdr:cNvPr id="21" name="文本框 20"/>
            <xdr:cNvSpPr txBox="1"/>
          </xdr:nvSpPr>
          <xdr:spPr>
            <a:xfrm>
              <a:off x="10839" y="4695"/>
              <a:ext cx="3061" cy="47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zh-CN" altLang="en-US" sz="1200" kern="100">
                  <a:latin typeface="Calibri" panose="020F0502020204030204"/>
                  <a:ea typeface="宋体" panose="02010600030101010101" pitchFamily="7" charset="-122"/>
                  <a:cs typeface="Times New Roman" panose="02020603050405020304" pitchFamily="12"/>
                  <a:sym typeface="Times New Roman" panose="02020603050405020304" pitchFamily="12"/>
                </a:rPr>
                <a:t>黑体</a:t>
              </a:r>
              <a:endParaRPr lang="en-US" altLang="zh-CN" sz="1200" kern="100">
                <a:latin typeface="Calibri" panose="020F0502020204030204"/>
                <a:ea typeface="宋体" panose="02010600030101010101" pitchFamily="7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grpSp>
          <xdr:nvGrpSpPr>
            <xdr:cNvPr id="22" name="组合 21"/>
            <xdr:cNvGrpSpPr/>
          </xdr:nvGrpSpPr>
          <xdr:grpSpPr>
            <a:xfrm rot="0">
              <a:off x="10730" y="2878"/>
              <a:ext cx="3249" cy="1227"/>
              <a:chOff x="1046" y="2210"/>
              <a:chExt cx="3249" cy="1227"/>
            </a:xfrm>
          </xdr:grpSpPr>
          <xdr:sp>
            <xdr:nvSpPr>
              <xdr:cNvPr id="23" name="文本框 22"/>
              <xdr:cNvSpPr txBox="1"/>
            </xdr:nvSpPr>
            <xdr:spPr>
              <a:xfrm>
                <a:off x="1046" y="2210"/>
                <a:ext cx="1505" cy="122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sz="3800" b="1" kern="1200">
                    <a:solidFill>
                      <a:srgbClr val="FF283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02</a:t>
                </a:r>
                <a:endParaRPr lang="en-US" altLang="zh-CN" sz="3800" b="1" kern="1200">
                  <a:solidFill>
                    <a:srgbClr val="FF283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  <xdr:sp>
            <xdr:nvSpPr>
              <xdr:cNvPr id="24" name="文本框 23"/>
              <xdr:cNvSpPr txBox="1"/>
            </xdr:nvSpPr>
            <xdr:spPr>
              <a:xfrm>
                <a:off x="2013" y="2404"/>
                <a:ext cx="2282" cy="73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sz="2200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字体说明</a:t>
                </a:r>
                <a:endParaRPr lang="en-US" altLang="zh-CN" sz="2200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</xdr:grpSp>
      </xdr:grpSp>
    </xdr:grpSp>
    <xdr:clientData/>
  </xdr:twoCellAnchor>
  <xdr:twoCellAnchor>
    <xdr:from>
      <xdr:col>10</xdr:col>
      <xdr:colOff>495935</xdr:colOff>
      <xdr:row>36</xdr:row>
      <xdr:rowOff>113030</xdr:rowOff>
    </xdr:from>
    <xdr:to>
      <xdr:col>15</xdr:col>
      <xdr:colOff>367665</xdr:colOff>
      <xdr:row>50</xdr:row>
      <xdr:rowOff>81915</xdr:rowOff>
    </xdr:to>
    <xdr:grpSp>
      <xdr:nvGrpSpPr>
        <xdr:cNvPr id="27" name="组合 26"/>
        <xdr:cNvGrpSpPr/>
      </xdr:nvGrpSpPr>
      <xdr:grpSpPr>
        <a:xfrm>
          <a:off x="7271385" y="6285230"/>
          <a:ext cx="3259455" cy="2369185"/>
          <a:chOff x="8434" y="9476"/>
          <a:chExt cx="4632" cy="3927"/>
        </a:xfrm>
      </xdr:grpSpPr>
      <xdr:grpSp>
        <xdr:nvGrpSpPr>
          <xdr:cNvPr id="28" name="组合 61"/>
          <xdr:cNvGrpSpPr/>
        </xdr:nvGrpSpPr>
        <xdr:grpSpPr>
          <a:xfrm rot="0">
            <a:off x="8434" y="9476"/>
            <a:ext cx="3323" cy="1212"/>
            <a:chOff x="1213" y="2210"/>
            <a:chExt cx="3309" cy="1228"/>
          </a:xfrm>
        </xdr:grpSpPr>
        <xdr:sp>
          <xdr:nvSpPr>
            <xdr:cNvPr id="29" name="文本框 28"/>
            <xdr:cNvSpPr txBox="1"/>
          </xdr:nvSpPr>
          <xdr:spPr>
            <a:xfrm>
              <a:off x="1213" y="2210"/>
              <a:ext cx="1554" cy="122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sz="3800" b="1" kern="1200">
                  <a:solidFill>
                    <a:srgbClr val="FF283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03</a:t>
              </a:r>
              <a:endParaRPr lang="en-US" altLang="zh-CN" sz="3800" b="1" kern="1200">
                <a:solidFill>
                  <a:srgbClr val="FF283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sp>
          <xdr:nvSpPr>
            <xdr:cNvPr id="30" name="文本框 29"/>
            <xdr:cNvSpPr txBox="1"/>
          </xdr:nvSpPr>
          <xdr:spPr>
            <a:xfrm>
              <a:off x="2236" y="2404"/>
              <a:ext cx="2286" cy="73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sz="2200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素材说明</a:t>
              </a:r>
              <a:endParaRPr lang="en-US" altLang="zh-CN" sz="22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</xdr:grpSp>
      <xdr:grpSp>
        <xdr:nvGrpSpPr>
          <xdr:cNvPr id="31" name="组合 69"/>
          <xdr:cNvGrpSpPr/>
        </xdr:nvGrpSpPr>
        <xdr:grpSpPr>
          <a:xfrm rot="0">
            <a:off x="8443" y="10825"/>
            <a:ext cx="4623" cy="835"/>
            <a:chOff x="7157" y="3565"/>
            <a:chExt cx="4607" cy="844"/>
          </a:xfrm>
        </xdr:grpSpPr>
        <xdr:sp>
          <xdr:nvSpPr>
            <xdr:cNvPr id="32" name="文本框 31"/>
            <xdr:cNvSpPr txBox="1"/>
          </xdr:nvSpPr>
          <xdr:spPr>
            <a:xfrm>
              <a:off x="7157" y="3565"/>
              <a:ext cx="1289" cy="43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图片：</a:t>
              </a:r>
              <a:endPara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sp>
          <xdr:nvSpPr>
            <xdr:cNvPr id="33" name="文本框 32"/>
            <xdr:cNvSpPr txBox="1"/>
          </xdr:nvSpPr>
          <xdr:spPr>
            <a:xfrm>
              <a:off x="7161" y="4046"/>
              <a:ext cx="4603" cy="363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 fontAlgn="t">
                <a:lnSpc>
                  <a:spcPct val="100000"/>
                </a:lnSpc>
              </a:pP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+mn-ea"/>
                </a:rPr>
                <a:t>无</a:t>
              </a:r>
              <a:endPara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endParaRPr>
            </a:p>
          </xdr:txBody>
        </xdr:sp>
      </xdr:grpSp>
      <xdr:grpSp>
        <xdr:nvGrpSpPr>
          <xdr:cNvPr id="34" name="组合 77"/>
          <xdr:cNvGrpSpPr/>
        </xdr:nvGrpSpPr>
        <xdr:grpSpPr>
          <a:xfrm rot="0">
            <a:off x="8434" y="12608"/>
            <a:ext cx="4622" cy="795"/>
            <a:chOff x="7148" y="5903"/>
            <a:chExt cx="4606" cy="806"/>
          </a:xfrm>
        </xdr:grpSpPr>
        <xdr:sp>
          <xdr:nvSpPr>
            <xdr:cNvPr id="35" name="文本框 34"/>
            <xdr:cNvSpPr txBox="1"/>
          </xdr:nvSpPr>
          <xdr:spPr>
            <a:xfrm>
              <a:off x="7171" y="5903"/>
              <a:ext cx="1287" cy="43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素材：</a:t>
              </a:r>
              <a:endPara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sp>
          <xdr:nvSpPr>
            <xdr:cNvPr id="36" name="文本框 35"/>
            <xdr:cNvSpPr txBox="1"/>
          </xdr:nvSpPr>
          <xdr:spPr>
            <a:xfrm>
              <a:off x="7148" y="6319"/>
              <a:ext cx="4606" cy="39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 fontAlgn="t">
                <a:lnSpc>
                  <a:spcPct val="100000"/>
                </a:lnSpc>
              </a:pP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+mn-ea"/>
                </a:rPr>
                <a:t>无</a:t>
              </a: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endParaRPr>
            </a:p>
          </xdr:txBody>
        </xdr:sp>
      </xdr:grpSp>
    </xdr:grpSp>
    <xdr:clientData/>
  </xdr:twoCellAnchor>
  <xdr:twoCellAnchor>
    <xdr:from>
      <xdr:col>2</xdr:col>
      <xdr:colOff>284480</xdr:colOff>
      <xdr:row>15</xdr:row>
      <xdr:rowOff>161925</xdr:rowOff>
    </xdr:from>
    <xdr:to>
      <xdr:col>7</xdr:col>
      <xdr:colOff>189230</xdr:colOff>
      <xdr:row>19</xdr:row>
      <xdr:rowOff>73660</xdr:rowOff>
    </xdr:to>
    <xdr:grpSp>
      <xdr:nvGrpSpPr>
        <xdr:cNvPr id="37" name="组合 69"/>
        <xdr:cNvGrpSpPr/>
      </xdr:nvGrpSpPr>
      <xdr:grpSpPr>
        <a:xfrm rot="0">
          <a:off x="1639570" y="2733675"/>
          <a:ext cx="3292475" cy="597535"/>
          <a:chOff x="7139" y="3569"/>
          <a:chExt cx="4652" cy="1008"/>
        </a:xfrm>
      </xdr:grpSpPr>
      <xdr:sp>
        <xdr:nvSpPr>
          <xdr:cNvPr id="38" name="文本框 37"/>
          <xdr:cNvSpPr txBox="1"/>
        </xdr:nvSpPr>
        <xdr:spPr>
          <a:xfrm>
            <a:off x="7139" y="3569"/>
            <a:ext cx="3308" cy="44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· </a:t>
            </a:r>
            <a:r>
              <a:rPr lang="zh-CN" altLang="en-US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如何撤销工作表保护？</a:t>
            </a:r>
            <a:endParaRPr lang="en-US" altLang="zh-CN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  <xdr:sp>
        <xdr:nvSpPr>
          <xdr:cNvPr id="39" name="文本框 38"/>
          <xdr:cNvSpPr txBox="1"/>
        </xdr:nvSpPr>
        <xdr:spPr>
          <a:xfrm>
            <a:off x="7197" y="3960"/>
            <a:ext cx="4594" cy="61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1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选中对应工作表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2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点击：「审阅---撤销工作表」保护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2</xdr:col>
      <xdr:colOff>273050</xdr:colOff>
      <xdr:row>25</xdr:row>
      <xdr:rowOff>57150</xdr:rowOff>
    </xdr:from>
    <xdr:to>
      <xdr:col>8</xdr:col>
      <xdr:colOff>96520</xdr:colOff>
      <xdr:row>28</xdr:row>
      <xdr:rowOff>144780</xdr:rowOff>
    </xdr:to>
    <xdr:grpSp>
      <xdr:nvGrpSpPr>
        <xdr:cNvPr id="40" name="组合 77"/>
        <xdr:cNvGrpSpPr/>
      </xdr:nvGrpSpPr>
      <xdr:grpSpPr>
        <a:xfrm rot="0">
          <a:off x="1628140" y="4343400"/>
          <a:ext cx="3888740" cy="601980"/>
          <a:chOff x="7127" y="5903"/>
          <a:chExt cx="5482" cy="1014"/>
        </a:xfrm>
      </xdr:grpSpPr>
      <xdr:sp>
        <xdr:nvSpPr>
          <xdr:cNvPr id="41" name="文本框 40"/>
          <xdr:cNvSpPr txBox="1"/>
        </xdr:nvSpPr>
        <xdr:spPr>
          <a:xfrm>
            <a:off x="7127" y="5903"/>
            <a:ext cx="2426" cy="43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· </a:t>
            </a:r>
            <a:r>
              <a:rPr lang="zh-CN" altLang="en-US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如何增加行数？</a:t>
            </a:r>
            <a:endParaRPr lang="en-US" altLang="zh-CN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7197" y="6292"/>
            <a:ext cx="5412" cy="62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1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、选中最后一行，鼠标放在选中区域右下角。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2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、当鼠标箭头变成黑色十字形时，点击鼠标左键下拉即可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</xdr:grpSp>
    <xdr:clientData/>
  </xdr:twoCellAnchor>
  <xdr:twoCellAnchor editAs="oneCell">
    <xdr:from>
      <xdr:col>2</xdr:col>
      <xdr:colOff>395605</xdr:colOff>
      <xdr:row>19</xdr:row>
      <xdr:rowOff>131445</xdr:rowOff>
    </xdr:from>
    <xdr:to>
      <xdr:col>9</xdr:col>
      <xdr:colOff>156210</xdr:colOff>
      <xdr:row>23</xdr:row>
      <xdr:rowOff>107315</xdr:rowOff>
    </xdr:to>
    <xdr:pic>
      <xdr:nvPicPr>
        <xdr:cNvPr id="43" name="图片 42" descr="WPS图片编辑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50695" y="3388995"/>
          <a:ext cx="4503420" cy="661670"/>
        </a:xfrm>
        <a:prstGeom prst="rect">
          <a:avLst/>
        </a:prstGeom>
        <a:effectLst>
          <a:outerShdw blurRad="38100" sx="101000" sy="101000" algn="ctr" rotWithShape="0">
            <a:schemeClr val="bg1">
              <a:lumMod val="75000"/>
              <a:alpha val="40000"/>
            </a:schemeClr>
          </a:outerShdw>
        </a:effectLst>
      </xdr:spPr>
    </xdr:pic>
    <xdr:clientData/>
  </xdr:twoCellAnchor>
  <xdr:twoCellAnchor>
    <xdr:from>
      <xdr:col>2</xdr:col>
      <xdr:colOff>281305</xdr:colOff>
      <xdr:row>35</xdr:row>
      <xdr:rowOff>124460</xdr:rowOff>
    </xdr:from>
    <xdr:to>
      <xdr:col>7</xdr:col>
      <xdr:colOff>189230</xdr:colOff>
      <xdr:row>43</xdr:row>
      <xdr:rowOff>74295</xdr:rowOff>
    </xdr:to>
    <xdr:grpSp>
      <xdr:nvGrpSpPr>
        <xdr:cNvPr id="44" name="组合 77"/>
        <xdr:cNvGrpSpPr/>
      </xdr:nvGrpSpPr>
      <xdr:grpSpPr>
        <a:xfrm rot="0">
          <a:off x="1636395" y="6125210"/>
          <a:ext cx="3295650" cy="1321435"/>
          <a:chOff x="7135" y="5903"/>
          <a:chExt cx="4655" cy="2225"/>
        </a:xfrm>
      </xdr:grpSpPr>
      <xdr:sp>
        <xdr:nvSpPr>
          <xdr:cNvPr id="45" name="文本框 44"/>
          <xdr:cNvSpPr txBox="1"/>
        </xdr:nvSpPr>
        <xdr:spPr>
          <a:xfrm>
            <a:off x="7135" y="5903"/>
            <a:ext cx="4399" cy="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· </a:t>
            </a:r>
            <a:r>
              <a:rPr lang="zh-CN" altLang="en-US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使用说明。</a:t>
            </a:r>
            <a:endParaRPr lang="en-US" altLang="zh-CN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  <xdr:sp>
        <xdr:nvSpPr>
          <xdr:cNvPr id="46" name="文本框 45"/>
          <xdr:cNvSpPr txBox="1"/>
        </xdr:nvSpPr>
        <xdr:spPr>
          <a:xfrm>
            <a:off x="7197" y="6285"/>
            <a:ext cx="4593" cy="18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1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、本文档采用目录导航模式，通过公式建立目录导航，方便学习和查询。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2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、首页通过点击目录标题，可直达所需内同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3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、在搜索框内输入内容可实现模糊搜索。</a:t>
            </a:r>
            <a:endPara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4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、每一个模板均由标准模板建立，标题位置和布局必须一致，按照顺序数字号命名，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可自行建立工作表，后续增加目录，有效的提高学习效率。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10</xdr:col>
      <xdr:colOff>499110</xdr:colOff>
      <xdr:row>30</xdr:row>
      <xdr:rowOff>58420</xdr:rowOff>
    </xdr:from>
    <xdr:to>
      <xdr:col>15</xdr:col>
      <xdr:colOff>450215</xdr:colOff>
      <xdr:row>34</xdr:row>
      <xdr:rowOff>103505</xdr:rowOff>
    </xdr:to>
    <xdr:sp>
      <xdr:nvSpPr>
        <xdr:cNvPr id="52" name="文本框 51"/>
        <xdr:cNvSpPr txBox="1"/>
      </xdr:nvSpPr>
      <xdr:spPr>
        <a:xfrm>
          <a:off x="7274560" y="5201920"/>
          <a:ext cx="3338830" cy="73088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lnSpc>
              <a:spcPct val="150000"/>
            </a:lnSpc>
          </a:pPr>
          <a:r>
            <a:rPr lang="zh-CN" altLang="en-US" sz="7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【说明】</a:t>
          </a:r>
          <a:endParaRPr lang="zh-CN" altLang="en-US" sz="700">
            <a:solidFill>
              <a:srgbClr val="222222">
                <a:alpha val="60000"/>
              </a:srgbClr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  <a:p>
          <a:pPr marL="39370" algn="l" fontAlgn="auto">
            <a:lnSpc>
              <a:spcPct val="200000"/>
            </a:lnSpc>
          </a:pPr>
          <a:r>
            <a:rPr sz="7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rPr>
            <a:t>模板中使用的字体仅限于个人学习、研究或欣赏目的使用，如需商用请您自行向版权方购买、获取商用版权。</a:t>
          </a:r>
          <a:endParaRPr lang="zh-CN" altLang="en-US" sz="700">
            <a:solidFill>
              <a:srgbClr val="222222">
                <a:alpha val="60000"/>
              </a:srgbClr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+mn-ea"/>
          </a:endParaRPr>
        </a:p>
      </xdr:txBody>
    </xdr:sp>
    <xdr:clientData/>
  </xdr:twoCellAnchor>
  <xdr:twoCellAnchor editAs="oneCell">
    <xdr:from>
      <xdr:col>2</xdr:col>
      <xdr:colOff>392430</xdr:colOff>
      <xdr:row>48</xdr:row>
      <xdr:rowOff>31750</xdr:rowOff>
    </xdr:from>
    <xdr:to>
      <xdr:col>5</xdr:col>
      <xdr:colOff>375285</xdr:colOff>
      <xdr:row>58</xdr:row>
      <xdr:rowOff>101600</xdr:rowOff>
    </xdr:to>
    <xdr:pic>
      <xdr:nvPicPr>
        <xdr:cNvPr id="13" name="44B7C0F4-79DB-4F8B-9303-0E098D69D8BE-1" descr="et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7520" y="8261350"/>
          <a:ext cx="2015490" cy="1784350"/>
        </a:xfrm>
        <a:prstGeom prst="rect">
          <a:avLst/>
        </a:prstGeom>
      </xdr:spPr>
    </xdr:pic>
    <xdr:clientData/>
  </xdr:twoCellAnchor>
  <xdr:twoCellAnchor>
    <xdr:from>
      <xdr:col>2</xdr:col>
      <xdr:colOff>281305</xdr:colOff>
      <xdr:row>35</xdr:row>
      <xdr:rowOff>124460</xdr:rowOff>
    </xdr:from>
    <xdr:to>
      <xdr:col>7</xdr:col>
      <xdr:colOff>23495</xdr:colOff>
      <xdr:row>37</xdr:row>
      <xdr:rowOff>42545</xdr:rowOff>
    </xdr:to>
    <xdr:sp>
      <xdr:nvSpPr>
        <xdr:cNvPr id="14" name="文本框 13"/>
        <xdr:cNvSpPr txBox="1"/>
      </xdr:nvSpPr>
      <xdr:spPr>
        <a:xfrm>
          <a:off x="1636395" y="6125210"/>
          <a:ext cx="3129915" cy="26098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algn="l" eaLnBrk="1"/>
          <a:r>
            <a:rPr lang="en-US" altLang="zh-CN" b="1" kern="1200">
              <a:solidFill>
                <a:srgbClr val="222222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· </a:t>
          </a:r>
          <a:r>
            <a:rPr lang="zh-CN" altLang="en-US" b="1" kern="1200">
              <a:solidFill>
                <a:srgbClr val="222222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使用说明。</a:t>
          </a:r>
          <a:endParaRPr lang="en-US" altLang="zh-CN" kern="100"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Times New Roman" panose="02020603050405020304" pitchFamily="12"/>
          </a:endParaRPr>
        </a:p>
      </xdr:txBody>
    </xdr:sp>
    <xdr:clientData/>
  </xdr:twoCellAnchor>
  <xdr:twoCellAnchor>
    <xdr:from>
      <xdr:col>2</xdr:col>
      <xdr:colOff>443230</xdr:colOff>
      <xdr:row>46</xdr:row>
      <xdr:rowOff>69850</xdr:rowOff>
    </xdr:from>
    <xdr:to>
      <xdr:col>7</xdr:col>
      <xdr:colOff>185420</xdr:colOff>
      <xdr:row>47</xdr:row>
      <xdr:rowOff>165735</xdr:rowOff>
    </xdr:to>
    <xdr:sp>
      <xdr:nvSpPr>
        <xdr:cNvPr id="16" name="文本框 15"/>
        <xdr:cNvSpPr txBox="1"/>
      </xdr:nvSpPr>
      <xdr:spPr>
        <a:xfrm>
          <a:off x="1798320" y="7956550"/>
          <a:ext cx="3129915" cy="26733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algn="l" eaLnBrk="1"/>
          <a:r>
            <a:rPr lang="zh-CN" altLang="en-US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更多作品请点击二维码</a:t>
          </a:r>
          <a:endParaRPr lang="en-US" altLang="zh-CN" kern="100"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Times New Roman" panose="02020603050405020304" pitchFamily="1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Apex">
      <a:majorFont>
        <a:latin typeface="Lucida Sans"/>
        <a:ea typeface=""/>
        <a:cs typeface=""/>
        <a:font script="Grek" typeface="Arial"/>
        <a:font script="Cyrl" typeface="Arial"/>
        <a:font script="Jpan" typeface="HG丸ｺﾞｼｯｸM-PRO"/>
        <a:font script="Hang" typeface="휴먼옛체"/>
        <a:font script="Hans" typeface="黑体"/>
        <a:font script="Hant" typeface="微軟正黑體"/>
        <a:font script="Arab" typeface="Tahoma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Book Antiqua"/>
        <a:ea typeface=""/>
        <a:cs typeface=""/>
        <a:font script="Grek" typeface="Times New Roman"/>
        <a:font script="Cyrl" typeface="Times New Roman"/>
        <a:font script="Jpan" typeface="HG明朝B"/>
        <a:font script="Hang" typeface="돋움"/>
        <a:font script="Hans" typeface="宋体"/>
        <a:font script="Hant" typeface="新細明體"/>
        <a:font script="Arab" typeface="Times New Roman"/>
        <a:font script="Hebr" typeface="David"/>
        <a:font script="Thai" typeface="EucrosiaUPC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9" Type="http://schemas.openxmlformats.org/officeDocument/2006/relationships/hyperlink" Target="http://15161218108.ys168.com/" TargetMode="External"/><Relationship Id="rId8" Type="http://schemas.openxmlformats.org/officeDocument/2006/relationships/hyperlink" Target="http://club.excelhome.net/thread-955780-1-1.html" TargetMode="External"/><Relationship Id="rId7" Type="http://schemas.openxmlformats.org/officeDocument/2006/relationships/hyperlink" Target="https://www.sohu.com/a/438751444_417040" TargetMode="External"/><Relationship Id="rId6" Type="http://schemas.openxmlformats.org/officeDocument/2006/relationships/hyperlink" Target="http://club.excelhome.net/thread-1497534-1-1.html" TargetMode="External"/><Relationship Id="rId5" Type="http://schemas.openxmlformats.org/officeDocument/2006/relationships/hyperlink" Target="https://www.excelhome.net/lesson/" TargetMode="External"/><Relationship Id="rId4" Type="http://schemas.openxmlformats.org/officeDocument/2006/relationships/hyperlink" Target="https://www.leiniao365.com/excelTemplate" TargetMode="External"/><Relationship Id="rId3" Type="http://schemas.openxmlformats.org/officeDocument/2006/relationships/hyperlink" Target="http://www.officeplus.cn/" TargetMode="External"/><Relationship Id="rId2" Type="http://schemas.openxmlformats.org/officeDocument/2006/relationships/hyperlink" Target="https://www.vertex42.com" TargetMode="External"/><Relationship Id="rId13" Type="http://schemas.openxmlformats.org/officeDocument/2006/relationships/hyperlink" Target="https://www.zhihu.com/question/268079338/answer/748621320" TargetMode="External"/><Relationship Id="rId12" Type="http://schemas.openxmlformats.org/officeDocument/2006/relationships/hyperlink" Target="https://www.tukuppt.com/excel/" TargetMode="External"/><Relationship Id="rId11" Type="http://schemas.openxmlformats.org/officeDocument/2006/relationships/hyperlink" Target="https://www.bangongziyuan.com/excel/" TargetMode="External"/><Relationship Id="rId10" Type="http://schemas.openxmlformats.org/officeDocument/2006/relationships/hyperlink" Target="http://club.excelhome.net/thread-1177604-1-1.html" TargetMode="Externa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4.xml"/><Relationship Id="rId8" Type="http://schemas.openxmlformats.org/officeDocument/2006/relationships/image" Target="../media/image47.wmf"/><Relationship Id="rId7" Type="http://schemas.openxmlformats.org/officeDocument/2006/relationships/control" Target="../activeX/activeX3.xml"/><Relationship Id="rId6" Type="http://schemas.openxmlformats.org/officeDocument/2006/relationships/image" Target="../media/image46.wmf"/><Relationship Id="rId5" Type="http://schemas.openxmlformats.org/officeDocument/2006/relationships/control" Target="../activeX/activeX2.xml"/><Relationship Id="rId4" Type="http://schemas.openxmlformats.org/officeDocument/2006/relationships/image" Target="../media/image45.wmf"/><Relationship Id="rId3" Type="http://schemas.openxmlformats.org/officeDocument/2006/relationships/control" Target="../activeX/activeX1.xml"/><Relationship Id="rId22" Type="http://schemas.openxmlformats.org/officeDocument/2006/relationships/image" Target="../media/image54.wmf"/><Relationship Id="rId21" Type="http://schemas.openxmlformats.org/officeDocument/2006/relationships/control" Target="../activeX/activeX10.xml"/><Relationship Id="rId20" Type="http://schemas.openxmlformats.org/officeDocument/2006/relationships/image" Target="../media/image53.wmf"/><Relationship Id="rId2" Type="http://schemas.openxmlformats.org/officeDocument/2006/relationships/vmlDrawing" Target="../drawings/vmlDrawing2.vml"/><Relationship Id="rId19" Type="http://schemas.openxmlformats.org/officeDocument/2006/relationships/control" Target="../activeX/activeX9.xml"/><Relationship Id="rId18" Type="http://schemas.openxmlformats.org/officeDocument/2006/relationships/image" Target="../media/image52.wmf"/><Relationship Id="rId17" Type="http://schemas.openxmlformats.org/officeDocument/2006/relationships/control" Target="../activeX/activeX8.xml"/><Relationship Id="rId16" Type="http://schemas.openxmlformats.org/officeDocument/2006/relationships/image" Target="../media/image51.wmf"/><Relationship Id="rId15" Type="http://schemas.openxmlformats.org/officeDocument/2006/relationships/control" Target="../activeX/activeX7.xml"/><Relationship Id="rId14" Type="http://schemas.openxmlformats.org/officeDocument/2006/relationships/image" Target="../media/image50.wmf"/><Relationship Id="rId13" Type="http://schemas.openxmlformats.org/officeDocument/2006/relationships/control" Target="../activeX/activeX6.xml"/><Relationship Id="rId12" Type="http://schemas.openxmlformats.org/officeDocument/2006/relationships/image" Target="../media/image49.wmf"/><Relationship Id="rId11" Type="http://schemas.openxmlformats.org/officeDocument/2006/relationships/control" Target="../activeX/activeX5.xml"/><Relationship Id="rId10" Type="http://schemas.openxmlformats.org/officeDocument/2006/relationships/image" Target="../media/image48.wmf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1:M274"/>
  <sheetViews>
    <sheetView showGridLines="0" workbookViewId="0">
      <pane ySplit="2" topLeftCell="A19" activePane="bottomLeft" state="frozen"/>
      <selection/>
      <selection pane="bottomLeft" activeCell="I34" sqref="I34"/>
    </sheetView>
  </sheetViews>
  <sheetFormatPr defaultColWidth="9.90833333333333" defaultRowHeight="13.5"/>
  <cols>
    <col min="1" max="1" width="4.75833333333333" style="3" customWidth="1"/>
    <col min="2" max="2" width="6.50833333333333" style="212" customWidth="1"/>
    <col min="3" max="3" width="48.1083333333333" style="212" customWidth="1"/>
    <col min="4" max="4" width="11.8833333333333" style="213" customWidth="1"/>
    <col min="5" max="5" width="29.6416666666667" style="214" customWidth="1"/>
    <col min="6" max="6" width="2.85833333333333" style="3" customWidth="1"/>
    <col min="7" max="7" width="9.09166666666667" style="3" customWidth="1"/>
    <col min="8" max="8" width="7.50833333333333" style="3" customWidth="1"/>
    <col min="9" max="9" width="23.2583333333333" style="3" customWidth="1"/>
    <col min="10" max="11" width="9.90833333333333" style="3"/>
    <col min="12" max="12" width="7.46666666666667" style="3" customWidth="1"/>
    <col min="13" max="13" width="6.38333333333333" style="3" customWidth="1"/>
    <col min="14" max="16384" width="9.90833333333333" style="3"/>
  </cols>
  <sheetData>
    <row r="1" ht="33" customHeight="1" spans="2:13">
      <c r="B1" s="215" t="s">
        <v>0</v>
      </c>
      <c r="C1" s="215"/>
      <c r="D1" s="215"/>
      <c r="E1" s="216"/>
      <c r="G1" s="217" t="str">
        <f>HYPERLINK("#B3","返回顶部")</f>
        <v>返回顶部</v>
      </c>
      <c r="H1" s="218" t="s">
        <v>1</v>
      </c>
      <c r="I1" s="235"/>
      <c r="K1" s="236" t="str">
        <f>HYPERLINK("#b"&amp;L1+2,"跳转到")</f>
        <v>跳转到</v>
      </c>
      <c r="L1" s="237">
        <v>47</v>
      </c>
      <c r="M1" s="238" t="s">
        <v>2</v>
      </c>
    </row>
    <row r="2" ht="24" customHeight="1" spans="2:13">
      <c r="B2" s="219" t="s">
        <v>3</v>
      </c>
      <c r="C2" s="220" t="s">
        <v>4</v>
      </c>
      <c r="D2" s="220" t="s">
        <v>5</v>
      </c>
      <c r="E2" s="220" t="s">
        <v>6</v>
      </c>
      <c r="G2" s="221">
        <v>1</v>
      </c>
      <c r="H2" s="222" t="s">
        <v>7</v>
      </c>
      <c r="I2" s="239" t="s">
        <v>8</v>
      </c>
      <c r="J2" s="240"/>
      <c r="K2" s="240"/>
      <c r="L2" s="241"/>
      <c r="M2" s="242">
        <v>1</v>
      </c>
    </row>
    <row r="3" ht="24" customHeight="1" spans="2:13">
      <c r="B3" s="223">
        <v>1</v>
      </c>
      <c r="C3" s="110" t="str">
        <f ca="1" t="shared" ref="C3:C7" si="0">IFERROR(HYPERLINK("#"&amp;B3&amp;"!b3",INDIRECT(B3&amp;"!b1")),"")</f>
        <v>常用WPS表格快捷键</v>
      </c>
      <c r="D3" s="224" t="s">
        <v>9</v>
      </c>
      <c r="E3" s="225" t="s">
        <v>10</v>
      </c>
      <c r="G3" s="226" t="str">
        <f ca="1">"共查到"&amp;条目数&amp;"项"</f>
        <v>共查到22项</v>
      </c>
      <c r="H3" s="227">
        <f ca="1" t="array" ref="H3">IF(I3="","",ROW(A1)+10*($G$2-1))</f>
        <v>1</v>
      </c>
      <c r="I3" s="243" t="str">
        <f ca="1">IF(AND($I$2="",$M$2=4),"",IFERROR(HYPERLINK("#"&amp;INDEX(序号,ROW(A1))-2&amp;"!b1",INDEX($C$1:$C$1200,INDEX(序号,ROW(A1)))),""))</f>
        <v>自动变化更新的下拉列表</v>
      </c>
      <c r="J3" s="244"/>
      <c r="K3" s="244"/>
      <c r="L3" s="245"/>
      <c r="M3" s="246" t="s">
        <v>11</v>
      </c>
    </row>
    <row r="4" ht="24" customHeight="1" spans="2:13">
      <c r="B4" s="223">
        <v>2</v>
      </c>
      <c r="C4" s="110" t="str">
        <f ca="1" t="shared" si="0"/>
        <v>自动变化更新的下拉列表</v>
      </c>
      <c r="D4" s="224" t="s">
        <v>12</v>
      </c>
      <c r="E4" s="225" t="s">
        <v>13</v>
      </c>
      <c r="H4" s="228">
        <f ca="1" t="array" ref="H4">IF(I4="","",ROW(A2)+10*($G$2-1))</f>
        <v>2</v>
      </c>
      <c r="I4" s="247" t="str">
        <f ca="1">IF(AND($I$2="",$M$2=4),"",IFERROR(HYPERLINK("#"&amp;INDEX(序号,ROW(A2))-2&amp;"!b1",INDEX($C$1:$C$1200,INDEX(序号,ROW(A2)))),""))</f>
        <v>合并单元格填充序号</v>
      </c>
      <c r="J4" s="248"/>
      <c r="K4" s="248"/>
      <c r="L4" s="249"/>
      <c r="M4" s="246" t="s">
        <v>14</v>
      </c>
    </row>
    <row r="5" ht="24" customHeight="1" spans="2:13">
      <c r="B5" s="223">
        <v>3</v>
      </c>
      <c r="C5" s="110" t="str">
        <f ca="1" t="shared" si="0"/>
        <v>合并单元格填充序号</v>
      </c>
      <c r="D5" s="224" t="s">
        <v>12</v>
      </c>
      <c r="E5" s="225" t="s">
        <v>15</v>
      </c>
      <c r="H5" s="228">
        <f ca="1" t="array" ref="H5">IF(I5="","",ROW(A3)+10*($G$2-1))</f>
        <v>3</v>
      </c>
      <c r="I5" s="247" t="str">
        <f ca="1">IF(AND($I$2="",$M$2=4),"",IFERROR(HYPERLINK("#"&amp;INDEX(序号,ROW(A3))-2&amp;"!b1",INDEX($C$1:$C$1200,INDEX(序号,ROW(A3)))),""))</f>
        <v>生成九九乘法表的两种方法</v>
      </c>
      <c r="J5" s="248"/>
      <c r="K5" s="248"/>
      <c r="L5" s="249"/>
      <c r="M5" s="246" t="s">
        <v>16</v>
      </c>
    </row>
    <row r="6" ht="24" customHeight="1" spans="2:13">
      <c r="B6" s="223">
        <v>4</v>
      </c>
      <c r="C6" s="229" t="str">
        <f ca="1" t="shared" si="0"/>
        <v>生成九九乘法表的两种方法</v>
      </c>
      <c r="D6" s="224" t="s">
        <v>12</v>
      </c>
      <c r="E6" s="225" t="s">
        <v>17</v>
      </c>
      <c r="H6" s="228">
        <f ca="1" t="array" ref="H6">IF(I6="","",ROW(A4)+10*($G$2-1))</f>
        <v>4</v>
      </c>
      <c r="I6" s="247" t="str">
        <f ca="1">IF(AND($I$2="",$M$2=4),"",IFERROR(HYPERLINK("#"&amp;INDEX(序号,ROW(A4))-2&amp;"!b1",INDEX($C$1:$C$1200,INDEX(序号,ROW(A4)))),""))</f>
        <v>生成简易万年历的方法</v>
      </c>
      <c r="J6" s="248"/>
      <c r="K6" s="248"/>
      <c r="L6" s="249"/>
      <c r="M6" s="246" t="s">
        <v>18</v>
      </c>
    </row>
    <row r="7" ht="24" customHeight="1" spans="2:12">
      <c r="B7" s="223">
        <v>5</v>
      </c>
      <c r="C7" s="110" t="str">
        <f ca="1" t="shared" si="0"/>
        <v>生成简易万年历的方法</v>
      </c>
      <c r="D7" s="224" t="s">
        <v>12</v>
      </c>
      <c r="E7" s="225" t="s">
        <v>19</v>
      </c>
      <c r="H7" s="228">
        <f ca="1" t="array" ref="H7">IF(I7="","",ROW(A5)+10*($G$2-1))</f>
        <v>5</v>
      </c>
      <c r="I7" s="247" t="str">
        <f ca="1">IF(AND($I$2="",$M$2=4),"",IFERROR(HYPERLINK("#"&amp;INDEX(序号,ROW(A5))-2&amp;"!b1",INDEX($C$1:$C$1200,INDEX(序号,ROW(A5)))),""))</f>
        <v>根据星期几生成不同欢迎语</v>
      </c>
      <c r="J7" s="248"/>
      <c r="K7" s="248"/>
      <c r="L7" s="249"/>
    </row>
    <row r="8" ht="24" customHeight="1" spans="2:12">
      <c r="B8" s="223">
        <v>6</v>
      </c>
      <c r="C8" s="110" t="str">
        <f ca="1" t="shared" ref="C8:C51" si="1">IFERROR(HYPERLINK("#"&amp;B8&amp;"!b3",INDIRECT(B8&amp;"!b1")),"")</f>
        <v>根据星期几生成不同欢迎语</v>
      </c>
      <c r="D8" s="224" t="s">
        <v>12</v>
      </c>
      <c r="E8" s="225" t="s">
        <v>20</v>
      </c>
      <c r="H8" s="228">
        <f ca="1" t="array" ref="H8">IF(I8="","",ROW(A6)+10*($G$2-1))</f>
        <v>6</v>
      </c>
      <c r="I8" s="247" t="str">
        <f ca="1">IF(AND($I$2="",$M$2=4),"",IFERROR(HYPERLINK("#"&amp;INDEX(序号,ROW(A6))-2&amp;"!b1",INDEX($C$1:$C$1200,INDEX(序号,ROW(A6)))),""))</f>
        <v>Vlookup实现一对多匹配查询</v>
      </c>
      <c r="J8" s="248"/>
      <c r="K8" s="248"/>
      <c r="L8" s="249"/>
    </row>
    <row r="9" ht="24" customHeight="1" spans="2:12">
      <c r="B9" s="223">
        <v>7</v>
      </c>
      <c r="C9" s="110" t="str">
        <f ca="1" t="shared" si="1"/>
        <v>Vlookup实现一对多匹配查询</v>
      </c>
      <c r="D9" s="224" t="s">
        <v>12</v>
      </c>
      <c r="E9" s="225" t="s">
        <v>21</v>
      </c>
      <c r="H9" s="228">
        <f ca="1" t="array" ref="H9">IF(I9="","",ROW(A7)+10*($G$2-1))</f>
        <v>7</v>
      </c>
      <c r="I9" s="247" t="str">
        <f ca="1">IF(AND($I$2="",$M$2=4),"",IFERROR(HYPERLINK("#"&amp;INDEX(序号,ROW(A7))-2&amp;"!b1",INDEX($C$1:$C$1200,INDEX(序号,ROW(A7)))),""))</f>
        <v>模糊查询返回多个内容</v>
      </c>
      <c r="J9" s="248"/>
      <c r="K9" s="248"/>
      <c r="L9" s="249"/>
    </row>
    <row r="10" ht="24" customHeight="1" spans="2:12">
      <c r="B10" s="223">
        <v>8</v>
      </c>
      <c r="C10" s="229" t="str">
        <f ca="1" t="shared" si="1"/>
        <v>模糊查询返回多个内容</v>
      </c>
      <c r="D10" s="224" t="s">
        <v>12</v>
      </c>
      <c r="E10" s="225" t="s">
        <v>22</v>
      </c>
      <c r="H10" s="228">
        <f ca="1" t="array" ref="H10">IF(I10="","",ROW(A8)+10*($G$2-1))</f>
        <v>8</v>
      </c>
      <c r="I10" s="247" t="str">
        <f ca="1">IF(AND($I$2="",$M$2=4),"",IFERROR(HYPERLINK("#"&amp;INDEX(序号,ROW(A8))-2&amp;"!b1",INDEX($C$1:$C$1200,INDEX(序号,ROW(A8)))),""))</f>
        <v>lookup实现多条件逆向查询的标准模型</v>
      </c>
      <c r="J10" s="248"/>
      <c r="K10" s="248"/>
      <c r="L10" s="249"/>
    </row>
    <row r="11" ht="24" customHeight="1" spans="2:12">
      <c r="B11" s="223">
        <v>9</v>
      </c>
      <c r="C11" s="229" t="str">
        <f ca="1" t="shared" si="1"/>
        <v>lookup实现多条件逆向查询的标准模型</v>
      </c>
      <c r="D11" s="224" t="s">
        <v>12</v>
      </c>
      <c r="E11" s="225" t="s">
        <v>23</v>
      </c>
      <c r="H11" s="228">
        <f ca="1" t="array" ref="H11">IF(I11="","",ROW(A9)+10*($G$2-1))</f>
        <v>9</v>
      </c>
      <c r="I11" s="247" t="str">
        <f ca="1">IF(AND($I$2="",$M$2=4),"",IFERROR(HYPERLINK("#"&amp;INDEX(序号,ROW(A9))-2&amp;"!b1",INDEX($C$1:$C$1200,INDEX(序号,ROW(A9)))),""))</f>
        <v>多列内容合并去重</v>
      </c>
      <c r="J11" s="248"/>
      <c r="K11" s="248"/>
      <c r="L11" s="249"/>
    </row>
    <row r="12" ht="24" customHeight="1" spans="2:12">
      <c r="B12" s="223">
        <v>10</v>
      </c>
      <c r="C12" s="110" t="str">
        <f ca="1" t="shared" si="1"/>
        <v>多列内容合并去重</v>
      </c>
      <c r="D12" s="224" t="s">
        <v>12</v>
      </c>
      <c r="E12" s="225" t="s">
        <v>24</v>
      </c>
      <c r="H12" s="230">
        <f ca="1" t="array" ref="H12">IF(I12="","",ROW(A10)+10*($G$2-1))</f>
        <v>10</v>
      </c>
      <c r="I12" s="250" t="str">
        <f ca="1">IF(AND($I$2="",$M$2=4),"",IFERROR(HYPERLINK("#"&amp;INDEX(序号,ROW(A10))-2&amp;"!b1",INDEX($C$1:$C$1200,INDEX(序号,ROW(A10)))),""))</f>
        <v>统计每月员工生日个数</v>
      </c>
      <c r="J12" s="251"/>
      <c r="K12" s="251"/>
      <c r="L12" s="252"/>
    </row>
    <row r="13" ht="24" customHeight="1" spans="2:5">
      <c r="B13" s="223">
        <v>11</v>
      </c>
      <c r="C13" s="110" t="str">
        <f ca="1" t="shared" si="1"/>
        <v>统计每月员工生日个数</v>
      </c>
      <c r="D13" s="224" t="s">
        <v>12</v>
      </c>
      <c r="E13" s="225" t="s">
        <v>25</v>
      </c>
    </row>
    <row r="14" ht="24" customHeight="1" spans="2:5">
      <c r="B14" s="223">
        <v>12</v>
      </c>
      <c r="C14" s="110" t="str">
        <f ca="1" t="shared" si="1"/>
        <v>同时冻结行与列</v>
      </c>
      <c r="D14" s="224" t="s">
        <v>9</v>
      </c>
      <c r="E14" s="225"/>
    </row>
    <row r="15" ht="24" customHeight="1" spans="2:5">
      <c r="B15" s="223">
        <v>13</v>
      </c>
      <c r="C15" s="110" t="str">
        <f ca="1" t="shared" si="1"/>
        <v>电话分段显示</v>
      </c>
      <c r="D15" s="224" t="s">
        <v>9</v>
      </c>
      <c r="E15" s="225"/>
    </row>
    <row r="16" ht="24" customHeight="1" spans="2:5">
      <c r="B16" s="223">
        <v>14</v>
      </c>
      <c r="C16" s="110" t="str">
        <f ca="1" t="shared" si="1"/>
        <v>自动标出不及格分数</v>
      </c>
      <c r="D16" s="224" t="s">
        <v>9</v>
      </c>
      <c r="E16" s="225"/>
    </row>
    <row r="17" ht="24" customHeight="1" spans="2:5">
      <c r="B17" s="223">
        <v>15</v>
      </c>
      <c r="C17" s="110" t="str">
        <f ca="1" t="shared" si="1"/>
        <v>模糊查询考核等级（lookup、vlookup）</v>
      </c>
      <c r="D17" s="224" t="s">
        <v>12</v>
      </c>
      <c r="E17" s="225" t="s">
        <v>26</v>
      </c>
    </row>
    <row r="18" ht="24" customHeight="1" spans="2:5">
      <c r="B18" s="223">
        <v>16</v>
      </c>
      <c r="C18" s="110" t="str">
        <f ca="1" t="shared" si="1"/>
        <v>lookup实现提取数字</v>
      </c>
      <c r="D18" s="224" t="s">
        <v>12</v>
      </c>
      <c r="E18" s="225" t="s">
        <v>27</v>
      </c>
    </row>
    <row r="19" ht="24" customHeight="1" spans="2:5">
      <c r="B19" s="223">
        <v>17</v>
      </c>
      <c r="C19" s="110" t="str">
        <f ca="1" t="shared" si="1"/>
        <v>双坐标轴折线柱状组合图</v>
      </c>
      <c r="D19" s="224" t="s">
        <v>28</v>
      </c>
      <c r="E19" s="225" t="s">
        <v>29</v>
      </c>
    </row>
    <row r="20" ht="24" customHeight="1" spans="2:5">
      <c r="B20" s="223">
        <v>18</v>
      </c>
      <c r="C20" s="110" t="str">
        <f ca="1" t="shared" si="1"/>
        <v>颜色值计算，十六进制转化RGB</v>
      </c>
      <c r="D20" s="224" t="s">
        <v>9</v>
      </c>
      <c r="E20" s="225" t="s">
        <v>30</v>
      </c>
    </row>
    <row r="21" ht="24" customHeight="1" spans="2:5">
      <c r="B21" s="223">
        <v>19</v>
      </c>
      <c r="C21" s="110" t="str">
        <f ca="1" t="shared" si="1"/>
        <v>计算合并单元格的行数</v>
      </c>
      <c r="D21" s="224" t="s">
        <v>12</v>
      </c>
      <c r="E21" s="225" t="s">
        <v>31</v>
      </c>
    </row>
    <row r="22" ht="24" customHeight="1" spans="2:5">
      <c r="B22" s="223">
        <v>20</v>
      </c>
      <c r="C22" s="110" t="str">
        <f ca="1" t="shared" si="1"/>
        <v>合并单元格求和</v>
      </c>
      <c r="D22" s="224" t="s">
        <v>12</v>
      </c>
      <c r="E22" s="225" t="s">
        <v>32</v>
      </c>
    </row>
    <row r="23" ht="24" customHeight="1" spans="2:5">
      <c r="B23" s="223">
        <v>21</v>
      </c>
      <c r="C23" s="110" t="str">
        <f ca="1" t="shared" si="1"/>
        <v>index+match返回多个值</v>
      </c>
      <c r="D23" s="224" t="s">
        <v>12</v>
      </c>
      <c r="E23" s="225" t="s">
        <v>32</v>
      </c>
    </row>
    <row r="24" ht="24" customHeight="1" spans="2:5">
      <c r="B24" s="223">
        <v>22</v>
      </c>
      <c r="C24" s="110" t="str">
        <f ca="1" t="shared" si="1"/>
        <v>sumproduct多条件求和时，求和列出现文本怎么办？</v>
      </c>
      <c r="D24" s="224" t="s">
        <v>12</v>
      </c>
      <c r="E24" s="225" t="s">
        <v>25</v>
      </c>
    </row>
    <row r="25" ht="24" customHeight="1" spans="2:5">
      <c r="B25" s="223">
        <v>23</v>
      </c>
      <c r="C25" s="110" t="str">
        <f ca="1" t="shared" si="1"/>
        <v>如何绘制斜线表头</v>
      </c>
      <c r="D25" s="224" t="s">
        <v>9</v>
      </c>
      <c r="E25" s="225" t="s">
        <v>33</v>
      </c>
    </row>
    <row r="26" ht="24" customHeight="1" spans="2:5">
      <c r="B26" s="223">
        <v>24</v>
      </c>
      <c r="C26" s="110" t="str">
        <f ca="1" t="shared" si="1"/>
        <v>总分柱形图</v>
      </c>
      <c r="D26" s="224" t="s">
        <v>28</v>
      </c>
      <c r="E26" s="225"/>
    </row>
    <row r="27" ht="24" customHeight="1" spans="2:5">
      <c r="B27" s="223">
        <v>25</v>
      </c>
      <c r="C27" s="110" t="str">
        <f ca="1" t="shared" si="1"/>
        <v>制作类WIFI图</v>
      </c>
      <c r="D27" s="224" t="s">
        <v>28</v>
      </c>
      <c r="E27" s="225" t="s">
        <v>34</v>
      </c>
    </row>
    <row r="28" ht="24" customHeight="1" spans="2:5">
      <c r="B28" s="223">
        <v>26</v>
      </c>
      <c r="C28" s="110" t="str">
        <f ca="1" t="shared" si="1"/>
        <v>会自动变化的图表时钟</v>
      </c>
      <c r="D28" s="224" t="s">
        <v>28</v>
      </c>
      <c r="E28" s="225"/>
    </row>
    <row r="29" ht="24" customHeight="1" spans="2:5">
      <c r="B29" s="223">
        <v>27</v>
      </c>
      <c r="C29" s="110" t="str">
        <f ca="1" t="shared" si="1"/>
        <v>隔行填充颜色</v>
      </c>
      <c r="D29" s="224" t="s">
        <v>9</v>
      </c>
      <c r="E29" s="225" t="s">
        <v>35</v>
      </c>
    </row>
    <row r="30" ht="24" customHeight="1" spans="2:5">
      <c r="B30" s="223">
        <v>28</v>
      </c>
      <c r="C30" s="110" t="str">
        <f ca="1" t="shared" si="1"/>
        <v>柱形图超出部分变色</v>
      </c>
      <c r="D30" s="224" t="s">
        <v>28</v>
      </c>
      <c r="E30" s="225" t="s">
        <v>36</v>
      </c>
    </row>
    <row r="31" ht="24" customHeight="1" spans="2:5">
      <c r="B31" s="223">
        <v>29</v>
      </c>
      <c r="C31" s="229" t="str">
        <f ca="1" t="shared" si="1"/>
        <v>可拉伸的双斜线表头</v>
      </c>
      <c r="D31" s="224" t="s">
        <v>9</v>
      </c>
      <c r="E31" s="225" t="s">
        <v>37</v>
      </c>
    </row>
    <row r="32" ht="24" customHeight="1" spans="2:5">
      <c r="B32" s="223">
        <v>30</v>
      </c>
      <c r="C32" s="110" t="str">
        <f ca="1" t="shared" si="1"/>
        <v>分段折线图</v>
      </c>
      <c r="D32" s="224" t="s">
        <v>28</v>
      </c>
      <c r="E32" s="225" t="s">
        <v>38</v>
      </c>
    </row>
    <row r="33" ht="24" customHeight="1" spans="2:5">
      <c r="B33" s="223">
        <v>31</v>
      </c>
      <c r="C33" s="110" t="str">
        <f ca="1" t="shared" si="1"/>
        <v>数字转大写人民币金额</v>
      </c>
      <c r="D33" s="224" t="s">
        <v>9</v>
      </c>
      <c r="E33" s="225" t="s">
        <v>39</v>
      </c>
    </row>
    <row r="34" ht="24" customHeight="1" spans="2:5">
      <c r="B34" s="223">
        <v>32</v>
      </c>
      <c r="C34" s="110" t="str">
        <f ca="1" t="shared" si="1"/>
        <v>从身份证中提取有用信息</v>
      </c>
      <c r="D34" s="224" t="s">
        <v>12</v>
      </c>
      <c r="E34" s="225" t="s">
        <v>40</v>
      </c>
    </row>
    <row r="35" ht="24" customHeight="1" spans="2:5">
      <c r="B35" s="223">
        <v>33</v>
      </c>
      <c r="C35" s="110" t="str">
        <f ca="1" t="shared" si="1"/>
        <v>正负值螺旋显示的柱形图</v>
      </c>
      <c r="D35" s="224" t="s">
        <v>28</v>
      </c>
      <c r="E35" s="225" t="s">
        <v>41</v>
      </c>
    </row>
    <row r="36" ht="24" customHeight="1" spans="2:5">
      <c r="B36" s="223">
        <v>34</v>
      </c>
      <c r="C36" s="110" t="str">
        <f ca="1" t="shared" si="1"/>
        <v>rept函数实现评星、评级</v>
      </c>
      <c r="D36" s="224" t="s">
        <v>12</v>
      </c>
      <c r="E36" s="225" t="s">
        <v>42</v>
      </c>
    </row>
    <row r="37" ht="24" customHeight="1" spans="2:5">
      <c r="B37" s="223">
        <v>35</v>
      </c>
      <c r="C37" s="110" t="str">
        <f ca="1" t="shared" si="1"/>
        <v>rept函数实现类甘特图</v>
      </c>
      <c r="D37" s="224" t="s">
        <v>12</v>
      </c>
      <c r="E37" s="225" t="s">
        <v>42</v>
      </c>
    </row>
    <row r="38" ht="24" customHeight="1" spans="2:5">
      <c r="B38" s="223">
        <v>36</v>
      </c>
      <c r="C38" s="110" t="str">
        <f ca="1" t="shared" si="1"/>
        <v>条件格式设置到期提醒</v>
      </c>
      <c r="D38" s="224" t="s">
        <v>9</v>
      </c>
      <c r="E38" s="225" t="s">
        <v>43</v>
      </c>
    </row>
    <row r="39" ht="24" customHeight="1" spans="2:5">
      <c r="B39" s="223">
        <v>37</v>
      </c>
      <c r="C39" s="231" t="str">
        <f ca="1" t="shared" si="1"/>
        <v>豪华仪表盘</v>
      </c>
      <c r="D39" s="232" t="s">
        <v>28</v>
      </c>
      <c r="E39" s="233" t="s">
        <v>44</v>
      </c>
    </row>
    <row r="40" ht="24" customHeight="1" spans="2:5">
      <c r="B40" s="223">
        <v>38</v>
      </c>
      <c r="C40" s="231" t="str">
        <f ca="1" t="shared" si="1"/>
        <v>在指定区域显示背景图片</v>
      </c>
      <c r="D40" s="232" t="s">
        <v>9</v>
      </c>
      <c r="E40" s="233" t="s">
        <v>45</v>
      </c>
    </row>
    <row r="41" ht="24" customHeight="1" spans="2:5">
      <c r="B41" s="223">
        <v>39</v>
      </c>
      <c r="C41" s="231" t="str">
        <f ca="1" t="shared" si="1"/>
        <v>去除一个最低分和一个最高分的统计成绩</v>
      </c>
      <c r="D41" s="232" t="s">
        <v>12</v>
      </c>
      <c r="E41" s="233" t="s">
        <v>46</v>
      </c>
    </row>
    <row r="42" ht="24" customHeight="1" spans="2:5">
      <c r="B42" s="223">
        <v>40</v>
      </c>
      <c r="C42" s="231" t="str">
        <f ca="1" t="shared" si="1"/>
        <v>凸显完成情况的柱形图（负值反色填充）</v>
      </c>
      <c r="D42" s="232" t="s">
        <v>28</v>
      </c>
      <c r="E42" s="233" t="s">
        <v>47</v>
      </c>
    </row>
    <row r="43" ht="24" customHeight="1" spans="2:5">
      <c r="B43" s="223">
        <v>41</v>
      </c>
      <c r="C43" s="231" t="str">
        <f ca="1" t="shared" si="1"/>
        <v>利用堆积柱形图制作甘特图</v>
      </c>
      <c r="D43" s="232" t="s">
        <v>28</v>
      </c>
      <c r="E43" s="233" t="s">
        <v>48</v>
      </c>
    </row>
    <row r="44" ht="24" customHeight="1" spans="2:5">
      <c r="B44" s="223">
        <v>42</v>
      </c>
      <c r="C44" s="231" t="str">
        <f ca="1" t="shared" si="1"/>
        <v>按指定次数重复数据</v>
      </c>
      <c r="D44" s="232" t="s">
        <v>12</v>
      </c>
      <c r="E44" s="233"/>
    </row>
    <row r="45" ht="24" customHeight="1" spans="2:5">
      <c r="B45" s="223">
        <v>43</v>
      </c>
      <c r="C45" s="231" t="str">
        <f ca="1" t="shared" si="1"/>
        <v>图表进度条</v>
      </c>
      <c r="D45" s="232" t="s">
        <v>28</v>
      </c>
      <c r="E45" s="233" t="s">
        <v>44</v>
      </c>
    </row>
    <row r="46" ht="24" customHeight="1" spans="2:5">
      <c r="B46" s="223">
        <v>44</v>
      </c>
      <c r="C46" s="231" t="str">
        <f ca="1" t="shared" si="1"/>
        <v>vlookup实现合并同类项</v>
      </c>
      <c r="D46" s="232" t="s">
        <v>12</v>
      </c>
      <c r="E46" s="233" t="s">
        <v>49</v>
      </c>
    </row>
    <row r="47" ht="24" customHeight="1" spans="2:5">
      <c r="B47" s="223">
        <v>45</v>
      </c>
      <c r="C47" s="231" t="str">
        <f ca="1" t="shared" si="1"/>
        <v>常用百分比图形</v>
      </c>
      <c r="D47" s="232" t="s">
        <v>28</v>
      </c>
      <c r="E47" s="233" t="s">
        <v>50</v>
      </c>
    </row>
    <row r="48" ht="24" customHeight="1" spans="2:5">
      <c r="B48" s="223">
        <v>46</v>
      </c>
      <c r="C48" s="231" t="str">
        <f ca="1" t="shared" si="1"/>
        <v>为柱形图添加平均线</v>
      </c>
      <c r="D48" s="232" t="s">
        <v>28</v>
      </c>
      <c r="E48" s="233" t="s">
        <v>51</v>
      </c>
    </row>
    <row r="49" ht="24" customHeight="1" spans="2:5">
      <c r="B49" s="223"/>
      <c r="C49" s="231"/>
      <c r="D49" s="232"/>
      <c r="E49" s="233"/>
    </row>
    <row r="50" ht="24" customHeight="1" spans="2:5">
      <c r="B50" s="223"/>
      <c r="C50" s="231"/>
      <c r="D50" s="232"/>
      <c r="E50" s="233"/>
    </row>
    <row r="51" ht="24" customHeight="1" spans="2:5">
      <c r="B51" s="223"/>
      <c r="C51" s="231"/>
      <c r="D51" s="232"/>
      <c r="E51" s="233"/>
    </row>
    <row r="52" ht="24" customHeight="1" spans="3:5">
      <c r="C52" s="234"/>
      <c r="D52" s="232"/>
      <c r="E52" s="233"/>
    </row>
    <row r="53" ht="24" customHeight="1" spans="3:5">
      <c r="C53" s="234"/>
      <c r="D53" s="232"/>
      <c r="E53" s="233"/>
    </row>
    <row r="54" ht="24" customHeight="1" spans="3:5">
      <c r="C54" s="234"/>
      <c r="D54" s="232"/>
      <c r="E54" s="233"/>
    </row>
    <row r="55" ht="24" customHeight="1" spans="3:5">
      <c r="C55" s="234"/>
      <c r="D55" s="232"/>
      <c r="E55" s="233"/>
    </row>
    <row r="56" ht="24" customHeight="1" spans="3:5">
      <c r="C56" s="234"/>
      <c r="D56" s="232"/>
      <c r="E56" s="233"/>
    </row>
    <row r="57" ht="24" customHeight="1" spans="3:5">
      <c r="C57" s="234"/>
      <c r="D57" s="232"/>
      <c r="E57" s="233"/>
    </row>
    <row r="58" ht="24" customHeight="1" spans="3:5">
      <c r="C58" s="234"/>
      <c r="D58" s="232"/>
      <c r="E58" s="233"/>
    </row>
    <row r="59" ht="24" customHeight="1" spans="3:5">
      <c r="C59" s="234"/>
      <c r="D59" s="232"/>
      <c r="E59" s="233"/>
    </row>
    <row r="60" ht="24" customHeight="1" spans="3:5">
      <c r="C60" s="234"/>
      <c r="D60" s="232"/>
      <c r="E60" s="233"/>
    </row>
    <row r="61" ht="24" customHeight="1" spans="3:5">
      <c r="C61" s="234"/>
      <c r="D61" s="232"/>
      <c r="E61" s="233"/>
    </row>
    <row r="62" ht="24" customHeight="1" spans="3:5">
      <c r="C62" s="234"/>
      <c r="D62" s="232"/>
      <c r="E62" s="233"/>
    </row>
    <row r="63" ht="24" customHeight="1" spans="3:5">
      <c r="C63" s="234"/>
      <c r="D63" s="232"/>
      <c r="E63" s="233"/>
    </row>
    <row r="64" ht="24" customHeight="1" spans="3:5">
      <c r="C64" s="234"/>
      <c r="D64" s="232"/>
      <c r="E64" s="233"/>
    </row>
    <row r="65" ht="24" customHeight="1" spans="3:5">
      <c r="C65" s="234"/>
      <c r="D65" s="232"/>
      <c r="E65" s="233"/>
    </row>
    <row r="66" ht="24" customHeight="1" spans="3:5">
      <c r="C66" s="234"/>
      <c r="D66" s="232"/>
      <c r="E66" s="233"/>
    </row>
    <row r="67" ht="24" customHeight="1" spans="3:5">
      <c r="C67" s="234"/>
      <c r="D67" s="232"/>
      <c r="E67" s="233"/>
    </row>
    <row r="68" ht="24" customHeight="1" spans="3:5">
      <c r="C68" s="234"/>
      <c r="D68" s="232"/>
      <c r="E68" s="233"/>
    </row>
    <row r="69" ht="24" customHeight="1" spans="3:5">
      <c r="C69" s="234"/>
      <c r="D69" s="232"/>
      <c r="E69" s="233"/>
    </row>
    <row r="70" ht="24" customHeight="1" spans="3:5">
      <c r="C70" s="234"/>
      <c r="D70" s="232"/>
      <c r="E70" s="233"/>
    </row>
    <row r="71" ht="24" customHeight="1" spans="3:5">
      <c r="C71" s="234"/>
      <c r="D71" s="232"/>
      <c r="E71" s="233"/>
    </row>
    <row r="72" ht="24" customHeight="1" spans="3:5">
      <c r="C72" s="234"/>
      <c r="D72" s="232"/>
      <c r="E72" s="233"/>
    </row>
    <row r="73" ht="24" customHeight="1" spans="3:5">
      <c r="C73" s="234"/>
      <c r="D73" s="232"/>
      <c r="E73" s="233"/>
    </row>
    <row r="74" ht="24" customHeight="1" spans="3:5">
      <c r="C74" s="234"/>
      <c r="D74" s="232"/>
      <c r="E74" s="233"/>
    </row>
    <row r="75" ht="24" customHeight="1" spans="3:5">
      <c r="C75" s="234"/>
      <c r="D75" s="232"/>
      <c r="E75" s="233"/>
    </row>
    <row r="76" ht="24" customHeight="1" spans="3:5">
      <c r="C76" s="234"/>
      <c r="D76" s="232"/>
      <c r="E76" s="233"/>
    </row>
    <row r="77" ht="24" customHeight="1" spans="3:5">
      <c r="C77" s="234"/>
      <c r="D77" s="232"/>
      <c r="E77" s="233"/>
    </row>
    <row r="78" ht="24" customHeight="1" spans="3:5">
      <c r="C78" s="234"/>
      <c r="D78" s="232"/>
      <c r="E78" s="233"/>
    </row>
    <row r="79" ht="24" customHeight="1" spans="3:5">
      <c r="C79" s="234"/>
      <c r="D79" s="232"/>
      <c r="E79" s="233"/>
    </row>
    <row r="80" ht="24" customHeight="1" spans="3:5">
      <c r="C80" s="234"/>
      <c r="D80" s="232"/>
      <c r="E80" s="233"/>
    </row>
    <row r="81" ht="24" customHeight="1" spans="3:5">
      <c r="C81" s="234"/>
      <c r="D81" s="232"/>
      <c r="E81" s="233"/>
    </row>
    <row r="82" ht="24" customHeight="1" spans="3:5">
      <c r="C82" s="234"/>
      <c r="D82" s="232"/>
      <c r="E82" s="233"/>
    </row>
    <row r="83" ht="24" customHeight="1" spans="3:5">
      <c r="C83" s="234"/>
      <c r="D83" s="232"/>
      <c r="E83" s="233"/>
    </row>
    <row r="84" ht="24" customHeight="1" spans="3:5">
      <c r="C84" s="234"/>
      <c r="D84" s="232"/>
      <c r="E84" s="233"/>
    </row>
    <row r="85" ht="24" customHeight="1" spans="3:5">
      <c r="C85" s="234"/>
      <c r="D85" s="232"/>
      <c r="E85" s="233"/>
    </row>
    <row r="86" ht="24" customHeight="1" spans="3:5">
      <c r="C86" s="234"/>
      <c r="D86" s="232"/>
      <c r="E86" s="233"/>
    </row>
    <row r="87" ht="24" customHeight="1" spans="3:5">
      <c r="C87" s="234"/>
      <c r="D87" s="232"/>
      <c r="E87" s="233"/>
    </row>
    <row r="88" ht="24" customHeight="1" spans="3:5">
      <c r="C88" s="234"/>
      <c r="D88" s="232"/>
      <c r="E88" s="233"/>
    </row>
    <row r="89" ht="24" customHeight="1" spans="3:5">
      <c r="C89" s="234"/>
      <c r="D89" s="232"/>
      <c r="E89" s="233"/>
    </row>
    <row r="90" ht="24" customHeight="1" spans="3:5">
      <c r="C90" s="234"/>
      <c r="D90" s="232"/>
      <c r="E90" s="233"/>
    </row>
    <row r="91" ht="24" customHeight="1" spans="3:5">
      <c r="C91" s="234"/>
      <c r="D91" s="232"/>
      <c r="E91" s="233"/>
    </row>
    <row r="92" ht="24" customHeight="1" spans="3:5">
      <c r="C92" s="234"/>
      <c r="D92" s="232"/>
      <c r="E92" s="233"/>
    </row>
    <row r="93" ht="24" customHeight="1" spans="3:5">
      <c r="C93" s="234"/>
      <c r="D93" s="232"/>
      <c r="E93" s="233"/>
    </row>
    <row r="94" ht="24" customHeight="1" spans="3:5">
      <c r="C94" s="234"/>
      <c r="D94" s="232"/>
      <c r="E94" s="233"/>
    </row>
    <row r="95" ht="24" customHeight="1" spans="3:5">
      <c r="C95" s="234"/>
      <c r="D95" s="232"/>
      <c r="E95" s="233"/>
    </row>
    <row r="96" ht="24" customHeight="1" spans="3:5">
      <c r="C96" s="234"/>
      <c r="D96" s="232"/>
      <c r="E96" s="233"/>
    </row>
    <row r="97" ht="24" customHeight="1" spans="3:5">
      <c r="C97" s="234"/>
      <c r="D97" s="232"/>
      <c r="E97" s="233"/>
    </row>
    <row r="98" ht="24" customHeight="1" spans="3:5">
      <c r="C98" s="234"/>
      <c r="D98" s="232"/>
      <c r="E98" s="233"/>
    </row>
    <row r="99" ht="24" customHeight="1" spans="3:5">
      <c r="C99" s="234"/>
      <c r="D99" s="232"/>
      <c r="E99" s="233"/>
    </row>
    <row r="100" ht="24" customHeight="1" spans="3:5">
      <c r="C100" s="234"/>
      <c r="D100" s="232"/>
      <c r="E100" s="233"/>
    </row>
    <row r="101" ht="24" customHeight="1" spans="3:5">
      <c r="C101" s="234"/>
      <c r="D101" s="232"/>
      <c r="E101" s="233"/>
    </row>
    <row r="102" ht="24" customHeight="1" spans="3:5">
      <c r="C102" s="234"/>
      <c r="D102" s="232"/>
      <c r="E102" s="233"/>
    </row>
    <row r="103" ht="24" customHeight="1" spans="3:5">
      <c r="C103" s="234"/>
      <c r="D103" s="232"/>
      <c r="E103" s="233"/>
    </row>
    <row r="104" ht="24" customHeight="1" spans="3:5">
      <c r="C104" s="234"/>
      <c r="D104" s="232"/>
      <c r="E104" s="233"/>
    </row>
    <row r="105" ht="24" customHeight="1" spans="3:5">
      <c r="C105" s="234"/>
      <c r="D105" s="232"/>
      <c r="E105" s="233"/>
    </row>
    <row r="106" ht="24" customHeight="1" spans="3:5">
      <c r="C106" s="234"/>
      <c r="D106" s="232"/>
      <c r="E106" s="233"/>
    </row>
    <row r="107" ht="24" customHeight="1" spans="3:5">
      <c r="C107" s="234"/>
      <c r="D107" s="232"/>
      <c r="E107" s="233"/>
    </row>
    <row r="108" ht="24" customHeight="1" spans="3:5">
      <c r="C108" s="234"/>
      <c r="D108" s="232"/>
      <c r="E108" s="233"/>
    </row>
    <row r="109" ht="24" customHeight="1" spans="3:5">
      <c r="C109" s="234"/>
      <c r="D109" s="232"/>
      <c r="E109" s="233"/>
    </row>
    <row r="110" ht="24" customHeight="1" spans="3:5">
      <c r="C110" s="234"/>
      <c r="D110" s="232"/>
      <c r="E110" s="233"/>
    </row>
    <row r="111" ht="24" customHeight="1" spans="3:5">
      <c r="C111" s="234"/>
      <c r="D111" s="232"/>
      <c r="E111" s="233"/>
    </row>
    <row r="112" ht="24" customHeight="1" spans="3:5">
      <c r="C112" s="234"/>
      <c r="D112" s="232"/>
      <c r="E112" s="233"/>
    </row>
    <row r="113" ht="24" customHeight="1" spans="3:5">
      <c r="C113" s="234"/>
      <c r="D113" s="232"/>
      <c r="E113" s="233"/>
    </row>
    <row r="114" ht="24" customHeight="1" spans="3:5">
      <c r="C114" s="234"/>
      <c r="D114" s="232"/>
      <c r="E114" s="233"/>
    </row>
    <row r="115" ht="24" customHeight="1" spans="3:5">
      <c r="C115" s="234"/>
      <c r="D115" s="232"/>
      <c r="E115" s="233"/>
    </row>
    <row r="116" ht="24" customHeight="1" spans="3:5">
      <c r="C116" s="234"/>
      <c r="D116" s="232"/>
      <c r="E116" s="233"/>
    </row>
    <row r="117" ht="24" customHeight="1" spans="3:5">
      <c r="C117" s="234"/>
      <c r="D117" s="232"/>
      <c r="E117" s="233"/>
    </row>
    <row r="118" ht="24" customHeight="1" spans="3:5">
      <c r="C118" s="234"/>
      <c r="D118" s="232"/>
      <c r="E118" s="233"/>
    </row>
    <row r="119" ht="24" customHeight="1" spans="3:5">
      <c r="C119" s="234"/>
      <c r="D119" s="232"/>
      <c r="E119" s="233"/>
    </row>
    <row r="120" ht="24" customHeight="1" spans="3:5">
      <c r="C120" s="234"/>
      <c r="D120" s="232"/>
      <c r="E120" s="233"/>
    </row>
    <row r="121" ht="24" customHeight="1" spans="3:5">
      <c r="C121" s="234"/>
      <c r="D121" s="232"/>
      <c r="E121" s="233"/>
    </row>
    <row r="122" ht="24" customHeight="1" spans="3:5">
      <c r="C122" s="234"/>
      <c r="D122" s="232"/>
      <c r="E122" s="233"/>
    </row>
    <row r="123" ht="24" customHeight="1" spans="3:5">
      <c r="C123" s="234"/>
      <c r="D123" s="232"/>
      <c r="E123" s="233"/>
    </row>
    <row r="124" ht="24" customHeight="1" spans="3:5">
      <c r="C124" s="234"/>
      <c r="D124" s="232"/>
      <c r="E124" s="233"/>
    </row>
    <row r="125" ht="24" customHeight="1" spans="3:5">
      <c r="C125" s="234"/>
      <c r="D125" s="232"/>
      <c r="E125" s="233"/>
    </row>
    <row r="126" ht="24" customHeight="1" spans="3:5">
      <c r="C126" s="234"/>
      <c r="D126" s="232"/>
      <c r="E126" s="233"/>
    </row>
    <row r="127" ht="24" customHeight="1" spans="3:5">
      <c r="C127" s="234"/>
      <c r="D127" s="232"/>
      <c r="E127" s="233"/>
    </row>
    <row r="128" ht="24" customHeight="1" spans="3:5">
      <c r="C128" s="234"/>
      <c r="D128" s="232"/>
      <c r="E128" s="233"/>
    </row>
    <row r="129" ht="24" customHeight="1" spans="3:5">
      <c r="C129" s="234"/>
      <c r="D129" s="232"/>
      <c r="E129" s="233"/>
    </row>
    <row r="130" ht="24" customHeight="1" spans="3:5">
      <c r="C130" s="234"/>
      <c r="D130" s="232"/>
      <c r="E130" s="233"/>
    </row>
    <row r="131" ht="24" customHeight="1" spans="3:5">
      <c r="C131" s="234"/>
      <c r="D131" s="232"/>
      <c r="E131" s="233"/>
    </row>
    <row r="132" ht="24" customHeight="1" spans="3:5">
      <c r="C132" s="234"/>
      <c r="D132" s="232"/>
      <c r="E132" s="233"/>
    </row>
    <row r="133" ht="24" customHeight="1" spans="3:5">
      <c r="C133" s="234"/>
      <c r="D133" s="232"/>
      <c r="E133" s="233"/>
    </row>
    <row r="134" ht="24" customHeight="1" spans="3:5">
      <c r="C134" s="234"/>
      <c r="D134" s="232"/>
      <c r="E134" s="233"/>
    </row>
    <row r="135" ht="24" customHeight="1" spans="3:5">
      <c r="C135" s="234"/>
      <c r="D135" s="232"/>
      <c r="E135" s="233"/>
    </row>
    <row r="136" ht="24" customHeight="1" spans="3:5">
      <c r="C136" s="234"/>
      <c r="D136" s="232"/>
      <c r="E136" s="233"/>
    </row>
    <row r="137" ht="24" customHeight="1" spans="3:5">
      <c r="C137" s="234"/>
      <c r="D137" s="232"/>
      <c r="E137" s="233"/>
    </row>
    <row r="138" ht="24" customHeight="1" spans="3:5">
      <c r="C138" s="234"/>
      <c r="D138" s="232"/>
      <c r="E138" s="233"/>
    </row>
    <row r="139" ht="24" customHeight="1" spans="3:5">
      <c r="C139" s="234"/>
      <c r="D139" s="232"/>
      <c r="E139" s="233"/>
    </row>
    <row r="140" ht="24" customHeight="1" spans="3:5">
      <c r="C140" s="234"/>
      <c r="D140" s="232"/>
      <c r="E140" s="233"/>
    </row>
    <row r="141" ht="24" customHeight="1" spans="3:5">
      <c r="C141" s="234"/>
      <c r="D141" s="232"/>
      <c r="E141" s="233"/>
    </row>
    <row r="142" ht="24" customHeight="1" spans="3:5">
      <c r="C142" s="234"/>
      <c r="D142" s="232"/>
      <c r="E142" s="233"/>
    </row>
    <row r="143" ht="24" customHeight="1" spans="3:5">
      <c r="C143" s="234"/>
      <c r="D143" s="232"/>
      <c r="E143" s="233"/>
    </row>
    <row r="144" ht="24" customHeight="1" spans="3:5">
      <c r="C144" s="234"/>
      <c r="D144" s="232"/>
      <c r="E144" s="233"/>
    </row>
    <row r="145" ht="24" customHeight="1" spans="3:5">
      <c r="C145" s="234"/>
      <c r="D145" s="232"/>
      <c r="E145" s="233"/>
    </row>
    <row r="146" ht="24" customHeight="1" spans="3:5">
      <c r="C146" s="234"/>
      <c r="D146" s="232"/>
      <c r="E146" s="233"/>
    </row>
    <row r="147" ht="24" customHeight="1" spans="3:5">
      <c r="C147" s="234"/>
      <c r="D147" s="232"/>
      <c r="E147" s="233"/>
    </row>
    <row r="148" ht="24" customHeight="1" spans="3:5">
      <c r="C148" s="234"/>
      <c r="D148" s="232"/>
      <c r="E148" s="233"/>
    </row>
    <row r="149" ht="24" customHeight="1" spans="3:5">
      <c r="C149" s="234"/>
      <c r="D149" s="232"/>
      <c r="E149" s="233"/>
    </row>
    <row r="150" ht="24" customHeight="1" spans="3:5">
      <c r="C150" s="234"/>
      <c r="D150" s="232"/>
      <c r="E150" s="233"/>
    </row>
    <row r="151" ht="24" customHeight="1" spans="3:5">
      <c r="C151" s="234"/>
      <c r="D151" s="232"/>
      <c r="E151" s="233"/>
    </row>
    <row r="152" ht="24" customHeight="1" spans="3:5">
      <c r="C152" s="234"/>
      <c r="D152" s="232"/>
      <c r="E152" s="233"/>
    </row>
    <row r="153" ht="24" customHeight="1" spans="3:5">
      <c r="C153" s="234"/>
      <c r="D153" s="232"/>
      <c r="E153" s="233"/>
    </row>
    <row r="154" ht="24" customHeight="1" spans="3:5">
      <c r="C154" s="234"/>
      <c r="D154" s="232"/>
      <c r="E154" s="233"/>
    </row>
    <row r="155" ht="24" customHeight="1" spans="3:5">
      <c r="C155" s="234"/>
      <c r="D155" s="232"/>
      <c r="E155" s="233"/>
    </row>
    <row r="156" ht="24" customHeight="1" spans="3:5">
      <c r="C156" s="234"/>
      <c r="D156" s="232"/>
      <c r="E156" s="233"/>
    </row>
    <row r="157" ht="24" customHeight="1" spans="3:5">
      <c r="C157" s="234"/>
      <c r="D157" s="232"/>
      <c r="E157" s="233"/>
    </row>
    <row r="158" ht="24" customHeight="1" spans="3:5">
      <c r="C158" s="234"/>
      <c r="D158" s="232"/>
      <c r="E158" s="233"/>
    </row>
    <row r="159" ht="24" customHeight="1" spans="3:5">
      <c r="C159" s="234"/>
      <c r="D159" s="232"/>
      <c r="E159" s="233"/>
    </row>
    <row r="160" ht="24" customHeight="1" spans="3:5">
      <c r="C160" s="234"/>
      <c r="D160" s="232"/>
      <c r="E160" s="233"/>
    </row>
    <row r="161" ht="24" customHeight="1" spans="3:5">
      <c r="C161" s="234"/>
      <c r="D161" s="232"/>
      <c r="E161" s="233"/>
    </row>
    <row r="162" ht="24" customHeight="1" spans="3:5">
      <c r="C162" s="234"/>
      <c r="D162" s="232"/>
      <c r="E162" s="233"/>
    </row>
    <row r="163" ht="24" customHeight="1" spans="3:5">
      <c r="C163" s="234"/>
      <c r="D163" s="232"/>
      <c r="E163" s="233"/>
    </row>
    <row r="164" ht="24" customHeight="1" spans="3:5">
      <c r="C164" s="234"/>
      <c r="D164" s="232"/>
      <c r="E164" s="233"/>
    </row>
    <row r="165" ht="24" customHeight="1" spans="3:5">
      <c r="C165" s="234"/>
      <c r="D165" s="232"/>
      <c r="E165" s="233"/>
    </row>
    <row r="166" ht="24" customHeight="1" spans="3:5">
      <c r="C166" s="234"/>
      <c r="D166" s="232"/>
      <c r="E166" s="233"/>
    </row>
    <row r="167" ht="24" customHeight="1" spans="3:5">
      <c r="C167" s="234"/>
      <c r="D167" s="232"/>
      <c r="E167" s="233"/>
    </row>
    <row r="168" ht="24" customHeight="1" spans="3:5">
      <c r="C168" s="234"/>
      <c r="D168" s="232"/>
      <c r="E168" s="233"/>
    </row>
    <row r="169" ht="24" customHeight="1" spans="3:5">
      <c r="C169" s="234"/>
      <c r="D169" s="232"/>
      <c r="E169" s="233"/>
    </row>
    <row r="170" ht="24" customHeight="1" spans="3:5">
      <c r="C170" s="234"/>
      <c r="D170" s="232"/>
      <c r="E170" s="233"/>
    </row>
    <row r="171" ht="24" customHeight="1" spans="3:5">
      <c r="C171" s="234"/>
      <c r="D171" s="232"/>
      <c r="E171" s="233"/>
    </row>
    <row r="172" ht="24" customHeight="1" spans="3:5">
      <c r="C172" s="234"/>
      <c r="D172" s="232"/>
      <c r="E172" s="233"/>
    </row>
    <row r="173" ht="24" customHeight="1" spans="3:5">
      <c r="C173" s="234"/>
      <c r="D173" s="232"/>
      <c r="E173" s="233"/>
    </row>
    <row r="174" ht="24" customHeight="1" spans="3:5">
      <c r="C174" s="234"/>
      <c r="D174" s="232"/>
      <c r="E174" s="233"/>
    </row>
    <row r="175" ht="24" customHeight="1" spans="3:5">
      <c r="C175" s="234"/>
      <c r="D175" s="232"/>
      <c r="E175" s="233"/>
    </row>
    <row r="176" ht="24" customHeight="1" spans="3:5">
      <c r="C176" s="234"/>
      <c r="D176" s="232"/>
      <c r="E176" s="233"/>
    </row>
    <row r="177" ht="24" customHeight="1" spans="3:5">
      <c r="C177" s="234"/>
      <c r="D177" s="232"/>
      <c r="E177" s="233"/>
    </row>
    <row r="178" ht="24" customHeight="1" spans="3:5">
      <c r="C178" s="234"/>
      <c r="D178" s="232"/>
      <c r="E178" s="233"/>
    </row>
    <row r="179" ht="24" customHeight="1" spans="3:5">
      <c r="C179" s="234"/>
      <c r="D179" s="232"/>
      <c r="E179" s="233"/>
    </row>
    <row r="180" ht="24" customHeight="1" spans="3:5">
      <c r="C180" s="234"/>
      <c r="D180" s="232"/>
      <c r="E180" s="233"/>
    </row>
    <row r="181" ht="24" customHeight="1" spans="3:5">
      <c r="C181" s="234"/>
      <c r="D181" s="232"/>
      <c r="E181" s="233"/>
    </row>
    <row r="182" ht="24" customHeight="1" spans="3:5">
      <c r="C182" s="234"/>
      <c r="D182" s="232"/>
      <c r="E182" s="233"/>
    </row>
    <row r="183" ht="24" customHeight="1" spans="3:5">
      <c r="C183" s="234"/>
      <c r="D183" s="232"/>
      <c r="E183" s="233"/>
    </row>
    <row r="184" ht="24" customHeight="1" spans="3:5">
      <c r="C184" s="234"/>
      <c r="D184" s="232"/>
      <c r="E184" s="233"/>
    </row>
    <row r="185" ht="24" customHeight="1" spans="3:5">
      <c r="C185" s="234"/>
      <c r="D185" s="232"/>
      <c r="E185" s="233"/>
    </row>
    <row r="186" ht="24" customHeight="1" spans="3:5">
      <c r="C186" s="234"/>
      <c r="D186" s="232"/>
      <c r="E186" s="233"/>
    </row>
    <row r="187" ht="24" customHeight="1" spans="3:5">
      <c r="C187" s="234"/>
      <c r="D187" s="232"/>
      <c r="E187" s="233"/>
    </row>
    <row r="188" ht="24" customHeight="1" spans="3:5">
      <c r="C188" s="234"/>
      <c r="D188" s="232"/>
      <c r="E188" s="233"/>
    </row>
    <row r="189" ht="24" customHeight="1" spans="3:5">
      <c r="C189" s="234"/>
      <c r="D189" s="232"/>
      <c r="E189" s="233"/>
    </row>
    <row r="190" ht="24" customHeight="1" spans="3:5">
      <c r="C190" s="234"/>
      <c r="D190" s="232"/>
      <c r="E190" s="233"/>
    </row>
    <row r="191" ht="24" customHeight="1" spans="3:5">
      <c r="C191" s="234"/>
      <c r="D191" s="232"/>
      <c r="E191" s="233"/>
    </row>
    <row r="192" ht="24" customHeight="1" spans="3:5">
      <c r="C192" s="234"/>
      <c r="D192" s="232"/>
      <c r="E192" s="233"/>
    </row>
    <row r="193" ht="24" customHeight="1" spans="3:5">
      <c r="C193" s="234"/>
      <c r="D193" s="232"/>
      <c r="E193" s="233"/>
    </row>
    <row r="194" ht="24" customHeight="1" spans="3:5">
      <c r="C194" s="234"/>
      <c r="D194" s="232"/>
      <c r="E194" s="233"/>
    </row>
    <row r="195" ht="24" customHeight="1" spans="3:5">
      <c r="C195" s="234"/>
      <c r="D195" s="232"/>
      <c r="E195" s="233"/>
    </row>
    <row r="196" ht="24" customHeight="1" spans="3:5">
      <c r="C196" s="234"/>
      <c r="D196" s="232"/>
      <c r="E196" s="233"/>
    </row>
    <row r="197" ht="24" customHeight="1" spans="3:5">
      <c r="C197" s="234"/>
      <c r="D197" s="232"/>
      <c r="E197" s="233"/>
    </row>
    <row r="198" ht="24" customHeight="1" spans="3:5">
      <c r="C198" s="234"/>
      <c r="D198" s="232"/>
      <c r="E198" s="233"/>
    </row>
    <row r="199" ht="24" customHeight="1" spans="3:5">
      <c r="C199" s="234"/>
      <c r="D199" s="232"/>
      <c r="E199" s="233"/>
    </row>
    <row r="200" ht="24" customHeight="1" spans="3:5">
      <c r="C200" s="234"/>
      <c r="D200" s="232"/>
      <c r="E200" s="233"/>
    </row>
    <row r="201" ht="24" customHeight="1" spans="3:5">
      <c r="C201" s="234"/>
      <c r="D201" s="232"/>
      <c r="E201" s="233"/>
    </row>
    <row r="202" ht="24" customHeight="1" spans="3:5">
      <c r="C202" s="234"/>
      <c r="D202" s="232"/>
      <c r="E202" s="233"/>
    </row>
    <row r="203" ht="24" customHeight="1" spans="3:5">
      <c r="C203" s="234"/>
      <c r="D203" s="232"/>
      <c r="E203" s="233"/>
    </row>
    <row r="204" ht="24" customHeight="1" spans="3:5">
      <c r="C204" s="234"/>
      <c r="D204" s="232"/>
      <c r="E204" s="233"/>
    </row>
    <row r="205" ht="24" customHeight="1" spans="3:5">
      <c r="C205" s="234"/>
      <c r="D205" s="232"/>
      <c r="E205" s="233"/>
    </row>
    <row r="206" ht="24" customHeight="1" spans="3:5">
      <c r="C206" s="234"/>
      <c r="D206" s="232"/>
      <c r="E206" s="233"/>
    </row>
    <row r="207" ht="24" customHeight="1" spans="3:5">
      <c r="C207" s="234"/>
      <c r="D207" s="232"/>
      <c r="E207" s="233"/>
    </row>
    <row r="208" ht="24" customHeight="1" spans="3:5">
      <c r="C208" s="234"/>
      <c r="D208" s="232"/>
      <c r="E208" s="233"/>
    </row>
    <row r="209" ht="24" customHeight="1" spans="3:5">
      <c r="C209" s="234"/>
      <c r="D209" s="232"/>
      <c r="E209" s="233"/>
    </row>
    <row r="210" ht="24" customHeight="1" spans="3:5">
      <c r="C210" s="234"/>
      <c r="D210" s="232"/>
      <c r="E210" s="233"/>
    </row>
    <row r="211" ht="24" customHeight="1" spans="3:5">
      <c r="C211" s="234"/>
      <c r="D211" s="232"/>
      <c r="E211" s="233"/>
    </row>
    <row r="212" ht="24" customHeight="1" spans="3:5">
      <c r="C212" s="234"/>
      <c r="D212" s="232"/>
      <c r="E212" s="233"/>
    </row>
    <row r="213" ht="24" customHeight="1" spans="3:5">
      <c r="C213" s="234"/>
      <c r="D213" s="232"/>
      <c r="E213" s="233"/>
    </row>
    <row r="214" ht="24" customHeight="1" spans="3:5">
      <c r="C214" s="234"/>
      <c r="D214" s="232"/>
      <c r="E214" s="233"/>
    </row>
    <row r="215" ht="24" customHeight="1" spans="3:5">
      <c r="C215" s="234"/>
      <c r="D215" s="232"/>
      <c r="E215" s="233"/>
    </row>
    <row r="216" ht="24" customHeight="1" spans="3:5">
      <c r="C216" s="234"/>
      <c r="D216" s="232"/>
      <c r="E216" s="233"/>
    </row>
    <row r="217" ht="24" customHeight="1" spans="3:5">
      <c r="C217" s="234"/>
      <c r="D217" s="232"/>
      <c r="E217" s="233"/>
    </row>
    <row r="218" ht="24" customHeight="1" spans="3:5">
      <c r="C218" s="234"/>
      <c r="D218" s="232"/>
      <c r="E218" s="233"/>
    </row>
    <row r="219" ht="24" customHeight="1" spans="3:5">
      <c r="C219" s="234"/>
      <c r="D219" s="232"/>
      <c r="E219" s="233"/>
    </row>
    <row r="220" ht="24" customHeight="1" spans="3:5">
      <c r="C220" s="234"/>
      <c r="D220" s="232"/>
      <c r="E220" s="233"/>
    </row>
    <row r="221" ht="24" customHeight="1" spans="3:5">
      <c r="C221" s="234"/>
      <c r="D221" s="232"/>
      <c r="E221" s="233"/>
    </row>
    <row r="222" ht="24" customHeight="1" spans="3:5">
      <c r="C222" s="234"/>
      <c r="D222" s="232"/>
      <c r="E222" s="233"/>
    </row>
    <row r="223" ht="24" customHeight="1" spans="3:5">
      <c r="C223" s="234"/>
      <c r="D223" s="232"/>
      <c r="E223" s="233"/>
    </row>
    <row r="224" ht="24" customHeight="1" spans="3:5">
      <c r="C224" s="234"/>
      <c r="D224" s="232"/>
      <c r="E224" s="233"/>
    </row>
    <row r="225" ht="24" customHeight="1" spans="3:5">
      <c r="C225" s="234"/>
      <c r="D225" s="232"/>
      <c r="E225" s="233"/>
    </row>
    <row r="226" ht="24" customHeight="1" spans="3:5">
      <c r="C226" s="234"/>
      <c r="D226" s="232"/>
      <c r="E226" s="233"/>
    </row>
    <row r="227" ht="24" customHeight="1" spans="3:5">
      <c r="C227" s="234"/>
      <c r="D227" s="232"/>
      <c r="E227" s="233"/>
    </row>
    <row r="228" ht="24" customHeight="1" spans="3:5">
      <c r="C228" s="234"/>
      <c r="D228" s="232"/>
      <c r="E228" s="233"/>
    </row>
    <row r="229" ht="24" customHeight="1" spans="3:5">
      <c r="C229" s="234"/>
      <c r="D229" s="232"/>
      <c r="E229" s="233"/>
    </row>
    <row r="230" ht="24" customHeight="1" spans="3:5">
      <c r="C230" s="234"/>
      <c r="D230" s="232"/>
      <c r="E230" s="233"/>
    </row>
    <row r="231" ht="24" customHeight="1" spans="3:5">
      <c r="C231" s="234"/>
      <c r="D231" s="232"/>
      <c r="E231" s="233"/>
    </row>
    <row r="232" ht="24" customHeight="1" spans="3:5">
      <c r="C232" s="234"/>
      <c r="D232" s="232"/>
      <c r="E232" s="233"/>
    </row>
    <row r="233" ht="24" customHeight="1" spans="3:5">
      <c r="C233" s="234"/>
      <c r="D233" s="232"/>
      <c r="E233" s="233"/>
    </row>
    <row r="234" ht="24" customHeight="1" spans="3:5">
      <c r="C234" s="234"/>
      <c r="D234" s="232"/>
      <c r="E234" s="233"/>
    </row>
    <row r="235" ht="24" customHeight="1" spans="3:5">
      <c r="C235" s="234"/>
      <c r="D235" s="232"/>
      <c r="E235" s="233"/>
    </row>
    <row r="236" ht="24" customHeight="1" spans="3:5">
      <c r="C236" s="234"/>
      <c r="D236" s="232"/>
      <c r="E236" s="233"/>
    </row>
    <row r="237" ht="24" customHeight="1" spans="3:5">
      <c r="C237" s="234"/>
      <c r="D237" s="232"/>
      <c r="E237" s="233"/>
    </row>
    <row r="238" ht="24" customHeight="1" spans="3:5">
      <c r="C238" s="234"/>
      <c r="D238" s="232"/>
      <c r="E238" s="233"/>
    </row>
    <row r="239" ht="24" customHeight="1" spans="3:5">
      <c r="C239" s="234"/>
      <c r="D239" s="232"/>
      <c r="E239" s="233"/>
    </row>
    <row r="240" ht="24" customHeight="1" spans="3:5">
      <c r="C240" s="234"/>
      <c r="D240" s="232"/>
      <c r="E240" s="233"/>
    </row>
    <row r="241" ht="24" customHeight="1" spans="3:5">
      <c r="C241" s="234"/>
      <c r="D241" s="232"/>
      <c r="E241" s="233"/>
    </row>
    <row r="242" ht="24" customHeight="1" spans="3:5">
      <c r="C242" s="234"/>
      <c r="D242" s="232"/>
      <c r="E242" s="233"/>
    </row>
    <row r="243" ht="24" customHeight="1" spans="3:5">
      <c r="C243" s="234"/>
      <c r="D243" s="232"/>
      <c r="E243" s="233"/>
    </row>
    <row r="244" ht="24" customHeight="1" spans="3:5">
      <c r="C244" s="234"/>
      <c r="D244" s="232"/>
      <c r="E244" s="233"/>
    </row>
    <row r="245" ht="24" customHeight="1" spans="3:5">
      <c r="C245" s="234"/>
      <c r="D245" s="232"/>
      <c r="E245" s="233"/>
    </row>
    <row r="246" ht="24" customHeight="1" spans="3:5">
      <c r="C246" s="234"/>
      <c r="D246" s="232"/>
      <c r="E246" s="233"/>
    </row>
    <row r="247" ht="24" customHeight="1" spans="3:5">
      <c r="C247" s="234"/>
      <c r="D247" s="232"/>
      <c r="E247" s="233"/>
    </row>
    <row r="248" ht="24" customHeight="1" spans="3:5">
      <c r="C248" s="234"/>
      <c r="D248" s="232"/>
      <c r="E248" s="233"/>
    </row>
    <row r="249" ht="24" customHeight="1" spans="3:5">
      <c r="C249" s="234"/>
      <c r="D249" s="232"/>
      <c r="E249" s="233"/>
    </row>
    <row r="250" ht="24" customHeight="1" spans="3:5">
      <c r="C250" s="234"/>
      <c r="D250" s="232"/>
      <c r="E250" s="233"/>
    </row>
    <row r="251" ht="24" customHeight="1" spans="3:5">
      <c r="C251" s="234"/>
      <c r="D251" s="232"/>
      <c r="E251" s="233"/>
    </row>
    <row r="252" ht="24" customHeight="1" spans="3:5">
      <c r="C252" s="234"/>
      <c r="D252" s="232"/>
      <c r="E252" s="233"/>
    </row>
    <row r="253" ht="24" customHeight="1" spans="3:5">
      <c r="C253" s="234"/>
      <c r="D253" s="232"/>
      <c r="E253" s="233"/>
    </row>
    <row r="254" ht="24" customHeight="1" spans="3:5">
      <c r="C254" s="234"/>
      <c r="D254" s="232"/>
      <c r="E254" s="233"/>
    </row>
    <row r="255" ht="24" customHeight="1" spans="3:5">
      <c r="C255" s="234"/>
      <c r="D255" s="232"/>
      <c r="E255" s="233"/>
    </row>
    <row r="256" ht="24" customHeight="1" spans="3:5">
      <c r="C256" s="234"/>
      <c r="D256" s="232"/>
      <c r="E256" s="233"/>
    </row>
    <row r="257" ht="24" customHeight="1" spans="3:5">
      <c r="C257" s="234"/>
      <c r="D257" s="232"/>
      <c r="E257" s="233"/>
    </row>
    <row r="258" ht="24" customHeight="1" spans="3:5">
      <c r="C258" s="234"/>
      <c r="D258" s="232"/>
      <c r="E258" s="233"/>
    </row>
    <row r="259" ht="24" customHeight="1" spans="3:5">
      <c r="C259" s="234"/>
      <c r="D259" s="232"/>
      <c r="E259" s="233"/>
    </row>
    <row r="260" ht="24" customHeight="1" spans="3:5">
      <c r="C260" s="234"/>
      <c r="D260" s="232"/>
      <c r="E260" s="233"/>
    </row>
    <row r="261" ht="24" customHeight="1" spans="3:5">
      <c r="C261" s="234"/>
      <c r="D261" s="232"/>
      <c r="E261" s="233"/>
    </row>
    <row r="262" ht="24" customHeight="1" spans="3:5">
      <c r="C262" s="234"/>
      <c r="D262" s="232"/>
      <c r="E262" s="233"/>
    </row>
    <row r="263" ht="24" customHeight="1" spans="3:5">
      <c r="C263" s="234"/>
      <c r="D263" s="232"/>
      <c r="E263" s="233"/>
    </row>
    <row r="264" ht="24" customHeight="1" spans="3:5">
      <c r="C264" s="234"/>
      <c r="D264" s="232"/>
      <c r="E264" s="233"/>
    </row>
    <row r="265" ht="24" customHeight="1" spans="3:5">
      <c r="C265" s="234"/>
      <c r="D265" s="232"/>
      <c r="E265" s="233"/>
    </row>
    <row r="266" ht="24" customHeight="1" spans="3:5">
      <c r="C266" s="234"/>
      <c r="D266" s="253"/>
      <c r="E266" s="254"/>
    </row>
    <row r="267" ht="24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</sheetData>
  <sheetProtection sheet="1" formatCells="0" insertRows="0" insertHyperlinks="0" autoFilter="0" objects="1"/>
  <mergeCells count="1">
    <mergeCell ref="B1:E1"/>
  </mergeCells>
  <conditionalFormatting sqref="B3:E267">
    <cfRule type="expression" dxfId="0" priority="1">
      <formula>MOD(ROW(),2)=0</formula>
    </cfRule>
  </conditionalFormatting>
  <dataValidations count="2">
    <dataValidation type="list" allowBlank="1" showInputMessage="1" showErrorMessage="1" sqref="L1">
      <formula1>OFFSET(参数!C2,1,0,COUNTA($B:$B)-2,1)</formula1>
    </dataValidation>
    <dataValidation type="list" allowBlank="1" showInputMessage="1" showErrorMessage="1" sqref="D$1:D$1048576">
      <formula1>"函数公式,常用技巧,图表"</formula1>
    </dataValidation>
  </dataValidations>
  <pageMargins left="0.75" right="0.75" top="1" bottom="1" header="0.5" footer="0.5"/>
  <pageSetup paperSize="9" orientation="portrait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name="Spinner 1" r:id="rId3">
              <controlPr defaultSize="0">
                <anchor moveWithCells="1">
                  <from>
                    <xdr:col>5</xdr:col>
                    <xdr:colOff>198120</xdr:colOff>
                    <xdr:row>1</xdr:row>
                    <xdr:rowOff>9525</xdr:rowOff>
                  </from>
                  <to>
                    <xdr:col>6</xdr:col>
                    <xdr:colOff>190500</xdr:colOff>
                    <xdr:row>1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8" name="Drop Down 2" r:id="rId4">
              <controlPr defaultSize="0">
                <anchor moveWithCells="1">
                  <from>
                    <xdr:col>12</xdr:col>
                    <xdr:colOff>95250</xdr:colOff>
                    <xdr:row>1</xdr:row>
                    <xdr:rowOff>9525</xdr:rowOff>
                  </from>
                  <to>
                    <xdr:col>13</xdr:col>
                    <xdr:colOff>447675</xdr:colOff>
                    <xdr:row>1</xdr:row>
                    <xdr:rowOff>290195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F50"/>
  <sheetViews>
    <sheetView showGridLines="0" workbookViewId="0">
      <pane ySplit="2" topLeftCell="A27" activePane="bottomLeft" state="frozen"/>
      <selection/>
      <selection pane="bottomLeft" activeCell="I16" sqref="I16"/>
    </sheetView>
  </sheetViews>
  <sheetFormatPr defaultColWidth="9.90833333333333" defaultRowHeight="14" customHeight="1" outlineLevelCol="5"/>
  <cols>
    <col min="1" max="1" width="11.1416666666667" customWidth="1"/>
    <col min="2" max="2" width="11.8833333333333" customWidth="1"/>
    <col min="3" max="4" width="9.88333333333333" customWidth="1"/>
    <col min="5" max="5" width="11.1833333333333" customWidth="1"/>
    <col min="6" max="6" width="9.88333333333333" customWidth="1"/>
  </cols>
  <sheetData>
    <row r="1" s="7" customFormat="1" ht="49" customHeight="1" spans="1:6">
      <c r="A1" s="13"/>
      <c r="B1" s="10" t="s">
        <v>52</v>
      </c>
      <c r="C1" s="10"/>
      <c r="D1" s="13"/>
      <c r="E1" s="13"/>
      <c r="F1" s="13"/>
    </row>
    <row r="2" ht="18" customHeight="1" spans="1:6">
      <c r="A2" s="193" t="str">
        <f>HYPERLINK("#B"&amp;MATCH(A3,$B$4:$B$997,0)+3,A3)</f>
        <v>工作簿</v>
      </c>
      <c r="B2" s="193" t="str">
        <f>HYPERLINK("#B"&amp;MATCH(B3,$B$4:$B$997,0)+3,B3)</f>
        <v>单元格操作</v>
      </c>
      <c r="C2" s="193" t="str">
        <f>HYPERLINK("#B"&amp;MATCH(C3,$B$4:$B$997,0)+3,C3)</f>
        <v>单元格输入</v>
      </c>
      <c r="D2" s="193" t="str">
        <f>HYPERLINK("#B"&amp;MATCH(D3,$B$4:$B$997,0)+3,D3)</f>
        <v>选定单元格</v>
      </c>
      <c r="E2" s="193" t="str">
        <f>HYPERLINK("#B"&amp;MATCH(E3,$B$4:$B$997,0)+3,E3)</f>
        <v>工作表内移动</v>
      </c>
      <c r="F2" s="193" t="s">
        <v>53</v>
      </c>
    </row>
    <row r="3" ht="16" hidden="1" customHeight="1" spans="1:6">
      <c r="A3" s="3" t="s">
        <v>54</v>
      </c>
      <c r="B3" s="3" t="s">
        <v>55</v>
      </c>
      <c r="C3" s="3" t="s">
        <v>56</v>
      </c>
      <c r="D3" s="194" t="s">
        <v>57</v>
      </c>
      <c r="E3" s="194" t="s">
        <v>58</v>
      </c>
      <c r="F3" s="3"/>
    </row>
    <row r="4" ht="26" customHeight="1" spans="1:6">
      <c r="A4" s="3"/>
      <c r="B4" s="194" t="s">
        <v>54</v>
      </c>
      <c r="C4" s="194"/>
      <c r="D4" s="3"/>
      <c r="E4" s="3"/>
      <c r="F4" s="3"/>
    </row>
    <row r="5" ht="26" customHeight="1" spans="1:6">
      <c r="A5" s="3"/>
      <c r="B5" s="195" t="s">
        <v>59</v>
      </c>
      <c r="C5" s="196"/>
      <c r="D5" s="196" t="s">
        <v>60</v>
      </c>
      <c r="E5" s="197"/>
      <c r="F5" s="3"/>
    </row>
    <row r="6" ht="26" customHeight="1" spans="1:6">
      <c r="A6" s="3"/>
      <c r="B6" s="198" t="s">
        <v>61</v>
      </c>
      <c r="C6" s="199" t="s">
        <v>62</v>
      </c>
      <c r="D6" s="200" t="s">
        <v>63</v>
      </c>
      <c r="E6" s="201"/>
      <c r="F6" s="3"/>
    </row>
    <row r="7" ht="26" customHeight="1" spans="1:6">
      <c r="A7" s="3"/>
      <c r="B7" s="198" t="s">
        <v>64</v>
      </c>
      <c r="C7" s="199" t="s">
        <v>62</v>
      </c>
      <c r="D7" s="200" t="s">
        <v>65</v>
      </c>
      <c r="E7" s="201"/>
      <c r="F7" s="3"/>
    </row>
    <row r="8" ht="26" customHeight="1" spans="1:6">
      <c r="A8" s="3"/>
      <c r="B8" s="198" t="s">
        <v>66</v>
      </c>
      <c r="C8" s="199" t="s">
        <v>62</v>
      </c>
      <c r="D8" s="200" t="s">
        <v>67</v>
      </c>
      <c r="E8" s="201"/>
      <c r="F8" s="3"/>
    </row>
    <row r="9" ht="26" customHeight="1" spans="1:6">
      <c r="A9" s="3"/>
      <c r="B9" s="198" t="s">
        <v>68</v>
      </c>
      <c r="C9" s="199" t="s">
        <v>62</v>
      </c>
      <c r="D9" s="200" t="s">
        <v>69</v>
      </c>
      <c r="E9" s="201"/>
      <c r="F9" s="3"/>
    </row>
    <row r="10" ht="26" customHeight="1" spans="1:6">
      <c r="A10" s="3"/>
      <c r="B10" s="202" t="s">
        <v>70</v>
      </c>
      <c r="C10" s="203" t="s">
        <v>62</v>
      </c>
      <c r="D10" s="204" t="s">
        <v>71</v>
      </c>
      <c r="E10" s="205"/>
      <c r="F10" s="3"/>
    </row>
    <row r="11" ht="26" customHeight="1" spans="1:6">
      <c r="A11" s="3"/>
      <c r="B11" s="3"/>
      <c r="C11" s="3"/>
      <c r="D11" s="3"/>
      <c r="E11" s="3"/>
      <c r="F11" s="3"/>
    </row>
    <row r="12" ht="26" customHeight="1" spans="1:6">
      <c r="A12" s="3"/>
      <c r="B12" s="194" t="s">
        <v>55</v>
      </c>
      <c r="C12" s="194"/>
      <c r="D12" s="3"/>
      <c r="E12" s="3"/>
      <c r="F12" s="3"/>
    </row>
    <row r="13" ht="26" customHeight="1" spans="1:6">
      <c r="A13" s="3"/>
      <c r="B13" s="195" t="s">
        <v>59</v>
      </c>
      <c r="C13" s="196"/>
      <c r="D13" s="196" t="s">
        <v>60</v>
      </c>
      <c r="E13" s="197"/>
      <c r="F13" s="3"/>
    </row>
    <row r="14" ht="26" customHeight="1" spans="1:6">
      <c r="A14" s="3"/>
      <c r="B14" s="198" t="s">
        <v>72</v>
      </c>
      <c r="C14" s="199" t="s">
        <v>62</v>
      </c>
      <c r="D14" s="200" t="s">
        <v>73</v>
      </c>
      <c r="E14" s="201"/>
      <c r="F14" s="3"/>
    </row>
    <row r="15" ht="26" customHeight="1" spans="1:6">
      <c r="A15" s="3"/>
      <c r="B15" s="198" t="s">
        <v>74</v>
      </c>
      <c r="C15" s="199" t="s">
        <v>62</v>
      </c>
      <c r="D15" s="200" t="s">
        <v>75</v>
      </c>
      <c r="E15" s="201"/>
      <c r="F15" s="3"/>
    </row>
    <row r="16" ht="26" customHeight="1" spans="1:6">
      <c r="A16" s="3"/>
      <c r="B16" s="198" t="s">
        <v>76</v>
      </c>
      <c r="C16" s="199" t="s">
        <v>62</v>
      </c>
      <c r="D16" s="200" t="s">
        <v>77</v>
      </c>
      <c r="E16" s="201"/>
      <c r="F16" s="3"/>
    </row>
    <row r="17" ht="26" customHeight="1" spans="1:6">
      <c r="A17" s="3"/>
      <c r="B17" s="198" t="s">
        <v>78</v>
      </c>
      <c r="C17" s="199" t="s">
        <v>62</v>
      </c>
      <c r="D17" s="200" t="s">
        <v>79</v>
      </c>
      <c r="E17" s="201"/>
      <c r="F17" s="3"/>
    </row>
    <row r="18" ht="26" customHeight="1" spans="1:6">
      <c r="A18" s="3"/>
      <c r="B18" s="202" t="s">
        <v>80</v>
      </c>
      <c r="C18" s="203" t="s">
        <v>62</v>
      </c>
      <c r="D18" s="204" t="s">
        <v>81</v>
      </c>
      <c r="E18" s="205"/>
      <c r="F18" s="3"/>
    </row>
    <row r="19" customHeight="1" spans="1:6">
      <c r="A19" s="3"/>
      <c r="B19" s="3"/>
      <c r="C19" s="3"/>
      <c r="D19" s="3"/>
      <c r="E19" s="3"/>
      <c r="F19" s="3"/>
    </row>
    <row r="20" ht="26" customHeight="1" spans="1:6">
      <c r="A20" s="3"/>
      <c r="B20" s="194" t="s">
        <v>56</v>
      </c>
      <c r="C20" s="194"/>
      <c r="D20" s="3"/>
      <c r="E20" s="3"/>
      <c r="F20" s="3"/>
    </row>
    <row r="21" ht="26" customHeight="1" spans="1:6">
      <c r="A21" s="3"/>
      <c r="B21" s="195" t="s">
        <v>59</v>
      </c>
      <c r="C21" s="196"/>
      <c r="D21" s="196" t="s">
        <v>60</v>
      </c>
      <c r="E21" s="197"/>
      <c r="F21" s="3"/>
    </row>
    <row r="22" ht="26" customHeight="1" spans="1:6">
      <c r="A22" s="3"/>
      <c r="B22" s="198" t="s">
        <v>82</v>
      </c>
      <c r="C22" s="199" t="s">
        <v>62</v>
      </c>
      <c r="D22" s="200" t="s">
        <v>83</v>
      </c>
      <c r="E22" s="201"/>
      <c r="F22" s="3"/>
    </row>
    <row r="23" ht="26" customHeight="1" spans="1:6">
      <c r="A23" s="3"/>
      <c r="B23" s="198" t="s">
        <v>84</v>
      </c>
      <c r="C23" s="199" t="s">
        <v>62</v>
      </c>
      <c r="D23" s="200" t="s">
        <v>85</v>
      </c>
      <c r="E23" s="201"/>
      <c r="F23" s="3"/>
    </row>
    <row r="24" ht="26" customHeight="1" spans="1:6">
      <c r="A24" s="3"/>
      <c r="B24" s="198" t="s">
        <v>86</v>
      </c>
      <c r="C24" s="199" t="s">
        <v>62</v>
      </c>
      <c r="D24" s="200" t="s">
        <v>87</v>
      </c>
      <c r="E24" s="201"/>
      <c r="F24" s="3"/>
    </row>
    <row r="25" ht="26" customHeight="1" spans="1:6">
      <c r="A25" s="3"/>
      <c r="B25" s="198" t="s">
        <v>88</v>
      </c>
      <c r="C25" s="199" t="s">
        <v>62</v>
      </c>
      <c r="D25" s="206" t="s">
        <v>89</v>
      </c>
      <c r="E25" s="207"/>
      <c r="F25" s="3"/>
    </row>
    <row r="26" ht="26" customHeight="1" spans="1:6">
      <c r="A26" s="3"/>
      <c r="B26" s="198" t="s">
        <v>90</v>
      </c>
      <c r="C26" s="199" t="s">
        <v>62</v>
      </c>
      <c r="D26" s="200" t="s">
        <v>91</v>
      </c>
      <c r="E26" s="201"/>
      <c r="F26" s="3"/>
    </row>
    <row r="27" ht="26" customHeight="1" spans="1:6">
      <c r="A27" s="3"/>
      <c r="B27" s="198" t="s">
        <v>92</v>
      </c>
      <c r="C27" s="199" t="s">
        <v>62</v>
      </c>
      <c r="D27" s="200" t="s">
        <v>93</v>
      </c>
      <c r="E27" s="201"/>
      <c r="F27" s="3"/>
    </row>
    <row r="28" ht="26" customHeight="1" spans="1:6">
      <c r="A28" s="3"/>
      <c r="B28" s="198" t="s">
        <v>94</v>
      </c>
      <c r="C28" s="199" t="s">
        <v>62</v>
      </c>
      <c r="D28" s="200" t="s">
        <v>95</v>
      </c>
      <c r="E28" s="201"/>
      <c r="F28" s="3"/>
    </row>
    <row r="29" ht="26" customHeight="1" spans="1:6">
      <c r="A29" s="3"/>
      <c r="B29" s="198" t="s">
        <v>96</v>
      </c>
      <c r="C29" s="199" t="s">
        <v>62</v>
      </c>
      <c r="D29" s="200" t="s">
        <v>97</v>
      </c>
      <c r="E29" s="201"/>
      <c r="F29" s="3"/>
    </row>
    <row r="30" ht="26" customHeight="1" spans="1:6">
      <c r="A30" s="3"/>
      <c r="B30" s="198" t="s">
        <v>98</v>
      </c>
      <c r="C30" s="199" t="s">
        <v>62</v>
      </c>
      <c r="D30" s="200" t="s">
        <v>99</v>
      </c>
      <c r="E30" s="201"/>
      <c r="F30" s="3"/>
    </row>
    <row r="31" ht="26" customHeight="1" spans="1:6">
      <c r="A31" s="3"/>
      <c r="B31" s="198" t="s">
        <v>100</v>
      </c>
      <c r="C31" s="199" t="s">
        <v>62</v>
      </c>
      <c r="D31" s="200" t="s">
        <v>101</v>
      </c>
      <c r="E31" s="201"/>
      <c r="F31" s="3"/>
    </row>
    <row r="32" ht="26" customHeight="1" spans="1:6">
      <c r="A32" s="3"/>
      <c r="B32" s="198" t="s">
        <v>102</v>
      </c>
      <c r="C32" s="199" t="s">
        <v>62</v>
      </c>
      <c r="D32" s="200" t="s">
        <v>103</v>
      </c>
      <c r="E32" s="201"/>
      <c r="F32" s="3"/>
    </row>
    <row r="33" ht="26" customHeight="1" spans="1:6">
      <c r="A33" s="3"/>
      <c r="B33" s="202" t="s">
        <v>104</v>
      </c>
      <c r="C33" s="203" t="s">
        <v>62</v>
      </c>
      <c r="D33" s="204" t="s">
        <v>105</v>
      </c>
      <c r="E33" s="205"/>
      <c r="F33" s="3"/>
    </row>
    <row r="34" customHeight="1" spans="1:6">
      <c r="A34" s="3"/>
      <c r="B34" s="3"/>
      <c r="C34" s="3"/>
      <c r="D34" s="3"/>
      <c r="E34" s="3"/>
      <c r="F34" s="3"/>
    </row>
    <row r="35" ht="26" customHeight="1" spans="1:6">
      <c r="A35" s="3"/>
      <c r="B35" s="194" t="s">
        <v>57</v>
      </c>
      <c r="C35" s="194"/>
      <c r="D35" s="3"/>
      <c r="E35" s="3"/>
      <c r="F35" s="3"/>
    </row>
    <row r="36" ht="26" customHeight="1" spans="1:6">
      <c r="A36" s="3"/>
      <c r="B36" s="195" t="s">
        <v>59</v>
      </c>
      <c r="C36" s="196"/>
      <c r="D36" s="196" t="s">
        <v>60</v>
      </c>
      <c r="E36" s="197"/>
      <c r="F36" s="3"/>
    </row>
    <row r="37" ht="26" customHeight="1" spans="1:6">
      <c r="A37" s="3"/>
      <c r="B37" s="198" t="s">
        <v>106</v>
      </c>
      <c r="C37" s="199" t="s">
        <v>62</v>
      </c>
      <c r="D37" s="200" t="s">
        <v>107</v>
      </c>
      <c r="E37" s="201"/>
      <c r="F37" s="3"/>
    </row>
    <row r="38" ht="26" customHeight="1" spans="1:6">
      <c r="A38" s="3"/>
      <c r="B38" s="198" t="s">
        <v>108</v>
      </c>
      <c r="C38" s="199" t="s">
        <v>62</v>
      </c>
      <c r="D38" s="200" t="s">
        <v>109</v>
      </c>
      <c r="E38" s="201"/>
      <c r="F38" s="3"/>
    </row>
    <row r="39" ht="26" customHeight="1" spans="1:6">
      <c r="A39" s="3"/>
      <c r="B39" s="198" t="s">
        <v>110</v>
      </c>
      <c r="C39" s="199" t="s">
        <v>62</v>
      </c>
      <c r="D39" s="200" t="s">
        <v>111</v>
      </c>
      <c r="E39" s="201"/>
      <c r="F39" s="3"/>
    </row>
    <row r="40" ht="26" customHeight="1" spans="1:6">
      <c r="A40" s="3"/>
      <c r="B40" s="208" t="s">
        <v>112</v>
      </c>
      <c r="C40" s="199" t="s">
        <v>62</v>
      </c>
      <c r="D40" s="206" t="s">
        <v>113</v>
      </c>
      <c r="E40" s="207"/>
      <c r="F40" s="3"/>
    </row>
    <row r="41" ht="26" customHeight="1" spans="1:6">
      <c r="A41" s="3"/>
      <c r="B41" s="209" t="s">
        <v>114</v>
      </c>
      <c r="C41" s="203" t="s">
        <v>62</v>
      </c>
      <c r="D41" s="210" t="s">
        <v>115</v>
      </c>
      <c r="E41" s="211"/>
      <c r="F41" s="3"/>
    </row>
    <row r="42" customHeight="1" spans="1:6">
      <c r="A42" s="3"/>
      <c r="B42" s="3"/>
      <c r="C42" s="3"/>
      <c r="D42" s="3"/>
      <c r="E42" s="3"/>
      <c r="F42" s="3"/>
    </row>
    <row r="43" ht="26" customHeight="1" spans="1:6">
      <c r="A43" s="3"/>
      <c r="B43" s="194" t="s">
        <v>58</v>
      </c>
      <c r="C43" s="194"/>
      <c r="D43" s="3"/>
      <c r="E43" s="3"/>
      <c r="F43" s="3"/>
    </row>
    <row r="44" ht="26" customHeight="1" spans="1:6">
      <c r="A44" s="3"/>
      <c r="B44" s="195" t="s">
        <v>59</v>
      </c>
      <c r="C44" s="196"/>
      <c r="D44" s="196" t="s">
        <v>60</v>
      </c>
      <c r="E44" s="197"/>
      <c r="F44" s="3"/>
    </row>
    <row r="45" ht="26" customHeight="1" spans="1:6">
      <c r="A45" s="3"/>
      <c r="B45" s="198" t="s">
        <v>116</v>
      </c>
      <c r="C45" s="199" t="s">
        <v>62</v>
      </c>
      <c r="D45" s="200" t="s">
        <v>117</v>
      </c>
      <c r="E45" s="201"/>
      <c r="F45" s="3"/>
    </row>
    <row r="46" ht="26" customHeight="1" spans="1:6">
      <c r="A46" s="3"/>
      <c r="B46" s="198" t="s">
        <v>118</v>
      </c>
      <c r="C46" s="199" t="s">
        <v>62</v>
      </c>
      <c r="D46" s="206" t="s">
        <v>119</v>
      </c>
      <c r="E46" s="207"/>
      <c r="F46" s="3"/>
    </row>
    <row r="47" ht="26" customHeight="1" spans="1:6">
      <c r="A47" s="3"/>
      <c r="B47" s="198" t="s">
        <v>120</v>
      </c>
      <c r="C47" s="199" t="s">
        <v>62</v>
      </c>
      <c r="D47" s="206" t="s">
        <v>121</v>
      </c>
      <c r="E47" s="207"/>
      <c r="F47" s="3"/>
    </row>
    <row r="48" ht="26" customHeight="1" spans="1:6">
      <c r="A48" s="3"/>
      <c r="B48" s="208" t="s">
        <v>122</v>
      </c>
      <c r="C48" s="199" t="s">
        <v>62</v>
      </c>
      <c r="D48" s="206" t="s">
        <v>123</v>
      </c>
      <c r="E48" s="207"/>
      <c r="F48" s="3"/>
    </row>
    <row r="49" ht="26" customHeight="1" spans="1:6">
      <c r="A49" s="3"/>
      <c r="B49" s="208" t="s">
        <v>124</v>
      </c>
      <c r="C49" s="199" t="s">
        <v>62</v>
      </c>
      <c r="D49" s="206" t="s">
        <v>125</v>
      </c>
      <c r="E49" s="207"/>
      <c r="F49" s="3"/>
    </row>
    <row r="50" ht="26" customHeight="1" spans="1:6">
      <c r="A50" s="3"/>
      <c r="B50" s="209" t="s">
        <v>126</v>
      </c>
      <c r="C50" s="203" t="s">
        <v>62</v>
      </c>
      <c r="D50" s="210" t="s">
        <v>127</v>
      </c>
      <c r="E50" s="211"/>
      <c r="F50" s="3"/>
    </row>
  </sheetData>
  <sheetProtection formatCells="0" insertHyperlinks="0" autoFilter="0"/>
  <mergeCells count="31">
    <mergeCell ref="D5:E5"/>
    <mergeCell ref="D6:E6"/>
    <mergeCell ref="D7:E7"/>
    <mergeCell ref="D8:E8"/>
    <mergeCell ref="D9:E9"/>
    <mergeCell ref="D10:E10"/>
    <mergeCell ref="D13:E13"/>
    <mergeCell ref="D14:E14"/>
    <mergeCell ref="D15:E15"/>
    <mergeCell ref="D16:E16"/>
    <mergeCell ref="D17:E17"/>
    <mergeCell ref="D18:E18"/>
    <mergeCell ref="D21:E21"/>
    <mergeCell ref="D22:E22"/>
    <mergeCell ref="D23:E23"/>
    <mergeCell ref="D24:E24"/>
    <mergeCell ref="D25:E25"/>
    <mergeCell ref="D26:E26"/>
    <mergeCell ref="D36:E36"/>
    <mergeCell ref="D37:E37"/>
    <mergeCell ref="D38:E38"/>
    <mergeCell ref="D39:E39"/>
    <mergeCell ref="D40:E40"/>
    <mergeCell ref="D41:E41"/>
    <mergeCell ref="D44:E44"/>
    <mergeCell ref="D45:E45"/>
    <mergeCell ref="D46:E46"/>
    <mergeCell ref="D47:E47"/>
    <mergeCell ref="D48:E48"/>
    <mergeCell ref="D49:E49"/>
    <mergeCell ref="D50:E50"/>
  </mergeCells>
  <hyperlinks>
    <hyperlink ref="F2" location="'1'!A3" display="返回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B1:F22"/>
  <sheetViews>
    <sheetView showGridLines="0" workbookViewId="0">
      <pane ySplit="1" topLeftCell="A2" activePane="bottomLeft" state="frozen"/>
      <selection/>
      <selection pane="bottomLeft" activeCell="B1" sqref="B1"/>
    </sheetView>
  </sheetViews>
  <sheetFormatPr defaultColWidth="9.90833333333333" defaultRowHeight="14" customHeight="1" outlineLevelCol="5"/>
  <cols>
    <col min="1" max="1" width="5.275" style="163" customWidth="1"/>
    <col min="2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6">
      <c r="B1" s="164" t="s">
        <v>128</v>
      </c>
      <c r="C1" s="12"/>
      <c r="D1" s="12"/>
      <c r="E1" s="12"/>
      <c r="F1" s="12"/>
    </row>
    <row r="2" ht="9" customHeight="1" spans="2:6">
      <c r="B2" s="5"/>
      <c r="C2" s="5"/>
      <c r="D2" s="5"/>
      <c r="E2" s="5"/>
      <c r="F2" s="5"/>
    </row>
    <row r="3" customHeight="1" spans="2:6">
      <c r="B3" s="5"/>
      <c r="C3" s="5"/>
      <c r="D3" s="5"/>
      <c r="E3" s="5"/>
      <c r="F3" s="5"/>
    </row>
    <row r="4" ht="21" customHeight="1" spans="2:6">
      <c r="B4" s="165" t="s">
        <v>129</v>
      </c>
      <c r="C4" s="5"/>
      <c r="D4" s="5"/>
      <c r="E4" s="165" t="s">
        <v>130</v>
      </c>
      <c r="F4" s="5"/>
    </row>
    <row r="5" ht="21" customHeight="1" spans="2:6">
      <c r="B5" s="15" t="s">
        <v>131</v>
      </c>
      <c r="C5" s="5"/>
      <c r="D5" s="5"/>
      <c r="E5" s="15" t="s">
        <v>131</v>
      </c>
      <c r="F5" s="5"/>
    </row>
    <row r="6" ht="21" customHeight="1" spans="2:6">
      <c r="B6" s="15" t="s">
        <v>132</v>
      </c>
      <c r="C6" s="5"/>
      <c r="D6" s="5"/>
      <c r="E6" s="15" t="s">
        <v>132</v>
      </c>
      <c r="F6" s="5"/>
    </row>
    <row r="7" ht="21" customHeight="1" spans="2:6">
      <c r="B7" s="15" t="s">
        <v>133</v>
      </c>
      <c r="C7" s="5"/>
      <c r="D7" s="5"/>
      <c r="E7" s="15" t="s">
        <v>133</v>
      </c>
      <c r="F7" s="5"/>
    </row>
    <row r="8" ht="21" customHeight="1" spans="2:6">
      <c r="B8" s="15" t="s">
        <v>134</v>
      </c>
      <c r="C8" s="5"/>
      <c r="D8" s="5"/>
      <c r="E8" s="15"/>
      <c r="F8" s="5"/>
    </row>
    <row r="9" ht="21" customHeight="1" spans="2:6">
      <c r="B9" s="15" t="s">
        <v>135</v>
      </c>
      <c r="C9" s="5"/>
      <c r="D9" s="5"/>
      <c r="E9" s="15"/>
      <c r="F9" s="5"/>
    </row>
    <row r="10" ht="21" customHeight="1" spans="2:6">
      <c r="B10" s="15"/>
      <c r="C10" s="5"/>
      <c r="D10" s="5"/>
      <c r="E10" s="15"/>
      <c r="F10" s="5"/>
    </row>
    <row r="11" ht="21" customHeight="1" spans="2:6">
      <c r="B11" s="15"/>
      <c r="C11" s="5"/>
      <c r="D11" s="5"/>
      <c r="E11" s="15"/>
      <c r="F11" s="5"/>
    </row>
    <row r="12" customHeight="1" spans="2:6">
      <c r="B12" s="5"/>
      <c r="C12" s="5"/>
      <c r="D12" s="5"/>
      <c r="E12" s="5"/>
      <c r="F12" s="5"/>
    </row>
    <row r="13" customHeight="1" spans="2:6">
      <c r="B13" s="5"/>
      <c r="C13" s="5"/>
      <c r="D13" s="5"/>
      <c r="E13" s="5"/>
      <c r="F13" s="5"/>
    </row>
    <row r="14" ht="21" customHeight="1" spans="2:6">
      <c r="B14" s="5"/>
      <c r="C14" s="5"/>
      <c r="D14" s="5"/>
      <c r="E14" s="188" t="s">
        <v>136</v>
      </c>
      <c r="F14" s="188" t="s">
        <v>137</v>
      </c>
    </row>
    <row r="15" ht="21" customHeight="1" spans="2:6">
      <c r="B15" s="5"/>
      <c r="C15" s="5"/>
      <c r="D15" s="5"/>
      <c r="E15" s="15" t="s">
        <v>138</v>
      </c>
      <c r="F15" s="15" t="s">
        <v>131</v>
      </c>
    </row>
    <row r="16" ht="21" customHeight="1" spans="2:6">
      <c r="B16" s="5"/>
      <c r="C16" s="5"/>
      <c r="D16" s="5"/>
      <c r="E16" s="15" t="s">
        <v>139</v>
      </c>
      <c r="F16" s="15" t="s">
        <v>134</v>
      </c>
    </row>
    <row r="17" ht="21" customHeight="1" spans="2:6">
      <c r="B17" s="5"/>
      <c r="C17" s="5"/>
      <c r="D17" s="5"/>
      <c r="E17" s="15"/>
      <c r="F17" s="15"/>
    </row>
    <row r="18" ht="21" customHeight="1" spans="2:6">
      <c r="B18" s="5"/>
      <c r="C18" s="5"/>
      <c r="D18" s="5"/>
      <c r="E18" s="15"/>
      <c r="F18" s="15"/>
    </row>
    <row r="19" customHeight="1" spans="2:6">
      <c r="B19" s="5"/>
      <c r="C19" s="5"/>
      <c r="D19" s="5"/>
      <c r="E19" s="5"/>
      <c r="F19" s="5"/>
    </row>
    <row r="20" ht="21" customHeight="1" spans="2:6">
      <c r="B20" s="5"/>
      <c r="C20" s="5"/>
      <c r="D20" s="5"/>
      <c r="E20" s="5">
        <f>MATCH(E5,B5:B11,0)</f>
        <v>1</v>
      </c>
      <c r="F20" s="5"/>
    </row>
    <row r="21" customHeight="1" spans="2:6">
      <c r="B21" s="5"/>
      <c r="C21" s="5"/>
      <c r="D21" s="5"/>
      <c r="E21" s="5"/>
      <c r="F21" s="5"/>
    </row>
    <row r="22" ht="21" customHeight="1" spans="2:6">
      <c r="B22" s="5"/>
      <c r="C22" s="5"/>
      <c r="D22" s="5"/>
      <c r="E22" s="5">
        <f>MATCH(E7,B5:B11,0)</f>
        <v>3</v>
      </c>
      <c r="F22" s="5"/>
    </row>
  </sheetData>
  <sheetProtection formatCells="0" insertHyperlinks="0" autoFilter="0"/>
  <dataValidations count="3">
    <dataValidation type="list" allowBlank="1" showInputMessage="1" showErrorMessage="1" sqref="F15:F18">
      <formula1>OFFSET(#REF!,1,MATCH(E15,#REF!,0)-1,COUNTA(OFFSET($B$14:$B$44,0,MATCH(E15,#REF!,0)-1),1))</formula1>
    </dataValidation>
    <dataValidation type="list" allowBlank="1" showInputMessage="1" showErrorMessage="1" sqref="E5:E6 E8:E11">
      <formula1>OFFSET($B$4,1,0,COUNTA($B:$B)-2,1)</formula1>
    </dataValidation>
    <dataValidation type="list" allowBlank="1" showInputMessage="1" showErrorMessage="1" sqref="E15:E18">
      <formula1>#REF!</formula1>
    </dataValidation>
  </dataValidation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B1:E2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4"/>
  <cols>
    <col min="1" max="1" width="5.81666666666667" style="163" customWidth="1"/>
    <col min="2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5">
      <c r="B1" s="164" t="s">
        <v>140</v>
      </c>
      <c r="C1" s="12"/>
      <c r="D1" s="12"/>
      <c r="E1" s="12"/>
    </row>
    <row r="2" ht="9" customHeight="1" spans="2:5">
      <c r="B2" s="5"/>
      <c r="C2" s="5"/>
      <c r="D2" s="5"/>
      <c r="E2" s="5"/>
    </row>
    <row r="3" ht="21" customHeight="1" spans="2:5">
      <c r="B3" s="165" t="s">
        <v>141</v>
      </c>
      <c r="C3" s="5"/>
      <c r="D3" s="5"/>
      <c r="E3" s="5"/>
    </row>
    <row r="4" ht="21" customHeight="1" spans="2:5">
      <c r="B4" s="189" t="s">
        <v>3</v>
      </c>
      <c r="C4" s="189" t="s">
        <v>142</v>
      </c>
      <c r="D4" s="189" t="s">
        <v>143</v>
      </c>
      <c r="E4" s="189" t="s">
        <v>144</v>
      </c>
    </row>
    <row r="5" ht="21" customHeight="1" spans="2:5">
      <c r="B5" s="15">
        <f>COUNT(B$4:B4)+1</f>
        <v>1</v>
      </c>
      <c r="C5" s="15" t="s">
        <v>145</v>
      </c>
      <c r="D5" s="15" t="s">
        <v>146</v>
      </c>
      <c r="E5" s="15">
        <f ca="1" t="shared" ref="E5:E11" si="0">RANDBETWEEN(20,70)</f>
        <v>35</v>
      </c>
    </row>
    <row r="6" ht="21" customHeight="1" spans="2:5">
      <c r="B6" s="15"/>
      <c r="C6" s="15"/>
      <c r="D6" s="15" t="s">
        <v>147</v>
      </c>
      <c r="E6" s="15">
        <f ca="1" t="shared" si="0"/>
        <v>29</v>
      </c>
    </row>
    <row r="7" ht="21" customHeight="1" spans="2:5">
      <c r="B7" s="15">
        <f>COUNT(B$4:B6)+1</f>
        <v>2</v>
      </c>
      <c r="C7" s="15" t="s">
        <v>148</v>
      </c>
      <c r="D7" s="15" t="s">
        <v>149</v>
      </c>
      <c r="E7" s="15">
        <f ca="1" t="shared" si="0"/>
        <v>63</v>
      </c>
    </row>
    <row r="8" ht="21" customHeight="1" spans="2:5">
      <c r="B8" s="190">
        <f>COUNT(B$4:B7)+1</f>
        <v>3</v>
      </c>
      <c r="C8" s="15" t="s">
        <v>150</v>
      </c>
      <c r="D8" s="15" t="s">
        <v>151</v>
      </c>
      <c r="E8" s="15">
        <f ca="1" t="shared" si="0"/>
        <v>27</v>
      </c>
    </row>
    <row r="9" ht="21" customHeight="1" spans="2:5">
      <c r="B9" s="191"/>
      <c r="C9" s="15"/>
      <c r="D9" s="15" t="s">
        <v>152</v>
      </c>
      <c r="E9" s="15">
        <f ca="1" t="shared" si="0"/>
        <v>48</v>
      </c>
    </row>
    <row r="10" ht="21" customHeight="1" spans="2:5">
      <c r="B10" s="192"/>
      <c r="C10" s="15"/>
      <c r="D10" s="15" t="s">
        <v>153</v>
      </c>
      <c r="E10" s="15">
        <f ca="1" t="shared" si="0"/>
        <v>29</v>
      </c>
    </row>
    <row r="11" ht="21" customHeight="1" spans="2:5">
      <c r="B11" s="15">
        <f>COUNT(B$4:B10)+1</f>
        <v>4</v>
      </c>
      <c r="C11" s="15" t="s">
        <v>154</v>
      </c>
      <c r="D11" s="15" t="s">
        <v>155</v>
      </c>
      <c r="E11" s="15">
        <f ca="1" t="shared" si="0"/>
        <v>40</v>
      </c>
    </row>
    <row r="12" customHeight="1" spans="2:5">
      <c r="B12" s="5"/>
      <c r="C12" s="5"/>
      <c r="D12" s="5"/>
      <c r="E12" s="5"/>
    </row>
    <row r="13" ht="21" customHeight="1" spans="2:5">
      <c r="B13" s="165" t="s">
        <v>156</v>
      </c>
      <c r="C13" s="5"/>
      <c r="D13" s="5"/>
      <c r="E13" s="5"/>
    </row>
    <row r="14" ht="21" customHeight="1" spans="2:5">
      <c r="B14" s="34" t="s">
        <v>157</v>
      </c>
      <c r="C14" s="5"/>
      <c r="D14" s="5"/>
      <c r="E14" s="5"/>
    </row>
    <row r="15" ht="21" customHeight="1" spans="2:5">
      <c r="B15" s="34" t="s">
        <v>158</v>
      </c>
      <c r="C15" s="5"/>
      <c r="D15" s="5"/>
      <c r="E15" s="5"/>
    </row>
    <row r="16" ht="21" customHeight="1" spans="2:5">
      <c r="B16" s="34" t="s">
        <v>159</v>
      </c>
      <c r="C16" s="5"/>
      <c r="D16" s="5"/>
      <c r="E16" s="5"/>
    </row>
    <row r="17" customHeight="1" spans="2:5">
      <c r="B17" s="5"/>
      <c r="C17" s="5"/>
      <c r="D17" s="5"/>
      <c r="E17" s="5"/>
    </row>
    <row r="18" ht="21" customHeight="1" spans="2:5">
      <c r="B18" s="165" t="s">
        <v>160</v>
      </c>
      <c r="C18" s="5"/>
      <c r="D18" s="5"/>
      <c r="E18" s="5"/>
    </row>
    <row r="19" ht="21" customHeight="1" spans="2:5">
      <c r="B19" s="34" t="s">
        <v>161</v>
      </c>
      <c r="C19" s="5"/>
      <c r="D19" s="5"/>
      <c r="E19" s="5"/>
    </row>
    <row r="20" ht="21" customHeight="1" spans="2:5">
      <c r="B20" s="34" t="s">
        <v>162</v>
      </c>
      <c r="C20" s="5"/>
      <c r="D20" s="5"/>
      <c r="E20" s="5"/>
    </row>
    <row r="21" customHeight="1" spans="2:5">
      <c r="B21" s="5"/>
      <c r="C21" s="5"/>
      <c r="D21" s="5"/>
      <c r="E21" s="5"/>
    </row>
    <row r="22" ht="21" customHeight="1" spans="2:5">
      <c r="B22" s="165" t="s">
        <v>163</v>
      </c>
      <c r="C22" s="5"/>
      <c r="D22" s="5"/>
      <c r="E22" s="5"/>
    </row>
    <row r="23" ht="21" customHeight="1" spans="2:5">
      <c r="B23" s="34" t="s">
        <v>164</v>
      </c>
      <c r="C23" s="5"/>
      <c r="D23" s="5"/>
      <c r="E23" s="5"/>
    </row>
    <row r="24" ht="21" customHeight="1" spans="2:5">
      <c r="B24" s="34" t="s">
        <v>165</v>
      </c>
      <c r="C24" s="5"/>
      <c r="D24" s="5"/>
      <c r="E24" s="5"/>
    </row>
  </sheetData>
  <sheetProtection formatCells="0" insertHyperlinks="0" autoFilter="0"/>
  <mergeCells count="4">
    <mergeCell ref="B5:B6"/>
    <mergeCell ref="B8:B10"/>
    <mergeCell ref="C5:C6"/>
    <mergeCell ref="C8:C10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B1:K41"/>
  <sheetViews>
    <sheetView showGridLines="0" workbookViewId="0">
      <pane ySplit="1" topLeftCell="A2" activePane="bottomLeft" state="frozen"/>
      <selection/>
      <selection pane="bottomLeft" activeCell="R18" sqref="R18"/>
    </sheetView>
  </sheetViews>
  <sheetFormatPr defaultColWidth="9.90833333333333" defaultRowHeight="14" customHeight="1"/>
  <cols>
    <col min="1" max="1" width="5.63333333333333" style="163" customWidth="1"/>
    <col min="2" max="2" width="7.73333333333333" style="163" customWidth="1"/>
    <col min="3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11">
      <c r="B1" s="164" t="s">
        <v>166</v>
      </c>
      <c r="C1" s="12"/>
      <c r="D1" s="12"/>
      <c r="E1" s="12"/>
      <c r="F1" s="12"/>
      <c r="G1" s="12"/>
      <c r="H1" s="12"/>
      <c r="I1" s="12"/>
      <c r="J1" s="12"/>
      <c r="K1" s="12"/>
    </row>
    <row r="2" ht="9" customHeight="1" spans="2:11">
      <c r="B2" s="5"/>
      <c r="C2" s="5"/>
      <c r="D2" s="5"/>
      <c r="E2" s="5"/>
      <c r="F2" s="5"/>
      <c r="G2" s="5"/>
      <c r="H2" s="5"/>
      <c r="I2" s="5"/>
      <c r="J2" s="5"/>
      <c r="K2" s="5"/>
    </row>
    <row r="3" ht="21" customHeight="1" spans="2:11">
      <c r="B3" s="165" t="s">
        <v>167</v>
      </c>
      <c r="C3" s="5"/>
      <c r="D3" s="5"/>
      <c r="E3" s="5"/>
      <c r="F3" s="5"/>
      <c r="G3" s="5"/>
      <c r="H3" s="5"/>
      <c r="I3" s="5"/>
      <c r="J3" s="5"/>
      <c r="K3" s="5"/>
    </row>
    <row r="4" ht="21" customHeight="1" spans="2:11">
      <c r="B4" s="3"/>
      <c r="C4" s="30">
        <v>1</v>
      </c>
      <c r="D4" s="30">
        <v>2</v>
      </c>
      <c r="E4" s="30">
        <v>3</v>
      </c>
      <c r="F4" s="30">
        <v>4</v>
      </c>
      <c r="G4" s="30">
        <v>5</v>
      </c>
      <c r="H4" s="30">
        <v>6</v>
      </c>
      <c r="I4" s="30">
        <v>7</v>
      </c>
      <c r="J4" s="30">
        <v>8</v>
      </c>
      <c r="K4" s="30">
        <v>9</v>
      </c>
    </row>
    <row r="5" ht="26" customHeight="1" spans="2:11">
      <c r="B5" s="30">
        <v>1</v>
      </c>
      <c r="C5" s="188" t="str">
        <f t="array" ref="C5:K13">C4:K4&amp;"×"&amp;B5:B13&amp;"="&amp;C4:K4*B5:B13</f>
        <v>1×1=1</v>
      </c>
      <c r="D5" s="188" t="str">
        <v>2×1=2</v>
      </c>
      <c r="E5" s="188" t="str">
        <v>3×1=3</v>
      </c>
      <c r="F5" s="188" t="str">
        <v>4×1=4</v>
      </c>
      <c r="G5" s="188" t="str">
        <v>5×1=5</v>
      </c>
      <c r="H5" s="188" t="str">
        <v>6×1=6</v>
      </c>
      <c r="I5" s="188" t="str">
        <v>7×1=7</v>
      </c>
      <c r="J5" s="188" t="str">
        <v>8×1=8</v>
      </c>
      <c r="K5" s="188" t="str">
        <v>9×1=9</v>
      </c>
    </row>
    <row r="6" ht="26" customHeight="1" spans="2:11">
      <c r="B6" s="30">
        <v>2</v>
      </c>
      <c r="C6" s="188" t="str">
        <v>1×2=2</v>
      </c>
      <c r="D6" s="188" t="str">
        <v>2×2=4</v>
      </c>
      <c r="E6" s="188" t="str">
        <v>3×2=6</v>
      </c>
      <c r="F6" s="188" t="str">
        <v>4×2=8</v>
      </c>
      <c r="G6" s="188" t="str">
        <v>5×2=10</v>
      </c>
      <c r="H6" s="188" t="str">
        <v>6×2=12</v>
      </c>
      <c r="I6" s="188" t="str">
        <v>7×2=14</v>
      </c>
      <c r="J6" s="188" t="str">
        <v>8×2=16</v>
      </c>
      <c r="K6" s="188" t="str">
        <v>9×2=18</v>
      </c>
    </row>
    <row r="7" ht="26" customHeight="1" spans="2:11">
      <c r="B7" s="30">
        <v>3</v>
      </c>
      <c r="C7" s="188" t="str">
        <v>1×3=3</v>
      </c>
      <c r="D7" s="188" t="str">
        <v>2×3=6</v>
      </c>
      <c r="E7" s="188" t="str">
        <v>3×3=9</v>
      </c>
      <c r="F7" s="188" t="str">
        <v>4×3=12</v>
      </c>
      <c r="G7" s="188" t="str">
        <v>5×3=15</v>
      </c>
      <c r="H7" s="188" t="str">
        <v>6×3=18</v>
      </c>
      <c r="I7" s="188" t="str">
        <v>7×3=21</v>
      </c>
      <c r="J7" s="188" t="str">
        <v>8×3=24</v>
      </c>
      <c r="K7" s="188" t="str">
        <v>9×3=27</v>
      </c>
    </row>
    <row r="8" ht="26" customHeight="1" spans="2:11">
      <c r="B8" s="30">
        <v>4</v>
      </c>
      <c r="C8" s="188" t="str">
        <v>1×4=4</v>
      </c>
      <c r="D8" s="188" t="str">
        <v>2×4=8</v>
      </c>
      <c r="E8" s="188" t="str">
        <v>3×4=12</v>
      </c>
      <c r="F8" s="188" t="str">
        <v>4×4=16</v>
      </c>
      <c r="G8" s="188" t="str">
        <v>5×4=20</v>
      </c>
      <c r="H8" s="188" t="str">
        <v>6×4=24</v>
      </c>
      <c r="I8" s="188" t="str">
        <v>7×4=28</v>
      </c>
      <c r="J8" s="188" t="str">
        <v>8×4=32</v>
      </c>
      <c r="K8" s="188" t="str">
        <v>9×4=36</v>
      </c>
    </row>
    <row r="9" ht="26" customHeight="1" spans="2:11">
      <c r="B9" s="30">
        <v>5</v>
      </c>
      <c r="C9" s="188" t="str">
        <v>1×5=5</v>
      </c>
      <c r="D9" s="188" t="str">
        <v>2×5=10</v>
      </c>
      <c r="E9" s="188" t="str">
        <v>3×5=15</v>
      </c>
      <c r="F9" s="188" t="str">
        <v>4×5=20</v>
      </c>
      <c r="G9" s="188" t="str">
        <v>5×5=25</v>
      </c>
      <c r="H9" s="188" t="str">
        <v>6×5=30</v>
      </c>
      <c r="I9" s="188" t="str">
        <v>7×5=35</v>
      </c>
      <c r="J9" s="188" t="str">
        <v>8×5=40</v>
      </c>
      <c r="K9" s="188" t="str">
        <v>9×5=45</v>
      </c>
    </row>
    <row r="10" ht="26" customHeight="1" spans="2:11">
      <c r="B10" s="30">
        <v>6</v>
      </c>
      <c r="C10" s="188" t="str">
        <v>1×6=6</v>
      </c>
      <c r="D10" s="188" t="str">
        <v>2×6=12</v>
      </c>
      <c r="E10" s="188" t="str">
        <v>3×6=18</v>
      </c>
      <c r="F10" s="188" t="str">
        <v>4×6=24</v>
      </c>
      <c r="G10" s="188" t="str">
        <v>5×6=30</v>
      </c>
      <c r="H10" s="188" t="str">
        <v>6×6=36</v>
      </c>
      <c r="I10" s="188" t="str">
        <v>7×6=42</v>
      </c>
      <c r="J10" s="188" t="str">
        <v>8×6=48</v>
      </c>
      <c r="K10" s="188" t="str">
        <v>9×6=54</v>
      </c>
    </row>
    <row r="11" ht="26" customHeight="1" spans="2:11">
      <c r="B11" s="30">
        <v>7</v>
      </c>
      <c r="C11" s="188" t="str">
        <v>1×7=7</v>
      </c>
      <c r="D11" s="188" t="str">
        <v>2×7=14</v>
      </c>
      <c r="E11" s="188" t="str">
        <v>3×7=21</v>
      </c>
      <c r="F11" s="188" t="str">
        <v>4×7=28</v>
      </c>
      <c r="G11" s="188" t="str">
        <v>5×7=35</v>
      </c>
      <c r="H11" s="188" t="str">
        <v>6×7=42</v>
      </c>
      <c r="I11" s="188" t="str">
        <v>7×7=49</v>
      </c>
      <c r="J11" s="188" t="str">
        <v>8×7=56</v>
      </c>
      <c r="K11" s="188" t="str">
        <v>9×7=63</v>
      </c>
    </row>
    <row r="12" ht="26" customHeight="1" spans="2:11">
      <c r="B12" s="30">
        <v>8</v>
      </c>
      <c r="C12" s="188" t="str">
        <v>1×8=8</v>
      </c>
      <c r="D12" s="188" t="str">
        <v>2×8=16</v>
      </c>
      <c r="E12" s="188" t="str">
        <v>3×8=24</v>
      </c>
      <c r="F12" s="188" t="str">
        <v>4×8=32</v>
      </c>
      <c r="G12" s="188" t="str">
        <v>5×8=40</v>
      </c>
      <c r="H12" s="188" t="str">
        <v>6×8=48</v>
      </c>
      <c r="I12" s="188" t="str">
        <v>7×8=56</v>
      </c>
      <c r="J12" s="188" t="str">
        <v>8×8=64</v>
      </c>
      <c r="K12" s="188" t="str">
        <v>9×8=72</v>
      </c>
    </row>
    <row r="13" ht="26" customHeight="1" spans="2:11">
      <c r="B13" s="30">
        <v>9</v>
      </c>
      <c r="C13" s="188" t="str">
        <v>1×9=9</v>
      </c>
      <c r="D13" s="188" t="str">
        <v>2×9=18</v>
      </c>
      <c r="E13" s="188" t="str">
        <v>3×9=27</v>
      </c>
      <c r="F13" s="188" t="str">
        <v>4×9=36</v>
      </c>
      <c r="G13" s="188" t="str">
        <v>5×9=45</v>
      </c>
      <c r="H13" s="188" t="str">
        <v>6×9=54</v>
      </c>
      <c r="I13" s="188" t="str">
        <v>7×9=63</v>
      </c>
      <c r="J13" s="188" t="str">
        <v>8×9=72</v>
      </c>
      <c r="K13" s="188" t="str">
        <v>9×9=81</v>
      </c>
    </row>
    <row r="14" ht="26" customHeight="1" spans="2:11">
      <c r="B14" s="165" t="s">
        <v>168</v>
      </c>
      <c r="C14" s="5"/>
      <c r="D14" s="5"/>
      <c r="E14" s="5"/>
      <c r="F14" s="5"/>
      <c r="G14" s="5"/>
      <c r="H14" s="5"/>
      <c r="I14" s="5"/>
      <c r="J14" s="5"/>
      <c r="K14" s="5"/>
    </row>
    <row r="15" ht="26" customHeight="1" spans="2:11">
      <c r="B15" s="165" t="s">
        <v>169</v>
      </c>
      <c r="C15" s="5"/>
      <c r="D15" s="5"/>
      <c r="E15" s="5"/>
      <c r="F15" s="5"/>
      <c r="G15" s="5"/>
      <c r="H15" s="5"/>
      <c r="I15" s="5"/>
      <c r="J15" s="5"/>
      <c r="K15" s="5"/>
    </row>
    <row r="16" ht="26" customHeight="1" spans="2:11">
      <c r="B16" s="165" t="s">
        <v>170</v>
      </c>
      <c r="C16" s="5"/>
      <c r="D16" s="5"/>
      <c r="E16" s="5"/>
      <c r="F16" s="5"/>
      <c r="G16" s="5"/>
      <c r="H16" s="5"/>
      <c r="I16" s="5"/>
      <c r="J16" s="5"/>
      <c r="K16" s="5"/>
    </row>
    <row r="17" ht="26" customHeight="1" spans="2:11">
      <c r="B17" s="34" t="s">
        <v>171</v>
      </c>
      <c r="C17" s="5"/>
      <c r="D17" s="5"/>
      <c r="E17" s="5"/>
      <c r="F17" s="5"/>
      <c r="G17" s="5"/>
      <c r="H17" s="5"/>
      <c r="I17" s="5"/>
      <c r="J17" s="5"/>
      <c r="K17" s="5"/>
    </row>
    <row r="18" ht="26" customHeight="1" spans="2:11">
      <c r="B18" s="34" t="s">
        <v>172</v>
      </c>
      <c r="C18" s="5"/>
      <c r="D18" s="5"/>
      <c r="E18" s="5"/>
      <c r="F18" s="5"/>
      <c r="G18" s="5"/>
      <c r="H18" s="5"/>
      <c r="I18" s="5"/>
      <c r="J18" s="5"/>
      <c r="K18" s="5"/>
    </row>
    <row r="19" ht="26" customHeight="1" spans="2:11">
      <c r="B19" s="34"/>
      <c r="C19" s="5"/>
      <c r="D19" s="5"/>
      <c r="E19" s="5"/>
      <c r="F19" s="5"/>
      <c r="G19" s="5"/>
      <c r="H19" s="5"/>
      <c r="I19" s="5"/>
      <c r="J19" s="5"/>
      <c r="K19" s="5"/>
    </row>
    <row r="20" ht="26" customHeight="1" spans="2:11">
      <c r="B20" s="165" t="s">
        <v>173</v>
      </c>
      <c r="C20" s="5"/>
      <c r="D20" s="5"/>
      <c r="E20" s="5"/>
      <c r="F20" s="5"/>
      <c r="G20" s="5"/>
      <c r="H20" s="5"/>
      <c r="I20" s="5"/>
      <c r="J20" s="5"/>
      <c r="K20" s="5"/>
    </row>
    <row r="21" ht="26" customHeight="1" spans="2:11">
      <c r="B21" s="5" t="str">
        <f t="shared" ref="B21:K21" si="0">IF(ROW(A1)&gt;=COLUMN(A1),ROW(A1)&amp;"×"&amp;COLUMN(A1)&amp;"="&amp;ROW(A1)*COLUMN(A1),"")</f>
        <v>1×1=1</v>
      </c>
      <c r="C21" s="5" t="str">
        <f t="shared" si="0"/>
        <v/>
      </c>
      <c r="D21" s="5" t="str">
        <f t="shared" si="0"/>
        <v/>
      </c>
      <c r="E21" s="5" t="str">
        <f t="shared" si="0"/>
        <v/>
      </c>
      <c r="F21" s="5" t="str">
        <f t="shared" si="0"/>
        <v/>
      </c>
      <c r="G21" s="5" t="str">
        <f t="shared" si="0"/>
        <v/>
      </c>
      <c r="H21" s="5" t="str">
        <f t="shared" si="0"/>
        <v/>
      </c>
      <c r="I21" s="5" t="str">
        <f t="shared" si="0"/>
        <v/>
      </c>
      <c r="J21" s="5" t="str">
        <f t="shared" si="0"/>
        <v/>
      </c>
      <c r="K21" s="5" t="str">
        <f t="shared" si="0"/>
        <v/>
      </c>
    </row>
    <row r="22" ht="26" customHeight="1" spans="2:11">
      <c r="B22" s="5" t="str">
        <f t="shared" ref="B22:K22" si="1">IF(ROW(A2)&gt;=COLUMN(A2),ROW(A2)&amp;"×"&amp;COLUMN(A2)&amp;"="&amp;ROW(A2)*COLUMN(A2),"")</f>
        <v>2×1=2</v>
      </c>
      <c r="C22" s="5" t="str">
        <f t="shared" si="1"/>
        <v>2×2=4</v>
      </c>
      <c r="D22" s="5" t="str">
        <f t="shared" si="1"/>
        <v/>
      </c>
      <c r="E22" s="5" t="str">
        <f t="shared" si="1"/>
        <v/>
      </c>
      <c r="F22" s="5" t="str">
        <f t="shared" si="1"/>
        <v/>
      </c>
      <c r="G22" s="5" t="str">
        <f t="shared" si="1"/>
        <v/>
      </c>
      <c r="H22" s="5" t="str">
        <f t="shared" si="1"/>
        <v/>
      </c>
      <c r="I22" s="5" t="str">
        <f t="shared" si="1"/>
        <v/>
      </c>
      <c r="J22" s="5" t="str">
        <f t="shared" si="1"/>
        <v/>
      </c>
      <c r="K22" s="5" t="str">
        <f t="shared" si="1"/>
        <v/>
      </c>
    </row>
    <row r="23" ht="26" customHeight="1" spans="2:11">
      <c r="B23" s="5" t="str">
        <f t="shared" ref="B23:K23" si="2">IF(ROW(A3)&gt;=COLUMN(A3),ROW(A3)&amp;"×"&amp;COLUMN(A3)&amp;"="&amp;ROW(A3)*COLUMN(A3),"")</f>
        <v>3×1=3</v>
      </c>
      <c r="C23" s="5" t="str">
        <f t="shared" si="2"/>
        <v>3×2=6</v>
      </c>
      <c r="D23" s="5" t="str">
        <f t="shared" si="2"/>
        <v>3×3=9</v>
      </c>
      <c r="E23" s="5" t="str">
        <f t="shared" si="2"/>
        <v/>
      </c>
      <c r="F23" s="5" t="str">
        <f t="shared" si="2"/>
        <v/>
      </c>
      <c r="G23" s="5" t="str">
        <f t="shared" si="2"/>
        <v/>
      </c>
      <c r="H23" s="5" t="str">
        <f t="shared" si="2"/>
        <v/>
      </c>
      <c r="I23" s="5" t="str">
        <f t="shared" si="2"/>
        <v/>
      </c>
      <c r="J23" s="5" t="str">
        <f t="shared" si="2"/>
        <v/>
      </c>
      <c r="K23" s="5" t="str">
        <f t="shared" si="2"/>
        <v/>
      </c>
    </row>
    <row r="24" ht="26" customHeight="1" spans="2:11">
      <c r="B24" s="5" t="str">
        <f t="shared" ref="B24:K24" si="3">IF(ROW(A4)&gt;=COLUMN(A4),ROW(A4)&amp;"×"&amp;COLUMN(A4)&amp;"="&amp;ROW(A4)*COLUMN(A4),"")</f>
        <v>4×1=4</v>
      </c>
      <c r="C24" s="5" t="str">
        <f t="shared" si="3"/>
        <v>4×2=8</v>
      </c>
      <c r="D24" s="5" t="str">
        <f t="shared" si="3"/>
        <v>4×3=12</v>
      </c>
      <c r="E24" s="5" t="str">
        <f t="shared" si="3"/>
        <v>4×4=16</v>
      </c>
      <c r="F24" s="5" t="str">
        <f t="shared" si="3"/>
        <v/>
      </c>
      <c r="G24" s="5" t="str">
        <f t="shared" si="3"/>
        <v/>
      </c>
      <c r="H24" s="5" t="str">
        <f t="shared" si="3"/>
        <v/>
      </c>
      <c r="I24" s="5" t="str">
        <f t="shared" si="3"/>
        <v/>
      </c>
      <c r="J24" s="5" t="str">
        <f t="shared" si="3"/>
        <v/>
      </c>
      <c r="K24" s="5" t="str">
        <f t="shared" si="3"/>
        <v/>
      </c>
    </row>
    <row r="25" ht="26" customHeight="1" spans="2:11">
      <c r="B25" s="5" t="str">
        <f t="shared" ref="B25:K25" si="4">IF(ROW(A5)&gt;=COLUMN(A5),ROW(A5)&amp;"×"&amp;COLUMN(A5)&amp;"="&amp;ROW(A5)*COLUMN(A5),"")</f>
        <v>5×1=5</v>
      </c>
      <c r="C25" s="5" t="str">
        <f t="shared" si="4"/>
        <v>5×2=10</v>
      </c>
      <c r="D25" s="5" t="str">
        <f t="shared" si="4"/>
        <v>5×3=15</v>
      </c>
      <c r="E25" s="5" t="str">
        <f t="shared" si="4"/>
        <v>5×4=20</v>
      </c>
      <c r="F25" s="5" t="str">
        <f t="shared" si="4"/>
        <v>5×5=25</v>
      </c>
      <c r="G25" s="5" t="str">
        <f t="shared" si="4"/>
        <v/>
      </c>
      <c r="H25" s="5" t="str">
        <f t="shared" si="4"/>
        <v/>
      </c>
      <c r="I25" s="5" t="str">
        <f t="shared" si="4"/>
        <v/>
      </c>
      <c r="J25" s="5" t="str">
        <f t="shared" si="4"/>
        <v/>
      </c>
      <c r="K25" s="5" t="str">
        <f t="shared" si="4"/>
        <v/>
      </c>
    </row>
    <row r="26" ht="26" customHeight="1" spans="2:11">
      <c r="B26" s="5" t="str">
        <f t="shared" ref="B26:K26" si="5">IF(ROW(A6)&gt;=COLUMN(A6),ROW(A6)&amp;"×"&amp;COLUMN(A6)&amp;"="&amp;ROW(A6)*COLUMN(A6),"")</f>
        <v>6×1=6</v>
      </c>
      <c r="C26" s="5" t="str">
        <f t="shared" si="5"/>
        <v>6×2=12</v>
      </c>
      <c r="D26" s="5" t="str">
        <f t="shared" si="5"/>
        <v>6×3=18</v>
      </c>
      <c r="E26" s="5" t="str">
        <f t="shared" si="5"/>
        <v>6×4=24</v>
      </c>
      <c r="F26" s="5" t="str">
        <f t="shared" si="5"/>
        <v>6×5=30</v>
      </c>
      <c r="G26" s="5" t="str">
        <f t="shared" si="5"/>
        <v>6×6=36</v>
      </c>
      <c r="H26" s="5" t="str">
        <f t="shared" si="5"/>
        <v/>
      </c>
      <c r="I26" s="5" t="str">
        <f t="shared" si="5"/>
        <v/>
      </c>
      <c r="J26" s="5" t="str">
        <f t="shared" si="5"/>
        <v/>
      </c>
      <c r="K26" s="5" t="str">
        <f t="shared" si="5"/>
        <v/>
      </c>
    </row>
    <row r="27" ht="26" customHeight="1" spans="2:11">
      <c r="B27" s="5" t="str">
        <f t="shared" ref="B27:K27" si="6">IF(ROW(A7)&gt;=COLUMN(A7),ROW(A7)&amp;"×"&amp;COLUMN(A7)&amp;"="&amp;ROW(A7)*COLUMN(A7),"")</f>
        <v>7×1=7</v>
      </c>
      <c r="C27" s="5" t="str">
        <f t="shared" si="6"/>
        <v>7×2=14</v>
      </c>
      <c r="D27" s="5" t="str">
        <f t="shared" si="6"/>
        <v>7×3=21</v>
      </c>
      <c r="E27" s="5" t="str">
        <f t="shared" si="6"/>
        <v>7×4=28</v>
      </c>
      <c r="F27" s="5" t="str">
        <f t="shared" si="6"/>
        <v>7×5=35</v>
      </c>
      <c r="G27" s="5" t="str">
        <f t="shared" si="6"/>
        <v>7×6=42</v>
      </c>
      <c r="H27" s="5" t="str">
        <f t="shared" si="6"/>
        <v>7×7=49</v>
      </c>
      <c r="I27" s="5" t="str">
        <f t="shared" si="6"/>
        <v/>
      </c>
      <c r="J27" s="5" t="str">
        <f t="shared" si="6"/>
        <v/>
      </c>
      <c r="K27" s="5" t="str">
        <f t="shared" si="6"/>
        <v/>
      </c>
    </row>
    <row r="28" ht="26" customHeight="1" spans="2:11">
      <c r="B28" s="5" t="str">
        <f t="shared" ref="B28:K28" si="7">IF(ROW(A8)&gt;=COLUMN(A8),ROW(A8)&amp;"×"&amp;COLUMN(A8)&amp;"="&amp;ROW(A8)*COLUMN(A8),"")</f>
        <v>8×1=8</v>
      </c>
      <c r="C28" s="5" t="str">
        <f t="shared" si="7"/>
        <v>8×2=16</v>
      </c>
      <c r="D28" s="5" t="str">
        <f t="shared" si="7"/>
        <v>8×3=24</v>
      </c>
      <c r="E28" s="5" t="str">
        <f t="shared" si="7"/>
        <v>8×4=32</v>
      </c>
      <c r="F28" s="5" t="str">
        <f t="shared" si="7"/>
        <v>8×5=40</v>
      </c>
      <c r="G28" s="5" t="str">
        <f t="shared" si="7"/>
        <v>8×6=48</v>
      </c>
      <c r="H28" s="5" t="str">
        <f t="shared" si="7"/>
        <v>8×7=56</v>
      </c>
      <c r="I28" s="5" t="str">
        <f t="shared" si="7"/>
        <v>8×8=64</v>
      </c>
      <c r="J28" s="5" t="str">
        <f t="shared" si="7"/>
        <v/>
      </c>
      <c r="K28" s="5" t="str">
        <f t="shared" si="7"/>
        <v/>
      </c>
    </row>
    <row r="29" ht="26" customHeight="1" spans="2:11">
      <c r="B29" s="5" t="str">
        <f t="shared" ref="B29:K29" si="8">IF(ROW(A9)&gt;=COLUMN(A9),ROW(A9)&amp;"×"&amp;COLUMN(A9)&amp;"="&amp;ROW(A9)*COLUMN(A9),"")</f>
        <v>9×1=9</v>
      </c>
      <c r="C29" s="5" t="str">
        <f t="shared" si="8"/>
        <v>9×2=18</v>
      </c>
      <c r="D29" s="5" t="str">
        <f t="shared" si="8"/>
        <v>9×3=27</v>
      </c>
      <c r="E29" s="5" t="str">
        <f t="shared" si="8"/>
        <v>9×4=36</v>
      </c>
      <c r="F29" s="5" t="str">
        <f t="shared" si="8"/>
        <v>9×5=45</v>
      </c>
      <c r="G29" s="5" t="str">
        <f t="shared" si="8"/>
        <v>9×6=54</v>
      </c>
      <c r="H29" s="5" t="str">
        <f t="shared" si="8"/>
        <v>9×7=63</v>
      </c>
      <c r="I29" s="5" t="str">
        <f t="shared" si="8"/>
        <v>9×8=72</v>
      </c>
      <c r="J29" s="5" t="str">
        <f t="shared" si="8"/>
        <v>9×9=81</v>
      </c>
      <c r="K29" s="5" t="str">
        <f t="shared" si="8"/>
        <v/>
      </c>
    </row>
    <row r="30" ht="26" customHeight="1" spans="2:11">
      <c r="B30" s="5"/>
      <c r="C30" s="5"/>
      <c r="D30" s="5"/>
      <c r="E30" s="5"/>
      <c r="F30" s="5"/>
      <c r="G30" s="5"/>
      <c r="H30" s="5"/>
      <c r="I30" s="5"/>
      <c r="J30" s="5"/>
      <c r="K30" s="5"/>
    </row>
    <row r="31" ht="26" customHeight="1" spans="2:11">
      <c r="B31" s="165" t="s">
        <v>174</v>
      </c>
      <c r="C31" s="5"/>
      <c r="D31" s="5"/>
      <c r="E31" s="5"/>
      <c r="F31" s="5"/>
      <c r="G31" s="5"/>
      <c r="H31" s="5"/>
      <c r="I31" s="5"/>
      <c r="J31" s="5"/>
      <c r="K31" s="5"/>
    </row>
    <row r="32" ht="26" customHeight="1" spans="2:11">
      <c r="B32" s="165" t="s">
        <v>175</v>
      </c>
      <c r="C32" s="5"/>
      <c r="D32" s="5"/>
      <c r="E32" s="5"/>
      <c r="F32" s="5"/>
      <c r="G32" s="5"/>
      <c r="H32" s="5"/>
      <c r="I32" s="5"/>
      <c r="J32" s="5"/>
      <c r="K32" s="5"/>
    </row>
    <row r="33" ht="26" customHeight="1" spans="2:11">
      <c r="B33" s="165" t="s">
        <v>176</v>
      </c>
      <c r="C33" s="5"/>
      <c r="D33" s="5"/>
      <c r="E33" s="5"/>
      <c r="F33" s="5"/>
      <c r="G33" s="5"/>
      <c r="H33" s="5"/>
      <c r="I33" s="5"/>
      <c r="J33" s="5"/>
      <c r="K33" s="5"/>
    </row>
    <row r="34" ht="26" customHeight="1" spans="2:11">
      <c r="B34" s="5"/>
      <c r="C34" s="5"/>
      <c r="D34" s="5"/>
      <c r="E34" s="5"/>
      <c r="F34" s="5"/>
      <c r="G34" s="5"/>
      <c r="H34" s="5"/>
      <c r="I34" s="5"/>
      <c r="J34" s="5"/>
      <c r="K34" s="5"/>
    </row>
    <row r="35" ht="26" customHeight="1" spans="2:11">
      <c r="B35" s="5"/>
      <c r="C35" s="5"/>
      <c r="D35" s="5"/>
      <c r="E35" s="5"/>
      <c r="F35" s="5"/>
      <c r="G35" s="5"/>
      <c r="H35" s="5"/>
      <c r="I35" s="5"/>
      <c r="J35" s="5"/>
      <c r="K35" s="5"/>
    </row>
    <row r="36" ht="26" customHeight="1" spans="2:11">
      <c r="B36" s="5"/>
      <c r="C36" s="5"/>
      <c r="D36" s="5"/>
      <c r="E36" s="5"/>
      <c r="F36" s="5"/>
      <c r="G36" s="5"/>
      <c r="H36" s="5"/>
      <c r="I36" s="5"/>
      <c r="J36" s="5"/>
      <c r="K36" s="5"/>
    </row>
    <row r="37" ht="26" customHeight="1" spans="2:11">
      <c r="B37" s="5"/>
      <c r="C37" s="5"/>
      <c r="D37" s="5"/>
      <c r="E37" s="5"/>
      <c r="F37" s="5"/>
      <c r="G37" s="5"/>
      <c r="H37" s="5"/>
      <c r="I37" s="5"/>
      <c r="J37" s="5"/>
      <c r="K37" s="5"/>
    </row>
    <row r="38" ht="26" customHeight="1" spans="2:11">
      <c r="B38" s="5"/>
      <c r="C38" s="5"/>
      <c r="D38" s="5"/>
      <c r="E38" s="5"/>
      <c r="F38" s="5"/>
      <c r="G38" s="5"/>
      <c r="H38" s="5"/>
      <c r="I38" s="5"/>
      <c r="J38" s="5"/>
      <c r="K38" s="5"/>
    </row>
    <row r="39" ht="26" customHeight="1" spans="2:11">
      <c r="B39" s="5"/>
      <c r="C39" s="5"/>
      <c r="D39" s="5"/>
      <c r="E39" s="5"/>
      <c r="F39" s="5"/>
      <c r="G39" s="5"/>
      <c r="H39" s="5"/>
      <c r="I39" s="5"/>
      <c r="J39" s="5"/>
      <c r="K39" s="5"/>
    </row>
    <row r="40" ht="26" customHeight="1" spans="2:11">
      <c r="B40" s="5"/>
      <c r="C40" s="5"/>
      <c r="D40" s="5"/>
      <c r="E40" s="5"/>
      <c r="F40" s="5"/>
      <c r="G40" s="5"/>
      <c r="H40" s="5"/>
      <c r="I40" s="5"/>
      <c r="J40" s="5"/>
      <c r="K40" s="5"/>
    </row>
    <row r="41" ht="26" customHeight="1" spans="2:11">
      <c r="B41" s="5"/>
      <c r="C41" s="5"/>
      <c r="D41" s="5"/>
      <c r="E41" s="5"/>
      <c r="F41" s="5"/>
      <c r="G41" s="5"/>
      <c r="H41" s="5"/>
      <c r="I41" s="5"/>
      <c r="J41" s="5"/>
      <c r="K41" s="5"/>
    </row>
  </sheetData>
  <sheetProtection formatCells="0" insertHyperlinks="0" autoFilter="0"/>
  <conditionalFormatting sqref="C5:K13">
    <cfRule type="expression" dxfId="1" priority="2">
      <formula>COLUMN(C5)&gt;ROW(C5)-2</formula>
    </cfRule>
    <cfRule type="expression" dxfId="2" priority="1">
      <formula>COLUMN(C5)&lt;=ROW(C5)-2</formula>
    </cfRule>
  </conditionalFormatting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B1:O65"/>
  <sheetViews>
    <sheetView showGridLines="0" workbookViewId="0">
      <pane ySplit="1" topLeftCell="A2" activePane="bottomLeft" state="frozen"/>
      <selection/>
      <selection pane="bottomLeft" activeCell="E3" sqref="E3"/>
    </sheetView>
  </sheetViews>
  <sheetFormatPr defaultColWidth="9.90833333333333" defaultRowHeight="14" customHeight="1"/>
  <cols>
    <col min="1" max="1" width="5.45833333333333" style="163" customWidth="1"/>
    <col min="2" max="2" width="7.73333333333333" style="163" customWidth="1"/>
    <col min="3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15">
      <c r="B1" s="164" t="s">
        <v>177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ht="9" customHeight="1" spans="2:15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24" customHeight="1" spans="2:15">
      <c r="B3" s="184" t="s">
        <v>178</v>
      </c>
      <c r="C3" s="15">
        <v>2022</v>
      </c>
      <c r="D3" s="184" t="s">
        <v>179</v>
      </c>
      <c r="E3" s="15">
        <v>9</v>
      </c>
      <c r="F3" s="5"/>
      <c r="G3" s="5"/>
      <c r="H3" s="5"/>
      <c r="I3" s="5"/>
      <c r="J3" s="5"/>
      <c r="K3" s="5"/>
      <c r="L3" s="5"/>
      <c r="M3" s="5"/>
      <c r="N3" s="184" t="s">
        <v>178</v>
      </c>
      <c r="O3" s="184" t="s">
        <v>179</v>
      </c>
    </row>
    <row r="4" ht="24" customHeight="1" spans="2:15">
      <c r="B4" s="165" t="s">
        <v>156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15">
        <v>1999</v>
      </c>
      <c r="O4" s="15">
        <v>1</v>
      </c>
    </row>
    <row r="5" ht="24" customHeight="1" spans="2:15">
      <c r="B5" s="174" t="s">
        <v>180</v>
      </c>
      <c r="C5" s="174" t="s">
        <v>181</v>
      </c>
      <c r="D5" s="174" t="s">
        <v>182</v>
      </c>
      <c r="E5" s="174" t="s">
        <v>183</v>
      </c>
      <c r="F5" s="174" t="s">
        <v>184</v>
      </c>
      <c r="G5" s="174" t="s">
        <v>185</v>
      </c>
      <c r="H5" s="174" t="s">
        <v>186</v>
      </c>
      <c r="I5" s="5"/>
      <c r="J5" s="5"/>
      <c r="K5" s="5"/>
      <c r="L5" s="5"/>
      <c r="M5" s="5"/>
      <c r="N5" s="15">
        <v>2000</v>
      </c>
      <c r="O5" s="15">
        <v>2</v>
      </c>
    </row>
    <row r="6" ht="24" customHeight="1" spans="2:15">
      <c r="B6" s="185">
        <f>DATE($C$3,$E$3,1)-WEEKDAY(DATE($C$3,$E$3,1),2)+1</f>
        <v>44802</v>
      </c>
      <c r="C6" s="185">
        <f t="shared" ref="C6:H6" si="0">B6+1</f>
        <v>44803</v>
      </c>
      <c r="D6" s="185">
        <f t="shared" si="0"/>
        <v>44804</v>
      </c>
      <c r="E6" s="185">
        <f t="shared" si="0"/>
        <v>44805</v>
      </c>
      <c r="F6" s="185">
        <f t="shared" si="0"/>
        <v>44806</v>
      </c>
      <c r="G6" s="185">
        <f t="shared" si="0"/>
        <v>44807</v>
      </c>
      <c r="H6" s="185">
        <f t="shared" si="0"/>
        <v>44808</v>
      </c>
      <c r="I6" s="5"/>
      <c r="J6" s="5"/>
      <c r="K6" s="5"/>
      <c r="L6" s="5"/>
      <c r="M6" s="5"/>
      <c r="N6" s="15">
        <v>2001</v>
      </c>
      <c r="O6" s="15">
        <v>3</v>
      </c>
    </row>
    <row r="7" ht="24" customHeight="1" spans="2:15">
      <c r="B7" s="186">
        <f t="shared" ref="B7:B11" si="1">H6+1</f>
        <v>44809</v>
      </c>
      <c r="C7" s="186">
        <f t="shared" ref="C7:H7" si="2">B7+1</f>
        <v>44810</v>
      </c>
      <c r="D7" s="186">
        <f t="shared" si="2"/>
        <v>44811</v>
      </c>
      <c r="E7" s="186">
        <f t="shared" si="2"/>
        <v>44812</v>
      </c>
      <c r="F7" s="186">
        <f t="shared" si="2"/>
        <v>44813</v>
      </c>
      <c r="G7" s="186">
        <f t="shared" si="2"/>
        <v>44814</v>
      </c>
      <c r="H7" s="186">
        <f t="shared" si="2"/>
        <v>44815</v>
      </c>
      <c r="I7" s="5"/>
      <c r="J7" s="5"/>
      <c r="K7" s="5"/>
      <c r="L7" s="5"/>
      <c r="M7" s="5"/>
      <c r="N7" s="15">
        <v>2002</v>
      </c>
      <c r="O7" s="15">
        <v>4</v>
      </c>
    </row>
    <row r="8" ht="24" customHeight="1" spans="2:15">
      <c r="B8" s="186">
        <f t="shared" si="1"/>
        <v>44816</v>
      </c>
      <c r="C8" s="186">
        <f t="shared" ref="C8:H8" si="3">B8+1</f>
        <v>44817</v>
      </c>
      <c r="D8" s="186">
        <f t="shared" si="3"/>
        <v>44818</v>
      </c>
      <c r="E8" s="186">
        <f t="shared" si="3"/>
        <v>44819</v>
      </c>
      <c r="F8" s="186">
        <f t="shared" si="3"/>
        <v>44820</v>
      </c>
      <c r="G8" s="186">
        <f t="shared" si="3"/>
        <v>44821</v>
      </c>
      <c r="H8" s="186">
        <f t="shared" si="3"/>
        <v>44822</v>
      </c>
      <c r="I8" s="5"/>
      <c r="J8" s="5"/>
      <c r="K8" s="5"/>
      <c r="L8" s="5"/>
      <c r="M8" s="5"/>
      <c r="N8" s="15">
        <v>2003</v>
      </c>
      <c r="O8" s="15">
        <v>5</v>
      </c>
    </row>
    <row r="9" ht="24" customHeight="1" spans="2:15">
      <c r="B9" s="186">
        <f t="shared" si="1"/>
        <v>44823</v>
      </c>
      <c r="C9" s="186">
        <f t="shared" ref="C9:H9" si="4">B9+1</f>
        <v>44824</v>
      </c>
      <c r="D9" s="186">
        <f t="shared" si="4"/>
        <v>44825</v>
      </c>
      <c r="E9" s="186">
        <f t="shared" si="4"/>
        <v>44826</v>
      </c>
      <c r="F9" s="186">
        <f t="shared" si="4"/>
        <v>44827</v>
      </c>
      <c r="G9" s="186">
        <f t="shared" si="4"/>
        <v>44828</v>
      </c>
      <c r="H9" s="186">
        <f t="shared" si="4"/>
        <v>44829</v>
      </c>
      <c r="I9" s="5"/>
      <c r="J9" s="5"/>
      <c r="K9" s="5"/>
      <c r="L9" s="5"/>
      <c r="M9" s="5"/>
      <c r="N9" s="15">
        <v>2004</v>
      </c>
      <c r="O9" s="15">
        <v>6</v>
      </c>
    </row>
    <row r="10" ht="24" customHeight="1" spans="2:15">
      <c r="B10" s="186">
        <f t="shared" si="1"/>
        <v>44830</v>
      </c>
      <c r="C10" s="186">
        <f t="shared" ref="C10:H10" si="5">B10+1</f>
        <v>44831</v>
      </c>
      <c r="D10" s="186">
        <f t="shared" si="5"/>
        <v>44832</v>
      </c>
      <c r="E10" s="186">
        <f t="shared" si="5"/>
        <v>44833</v>
      </c>
      <c r="F10" s="186">
        <f t="shared" si="5"/>
        <v>44834</v>
      </c>
      <c r="G10" s="186">
        <f t="shared" si="5"/>
        <v>44835</v>
      </c>
      <c r="H10" s="186">
        <f t="shared" si="5"/>
        <v>44836</v>
      </c>
      <c r="I10" s="5"/>
      <c r="J10" s="5"/>
      <c r="K10" s="5"/>
      <c r="L10" s="5"/>
      <c r="M10" s="5"/>
      <c r="N10" s="15">
        <v>2005</v>
      </c>
      <c r="O10" s="15">
        <v>7</v>
      </c>
    </row>
    <row r="11" ht="24" customHeight="1" spans="2:15">
      <c r="B11" s="187">
        <f t="shared" si="1"/>
        <v>44837</v>
      </c>
      <c r="C11" s="187">
        <f t="shared" ref="C11:H11" si="6">B11+1</f>
        <v>44838</v>
      </c>
      <c r="D11" s="187">
        <f t="shared" si="6"/>
        <v>44839</v>
      </c>
      <c r="E11" s="187">
        <f t="shared" si="6"/>
        <v>44840</v>
      </c>
      <c r="F11" s="187">
        <f t="shared" si="6"/>
        <v>44841</v>
      </c>
      <c r="G11" s="187">
        <f t="shared" si="6"/>
        <v>44842</v>
      </c>
      <c r="H11" s="187">
        <f t="shared" si="6"/>
        <v>44843</v>
      </c>
      <c r="I11" s="5"/>
      <c r="J11" s="5"/>
      <c r="K11" s="5"/>
      <c r="L11" s="5"/>
      <c r="M11" s="5"/>
      <c r="N11" s="15">
        <v>2006</v>
      </c>
      <c r="O11" s="15">
        <v>8</v>
      </c>
    </row>
    <row r="12" ht="24" customHeight="1" spans="2:15">
      <c r="B12" s="165" t="s">
        <v>187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15">
        <v>2007</v>
      </c>
      <c r="O12" s="15">
        <v>9</v>
      </c>
    </row>
    <row r="13" ht="24" customHeight="1" spans="2:15">
      <c r="B13" s="34" t="s">
        <v>188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15">
        <v>2008</v>
      </c>
      <c r="O13" s="15">
        <v>10</v>
      </c>
    </row>
    <row r="14" ht="24" customHeight="1" spans="2:15">
      <c r="B14" s="34" t="s">
        <v>189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15">
        <v>2009</v>
      </c>
      <c r="O14" s="15"/>
    </row>
    <row r="15" ht="24" customHeight="1" spans="2:15">
      <c r="B15" s="34" t="s">
        <v>190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15">
        <v>2010</v>
      </c>
      <c r="O15" s="15"/>
    </row>
    <row r="16" ht="24" customHeight="1" spans="2:15">
      <c r="B16" s="34" t="s">
        <v>191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15">
        <v>2011</v>
      </c>
      <c r="O16" s="15"/>
    </row>
    <row r="17" ht="24" customHeight="1" spans="2:15">
      <c r="B17" s="34" t="s">
        <v>192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15">
        <v>2012</v>
      </c>
      <c r="O17" s="15"/>
    </row>
    <row r="18" ht="24" customHeight="1" spans="2:15">
      <c r="B18" s="34" t="s">
        <v>193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15">
        <v>2013</v>
      </c>
      <c r="O18" s="15"/>
    </row>
    <row r="19" ht="24" customHeight="1" spans="2:15">
      <c r="B19" s="165" t="s">
        <v>194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15">
        <v>2014</v>
      </c>
      <c r="O19" s="15">
        <v>11</v>
      </c>
    </row>
    <row r="20" ht="24" customHeight="1" spans="2:15">
      <c r="B20" s="165" t="s">
        <v>195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15">
        <v>2015</v>
      </c>
      <c r="O20" s="15"/>
    </row>
    <row r="21" ht="24" customHeight="1" spans="2:15">
      <c r="B21" s="3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15">
        <v>2016</v>
      </c>
      <c r="O21" s="15">
        <v>12</v>
      </c>
    </row>
    <row r="22" ht="24" customHeight="1" spans="2:15">
      <c r="B22" s="188" t="s">
        <v>160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15">
        <v>2017</v>
      </c>
      <c r="O22" s="5"/>
    </row>
    <row r="23" ht="24" customHeight="1" spans="2:15">
      <c r="B23" s="174" t="s">
        <v>180</v>
      </c>
      <c r="C23" s="174" t="s">
        <v>181</v>
      </c>
      <c r="D23" s="174" t="s">
        <v>182</v>
      </c>
      <c r="E23" s="174" t="s">
        <v>183</v>
      </c>
      <c r="F23" s="174" t="s">
        <v>184</v>
      </c>
      <c r="G23" s="174" t="s">
        <v>185</v>
      </c>
      <c r="H23" s="174" t="s">
        <v>186</v>
      </c>
      <c r="I23" s="5"/>
      <c r="J23" s="5"/>
      <c r="K23" s="5"/>
      <c r="L23" s="5"/>
      <c r="M23" s="5"/>
      <c r="N23" s="15">
        <v>2018</v>
      </c>
      <c r="O23" s="5"/>
    </row>
    <row r="24" ht="24" customHeight="1" spans="2:15">
      <c r="B24" s="185">
        <f>DATE($C$3,$E$3,1)-MATCH(TEXT(DATE($C$3,$E$3,1),"aaa"),$B$23:$H$23,0)+COLUMN(A1)+(ROW(A1)-1)*7</f>
        <v>44802</v>
      </c>
      <c r="C24" s="185">
        <f>DATE($C$3,$E$3,1)-MATCH(TEXT(DATE($C$3,$E$3,1),"aaa"),$B$23:$H$23,0)+COLUMN(B1)+(ROW(B1)-1)*7</f>
        <v>44803</v>
      </c>
      <c r="D24" s="185">
        <f>DATE($C$3,$E$3,1)-MATCH(TEXT(DATE($C$3,$E$3,1),"aaa"),$B$23:$H$23,0)+COLUMN(C1)+(ROW(C1)-1)*7</f>
        <v>44804</v>
      </c>
      <c r="E24" s="185">
        <f>DATE($C$3,$E$3,1)-MATCH(TEXT(DATE($C$3,$E$3,1),"aaa"),$B$23:$H$23,0)+COLUMN(D1)+(ROW(D1)-1)*7</f>
        <v>44805</v>
      </c>
      <c r="F24" s="185">
        <f>DATE($C$3,$E$3,1)-MATCH(TEXT(DATE($C$3,$E$3,1),"aaa"),$B$23:$H$23,0)+COLUMN(E1)+(ROW(E1)-1)*7</f>
        <v>44806</v>
      </c>
      <c r="G24" s="185">
        <f>DATE($C$3,$E$3,1)-MATCH(TEXT(DATE($C$3,$E$3,1),"aaa"),$B$23:$H$23,0)+COLUMN(F1)+(ROW(F1)-1)*7</f>
        <v>44807</v>
      </c>
      <c r="H24" s="185">
        <f>DATE($C$3,$E$3,1)-MATCH(TEXT(DATE($C$3,$E$3,1),"aaa"),$B$23:$H$23,0)+COLUMN(G1)+(ROW(G1)-1)*7</f>
        <v>44808</v>
      </c>
      <c r="I24" s="5"/>
      <c r="J24" s="5"/>
      <c r="K24" s="5"/>
      <c r="L24" s="5"/>
      <c r="M24" s="5"/>
      <c r="N24" s="15">
        <v>2019</v>
      </c>
      <c r="O24" s="5"/>
    </row>
    <row r="25" ht="24" customHeight="1" spans="2:15">
      <c r="B25" s="186">
        <f>DATE($C$3,$E$3,1)-MATCH(TEXT(DATE($C$3,$E$3,1),"aaa"),$B$23:$H$23,0)+COLUMN(A2)+(ROW(A2)-1)*7</f>
        <v>44809</v>
      </c>
      <c r="C25" s="186">
        <f>DATE($C$3,$E$3,1)-MATCH(TEXT(DATE($C$3,$E$3,1),"aaa"),$B$23:$H$23,0)+COLUMN(B2)+(ROW(B2)-1)*7</f>
        <v>44810</v>
      </c>
      <c r="D25" s="186">
        <f>DATE($C$3,$E$3,1)-MATCH(TEXT(DATE($C$3,$E$3,1),"aaa"),$B$23:$H$23,0)+COLUMN(C2)+(ROW(C2)-1)*7</f>
        <v>44811</v>
      </c>
      <c r="E25" s="186">
        <f>DATE($C$3,$E$3,1)-MATCH(TEXT(DATE($C$3,$E$3,1),"aaa"),$B$23:$H$23,0)+COLUMN(D2)+(ROW(D2)-1)*7</f>
        <v>44812</v>
      </c>
      <c r="F25" s="186">
        <f>DATE($C$3,$E$3,1)-MATCH(TEXT(DATE($C$3,$E$3,1),"aaa"),$B$23:$H$23,0)+COLUMN(E2)+(ROW(E2)-1)*7</f>
        <v>44813</v>
      </c>
      <c r="G25" s="186">
        <f>DATE($C$3,$E$3,1)-MATCH(TEXT(DATE($C$3,$E$3,1),"aaa"),$B$23:$H$23,0)+COLUMN(F2)+(ROW(F2)-1)*7</f>
        <v>44814</v>
      </c>
      <c r="H25" s="186">
        <f>DATE($C$3,$E$3,1)-MATCH(TEXT(DATE($C$3,$E$3,1),"aaa"),$B$23:$H$23,0)+COLUMN(G2)+(ROW(G2)-1)*7</f>
        <v>44815</v>
      </c>
      <c r="I25" s="5"/>
      <c r="J25" s="5"/>
      <c r="K25" s="5"/>
      <c r="L25" s="5"/>
      <c r="M25" s="5"/>
      <c r="N25" s="15">
        <v>2020</v>
      </c>
      <c r="O25" s="5"/>
    </row>
    <row r="26" ht="24" customHeight="1" spans="2:15">
      <c r="B26" s="186">
        <f>DATE($C$3,$E$3,1)-MATCH(TEXT(DATE($C$3,$E$3,1),"aaa"),$B$23:$H$23,0)+COLUMN(A3)+(ROW(A3)-1)*7</f>
        <v>44816</v>
      </c>
      <c r="C26" s="186">
        <f>DATE($C$3,$E$3,1)-MATCH(TEXT(DATE($C$3,$E$3,1),"aaa"),$B$23:$H$23,0)+COLUMN(B3)+(ROW(B3)-1)*7</f>
        <v>44817</v>
      </c>
      <c r="D26" s="186">
        <f>DATE($C$3,$E$3,1)-MATCH(TEXT(DATE($C$3,$E$3,1),"aaa"),$B$23:$H$23,0)+COLUMN(C3)+(ROW(C3)-1)*7</f>
        <v>44818</v>
      </c>
      <c r="E26" s="186">
        <f>DATE($C$3,$E$3,1)-MATCH(TEXT(DATE($C$3,$E$3,1),"aaa"),$B$23:$H$23,0)+COLUMN(D3)+(ROW(D3)-1)*7</f>
        <v>44819</v>
      </c>
      <c r="F26" s="186">
        <f>DATE($C$3,$E$3,1)-MATCH(TEXT(DATE($C$3,$E$3,1),"aaa"),$B$23:$H$23,0)+COLUMN(E3)+(ROW(E3)-1)*7</f>
        <v>44820</v>
      </c>
      <c r="G26" s="186">
        <f>DATE($C$3,$E$3,1)-MATCH(TEXT(DATE($C$3,$E$3,1),"aaa"),$B$23:$H$23,0)+COLUMN(F3)+(ROW(F3)-1)*7</f>
        <v>44821</v>
      </c>
      <c r="H26" s="186">
        <f>DATE($C$3,$E$3,1)-MATCH(TEXT(DATE($C$3,$E$3,1),"aaa"),$B$23:$H$23,0)+COLUMN(G3)+(ROW(G3)-1)*7</f>
        <v>44822</v>
      </c>
      <c r="I26" s="5"/>
      <c r="J26" s="5"/>
      <c r="K26" s="5"/>
      <c r="L26" s="5"/>
      <c r="M26" s="5"/>
      <c r="N26" s="15">
        <v>2021</v>
      </c>
      <c r="O26" s="5"/>
    </row>
    <row r="27" ht="24" customHeight="1" spans="2:15">
      <c r="B27" s="186">
        <f>DATE($C$3,$E$3,1)-MATCH(TEXT(DATE($C$3,$E$3,1),"aaa"),$B$23:$H$23,0)+COLUMN(A4)+(ROW(A4)-1)*7</f>
        <v>44823</v>
      </c>
      <c r="C27" s="186">
        <f>DATE($C$3,$E$3,1)-MATCH(TEXT(DATE($C$3,$E$3,1),"aaa"),$B$23:$H$23,0)+COLUMN(B4)+(ROW(B4)-1)*7</f>
        <v>44824</v>
      </c>
      <c r="D27" s="186">
        <f>DATE($C$3,$E$3,1)-MATCH(TEXT(DATE($C$3,$E$3,1),"aaa"),$B$23:$H$23,0)+COLUMN(C4)+(ROW(C4)-1)*7</f>
        <v>44825</v>
      </c>
      <c r="E27" s="186">
        <f>DATE($C$3,$E$3,1)-MATCH(TEXT(DATE($C$3,$E$3,1),"aaa"),$B$23:$H$23,0)+COLUMN(D4)+(ROW(D4)-1)*7</f>
        <v>44826</v>
      </c>
      <c r="F27" s="186">
        <f>DATE($C$3,$E$3,1)-MATCH(TEXT(DATE($C$3,$E$3,1),"aaa"),$B$23:$H$23,0)+COLUMN(E4)+(ROW(E4)-1)*7</f>
        <v>44827</v>
      </c>
      <c r="G27" s="186">
        <f>DATE($C$3,$E$3,1)-MATCH(TEXT(DATE($C$3,$E$3,1),"aaa"),$B$23:$H$23,0)+COLUMN(F4)+(ROW(F4)-1)*7</f>
        <v>44828</v>
      </c>
      <c r="H27" s="186">
        <f>DATE($C$3,$E$3,1)-MATCH(TEXT(DATE($C$3,$E$3,1),"aaa"),$B$23:$H$23,0)+COLUMN(G4)+(ROW(G4)-1)*7</f>
        <v>44829</v>
      </c>
      <c r="I27" s="5"/>
      <c r="J27" s="5"/>
      <c r="K27" s="5"/>
      <c r="L27" s="5"/>
      <c r="M27" s="5"/>
      <c r="N27" s="15">
        <v>2022</v>
      </c>
      <c r="O27" s="5"/>
    </row>
    <row r="28" ht="24" customHeight="1" spans="2:15">
      <c r="B28" s="186">
        <f>DATE($C$3,$E$3,1)-MATCH(TEXT(DATE($C$3,$E$3,1),"aaa"),$B$23:$H$23,0)+COLUMN(A5)+(ROW(A5)-1)*7</f>
        <v>44830</v>
      </c>
      <c r="C28" s="186">
        <f>DATE($C$3,$E$3,1)-MATCH(TEXT(DATE($C$3,$E$3,1),"aaa"),$B$23:$H$23,0)+COLUMN(B5)+(ROW(B5)-1)*7</f>
        <v>44831</v>
      </c>
      <c r="D28" s="186">
        <f>DATE($C$3,$E$3,1)-MATCH(TEXT(DATE($C$3,$E$3,1),"aaa"),$B$23:$H$23,0)+COLUMN(C5)+(ROW(C5)-1)*7</f>
        <v>44832</v>
      </c>
      <c r="E28" s="186">
        <f>DATE($C$3,$E$3,1)-MATCH(TEXT(DATE($C$3,$E$3,1),"aaa"),$B$23:$H$23,0)+COLUMN(D5)+(ROW(D5)-1)*7</f>
        <v>44833</v>
      </c>
      <c r="F28" s="186">
        <f>DATE($C$3,$E$3,1)-MATCH(TEXT(DATE($C$3,$E$3,1),"aaa"),$B$23:$H$23,0)+COLUMN(E5)+(ROW(E5)-1)*7</f>
        <v>44834</v>
      </c>
      <c r="G28" s="186">
        <f>DATE($C$3,$E$3,1)-MATCH(TEXT(DATE($C$3,$E$3,1),"aaa"),$B$23:$H$23,0)+COLUMN(F5)+(ROW(F5)-1)*7</f>
        <v>44835</v>
      </c>
      <c r="H28" s="186">
        <f>DATE($C$3,$E$3,1)-MATCH(TEXT(DATE($C$3,$E$3,1),"aaa"),$B$23:$H$23,0)+COLUMN(G5)+(ROW(G5)-1)*7</f>
        <v>44836</v>
      </c>
      <c r="I28" s="5"/>
      <c r="J28" s="5"/>
      <c r="K28" s="5"/>
      <c r="L28" s="5"/>
      <c r="M28" s="5"/>
      <c r="N28" s="15">
        <v>2023</v>
      </c>
      <c r="O28" s="5"/>
    </row>
    <row r="29" ht="24" customHeight="1" spans="2:15">
      <c r="B29" s="187">
        <f>DATE($C$3,$E$3,1)-MATCH(TEXT(DATE($C$3,$E$3,1),"aaa"),$B$23:$H$23,0)+COLUMN(A6)+(ROW(A6)-1)*7</f>
        <v>44837</v>
      </c>
      <c r="C29" s="187">
        <f>DATE($C$3,$E$3,1)-MATCH(TEXT(DATE($C$3,$E$3,1),"aaa"),$B$23:$H$23,0)+COLUMN(B6)+(ROW(B6)-1)*7</f>
        <v>44838</v>
      </c>
      <c r="D29" s="187">
        <f>DATE($C$3,$E$3,1)-MATCH(TEXT(DATE($C$3,$E$3,1),"aaa"),$B$23:$H$23,0)+COLUMN(C6)+(ROW(C6)-1)*7</f>
        <v>44839</v>
      </c>
      <c r="E29" s="187">
        <f>DATE($C$3,$E$3,1)-MATCH(TEXT(DATE($C$3,$E$3,1),"aaa"),$B$23:$H$23,0)+COLUMN(D6)+(ROW(D6)-1)*7</f>
        <v>44840</v>
      </c>
      <c r="F29" s="187">
        <f>DATE($C$3,$E$3,1)-MATCH(TEXT(DATE($C$3,$E$3,1),"aaa"),$B$23:$H$23,0)+COLUMN(E6)+(ROW(E6)-1)*7</f>
        <v>44841</v>
      </c>
      <c r="G29" s="187">
        <f>DATE($C$3,$E$3,1)-MATCH(TEXT(DATE($C$3,$E$3,1),"aaa"),$B$23:$H$23,0)+COLUMN(F6)+(ROW(F6)-1)*7</f>
        <v>44842</v>
      </c>
      <c r="H29" s="187">
        <f>DATE($C$3,$E$3,1)-MATCH(TEXT(DATE($C$3,$E$3,1),"aaa"),$B$23:$H$23,0)+COLUMN(G6)+(ROW(G6)-1)*7</f>
        <v>44843</v>
      </c>
      <c r="I29" s="5"/>
      <c r="J29" s="5"/>
      <c r="K29" s="5"/>
      <c r="L29" s="5"/>
      <c r="M29" s="5"/>
      <c r="N29" s="15">
        <v>2024</v>
      </c>
      <c r="O29" s="5"/>
    </row>
    <row r="30" ht="24" customHeight="1" spans="2:1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15">
        <v>2025</v>
      </c>
      <c r="O30" s="5"/>
    </row>
    <row r="31" ht="24" customHeight="1" spans="2:1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15">
        <v>2026</v>
      </c>
      <c r="O31" s="5"/>
    </row>
    <row r="32" ht="24" customHeight="1" spans="2:1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15">
        <v>2027</v>
      </c>
      <c r="O32" s="5"/>
    </row>
    <row r="33" ht="24" customHeight="1" spans="2:1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15">
        <v>2028</v>
      </c>
      <c r="O33" s="5"/>
    </row>
    <row r="34" ht="24" customHeight="1" spans="2:1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15">
        <v>2029</v>
      </c>
      <c r="O34" s="5"/>
    </row>
    <row r="35" ht="24" customHeight="1" spans="2:1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15">
        <v>2030</v>
      </c>
      <c r="O35" s="5"/>
    </row>
    <row r="36" ht="24" customHeight="1" spans="2:1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15">
        <v>2031</v>
      </c>
      <c r="O36" s="5"/>
    </row>
    <row r="37" ht="24" customHeight="1" spans="2:1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15">
        <v>2032</v>
      </c>
      <c r="O37" s="5"/>
    </row>
    <row r="38" ht="24" customHeight="1" spans="2:1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</row>
    <row r="39" ht="24" customHeight="1" spans="2:1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</row>
    <row r="40" ht="24" customHeight="1" spans="2:1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</row>
    <row r="41" ht="24" customHeight="1" spans="2:1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</row>
    <row r="42" ht="24" customHeight="1" spans="2:1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</row>
    <row r="43" ht="24" customHeight="1" spans="2:1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</row>
    <row r="44" ht="24" customHeight="1" spans="2:1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ht="24" customHeight="1" spans="2:1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</row>
    <row r="46" ht="24" customHeight="1" spans="2:1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</row>
    <row r="47" ht="24" customHeight="1" spans="2:1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</row>
    <row r="48" ht="24" customHeight="1" spans="2:1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</row>
    <row r="49" ht="24" customHeight="1" spans="2:1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</row>
    <row r="50" ht="24" customHeight="1" spans="2:1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</row>
    <row r="51" ht="24" customHeight="1" spans="2:1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</row>
    <row r="52" ht="24" customHeight="1" spans="2:1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</row>
    <row r="53" ht="24" customHeight="1" spans="2:1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</row>
    <row r="54" ht="24" customHeight="1" spans="2:1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</row>
    <row r="55" ht="24" customHeight="1" spans="2:1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</row>
    <row r="56" ht="24" customHeight="1" spans="2:1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</row>
    <row r="57" ht="24" customHeight="1" spans="2:1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</row>
    <row r="58" ht="24" customHeight="1" spans="2:1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</row>
    <row r="59" ht="24" customHeight="1" spans="2:1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ht="24" customHeight="1" spans="2:1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</row>
    <row r="61" ht="24" customHeight="1" spans="2:1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</row>
    <row r="62" ht="24" customHeight="1" spans="2:1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</row>
    <row r="63" ht="24" customHeight="1" spans="2:1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</row>
    <row r="64" ht="24" customHeight="1" spans="2:1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</row>
    <row r="65" ht="24" customHeight="1" spans="2:1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</row>
  </sheetData>
  <sheetProtection formatCells="0" insertHyperlinks="0" autoFilter="0"/>
  <conditionalFormatting sqref="B6:H11">
    <cfRule type="expression" dxfId="3" priority="2">
      <formula>MONTH(B6)&lt;&gt;$E$3</formula>
    </cfRule>
  </conditionalFormatting>
  <conditionalFormatting sqref="B24:H29">
    <cfRule type="expression" dxfId="3" priority="1">
      <formula>MONTH(B24)&lt;&gt;$E$3</formula>
    </cfRule>
  </conditionalFormatting>
  <dataValidations count="2">
    <dataValidation type="list" allowBlank="1" showInputMessage="1" showErrorMessage="1" sqref="C3">
      <formula1>OFFSET($N$3,1,0,COUNTA($N:$N)-1,1)</formula1>
    </dataValidation>
    <dataValidation type="list" allowBlank="1" showInputMessage="1" showErrorMessage="1" sqref="E3">
      <formula1>$O$4:$O$21</formula1>
    </dataValidation>
  </dataValidation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B1:H59"/>
  <sheetViews>
    <sheetView showGridLines="0" workbookViewId="0">
      <pane ySplit="1" topLeftCell="A2" activePane="bottomLeft" state="frozen"/>
      <selection/>
      <selection pane="bottomLeft" activeCell="B4" sqref="B4"/>
    </sheetView>
  </sheetViews>
  <sheetFormatPr defaultColWidth="9.90833333333333" defaultRowHeight="14" customHeight="1" outlineLevelCol="7"/>
  <cols>
    <col min="1" max="1" width="4.18333333333333" style="177" customWidth="1"/>
    <col min="2" max="2" width="7.73333333333333" style="177" customWidth="1"/>
    <col min="3" max="4" width="8.73333333333333" style="177"/>
    <col min="5" max="5" width="10.1833333333333" style="177" customWidth="1"/>
    <col min="6" max="6" width="10.2666666666667" style="177" customWidth="1"/>
    <col min="7" max="7" width="12.7333333333333" style="177" customWidth="1"/>
    <col min="8" max="8" width="41.4583333333333" style="177" customWidth="1"/>
    <col min="9" max="16384" width="8.73333333333333" style="177"/>
  </cols>
  <sheetData>
    <row r="1" s="176" customFormat="1" ht="33" customHeight="1" spans="2:8">
      <c r="B1" s="178" t="s">
        <v>196</v>
      </c>
      <c r="C1" s="179"/>
      <c r="D1" s="179"/>
      <c r="E1" s="179"/>
      <c r="F1" s="179"/>
      <c r="G1" s="179"/>
      <c r="H1" s="179"/>
    </row>
    <row r="2" ht="9" customHeight="1" spans="2:8">
      <c r="B2" s="180"/>
      <c r="C2" s="180"/>
      <c r="D2" s="180"/>
      <c r="E2" s="180"/>
      <c r="F2" s="180"/>
      <c r="G2" s="180"/>
      <c r="H2" s="180"/>
    </row>
    <row r="3" ht="24" customHeight="1" spans="2:8">
      <c r="B3" s="181" t="s">
        <v>197</v>
      </c>
      <c r="C3" s="180"/>
      <c r="D3" s="180"/>
      <c r="E3" s="180"/>
      <c r="F3" s="180"/>
      <c r="G3" s="180"/>
      <c r="H3" s="182" t="s">
        <v>198</v>
      </c>
    </row>
    <row r="4" ht="24" customHeight="1" spans="2:8">
      <c r="B4" s="182" t="str">
        <f ca="1">CHOOSE(WEEKDAY(TODAY(),2),H3,H4,H5,H6,H7,H8,H9)</f>
        <v>今天是周六，过一个愉快舒服的周末</v>
      </c>
      <c r="C4" s="180"/>
      <c r="D4" s="180"/>
      <c r="E4" s="180"/>
      <c r="F4" s="180"/>
      <c r="G4" s="180"/>
      <c r="H4" s="182" t="s">
        <v>199</v>
      </c>
    </row>
    <row r="5" ht="24" customHeight="1" spans="2:8">
      <c r="B5" s="180"/>
      <c r="C5" s="180"/>
      <c r="D5" s="180"/>
      <c r="E5" s="180"/>
      <c r="F5" s="180"/>
      <c r="G5" s="180"/>
      <c r="H5" s="182" t="s">
        <v>200</v>
      </c>
    </row>
    <row r="6" ht="24" customHeight="1" spans="2:8">
      <c r="B6" s="183" t="s">
        <v>201</v>
      </c>
      <c r="C6" s="180"/>
      <c r="D6" s="180"/>
      <c r="E6" s="180"/>
      <c r="F6" s="180"/>
      <c r="G6" s="180"/>
      <c r="H6" s="182" t="s">
        <v>202</v>
      </c>
    </row>
    <row r="7" ht="24" customHeight="1" spans="2:8">
      <c r="B7" s="182" t="str">
        <f ca="1">_xlfn.FORMULATEXT(B4)</f>
        <v>=CHOOSE(WEEKDAY(TODAY(),2),H3,H4,H5,H6,H7,H8,H9)</v>
      </c>
      <c r="C7" s="180"/>
      <c r="D7" s="180"/>
      <c r="E7" s="180"/>
      <c r="F7" s="180"/>
      <c r="G7" s="180"/>
      <c r="H7" s="182" t="s">
        <v>203</v>
      </c>
    </row>
    <row r="8" ht="24" customHeight="1" spans="2:8">
      <c r="B8" s="180"/>
      <c r="C8" s="180"/>
      <c r="D8" s="180"/>
      <c r="E8" s="180"/>
      <c r="F8" s="180"/>
      <c r="G8" s="180"/>
      <c r="H8" s="182" t="s">
        <v>204</v>
      </c>
    </row>
    <row r="9" ht="24" customHeight="1" spans="2:8">
      <c r="B9" s="180"/>
      <c r="C9" s="180"/>
      <c r="D9" s="180"/>
      <c r="E9" s="180"/>
      <c r="F9" s="180"/>
      <c r="G9" s="180"/>
      <c r="H9" s="182" t="s">
        <v>205</v>
      </c>
    </row>
    <row r="10" ht="24" customHeight="1" spans="2:8">
      <c r="B10" s="180"/>
      <c r="C10" s="180"/>
      <c r="D10" s="180"/>
      <c r="E10" s="180"/>
      <c r="F10" s="180"/>
      <c r="G10" s="180"/>
      <c r="H10" s="182"/>
    </row>
    <row r="11" ht="24" customHeight="1" spans="2:8">
      <c r="B11" s="180"/>
      <c r="C11" s="180"/>
      <c r="D11" s="180"/>
      <c r="E11" s="180"/>
      <c r="F11" s="180"/>
      <c r="G11" s="180"/>
      <c r="H11" s="180"/>
    </row>
    <row r="12" ht="24" customHeight="1" spans="2:8">
      <c r="B12" s="180"/>
      <c r="C12" s="180"/>
      <c r="D12" s="180"/>
      <c r="E12" s="180"/>
      <c r="F12" s="180"/>
      <c r="G12" s="180"/>
      <c r="H12" s="180"/>
    </row>
    <row r="13" ht="24" customHeight="1" spans="2:8">
      <c r="B13" s="180"/>
      <c r="C13" s="180"/>
      <c r="D13" s="180"/>
      <c r="E13" s="180"/>
      <c r="F13" s="180"/>
      <c r="G13" s="180"/>
      <c r="H13" s="180"/>
    </row>
    <row r="14" ht="24" customHeight="1" spans="2:8">
      <c r="B14" s="180"/>
      <c r="C14" s="180"/>
      <c r="D14" s="180"/>
      <c r="E14" s="180"/>
      <c r="F14" s="180"/>
      <c r="G14" s="180"/>
      <c r="H14" s="180"/>
    </row>
    <row r="15" ht="24" customHeight="1" spans="2:8">
      <c r="B15" s="180"/>
      <c r="C15" s="180"/>
      <c r="D15" s="180"/>
      <c r="E15" s="180"/>
      <c r="F15" s="180"/>
      <c r="G15" s="180"/>
      <c r="H15" s="180"/>
    </row>
    <row r="16" ht="24" customHeight="1" spans="2:8">
      <c r="B16" s="180"/>
      <c r="C16" s="180"/>
      <c r="D16" s="180"/>
      <c r="E16" s="180"/>
      <c r="F16" s="180"/>
      <c r="G16" s="180"/>
      <c r="H16" s="180"/>
    </row>
    <row r="17" ht="24" customHeight="1" spans="2:8">
      <c r="B17" s="180"/>
      <c r="C17" s="180"/>
      <c r="D17" s="180"/>
      <c r="E17" s="180"/>
      <c r="F17" s="180"/>
      <c r="G17" s="180"/>
      <c r="H17" s="180"/>
    </row>
    <row r="18" ht="24" customHeight="1" spans="2:8">
      <c r="B18" s="180"/>
      <c r="C18" s="180"/>
      <c r="D18" s="180"/>
      <c r="E18" s="180"/>
      <c r="F18" s="180"/>
      <c r="G18" s="180"/>
      <c r="H18" s="180"/>
    </row>
    <row r="19" ht="24" customHeight="1" spans="2:8">
      <c r="B19" s="180"/>
      <c r="C19" s="180"/>
      <c r="D19" s="180"/>
      <c r="E19" s="180"/>
      <c r="F19" s="180"/>
      <c r="G19" s="180"/>
      <c r="H19" s="180"/>
    </row>
    <row r="20" ht="24" customHeight="1" spans="2:8">
      <c r="B20" s="180"/>
      <c r="C20" s="180"/>
      <c r="D20" s="180"/>
      <c r="E20" s="180"/>
      <c r="F20" s="180"/>
      <c r="G20" s="180"/>
      <c r="H20" s="180"/>
    </row>
    <row r="21" ht="24" customHeight="1" spans="2:8">
      <c r="B21" s="180"/>
      <c r="C21" s="180"/>
      <c r="D21" s="180"/>
      <c r="E21" s="180"/>
      <c r="F21" s="180"/>
      <c r="G21" s="180"/>
      <c r="H21" s="180"/>
    </row>
    <row r="22" ht="24" customHeight="1" spans="2:8">
      <c r="B22" s="180"/>
      <c r="C22" s="180"/>
      <c r="D22" s="180"/>
      <c r="E22" s="180"/>
      <c r="F22" s="180"/>
      <c r="G22" s="180"/>
      <c r="H22" s="180"/>
    </row>
    <row r="23" ht="24" customHeight="1" spans="2:8">
      <c r="B23" s="180"/>
      <c r="C23" s="180"/>
      <c r="D23" s="180"/>
      <c r="E23" s="180"/>
      <c r="F23" s="180"/>
      <c r="G23" s="180"/>
      <c r="H23" s="180"/>
    </row>
    <row r="24" ht="24" customHeight="1" spans="2:8">
      <c r="B24" s="180"/>
      <c r="C24" s="180"/>
      <c r="D24" s="180"/>
      <c r="E24" s="180"/>
      <c r="F24" s="180"/>
      <c r="G24" s="180"/>
      <c r="H24" s="180"/>
    </row>
    <row r="25" ht="24" customHeight="1" spans="2:8">
      <c r="B25" s="180"/>
      <c r="C25" s="180"/>
      <c r="D25" s="180"/>
      <c r="E25" s="180"/>
      <c r="F25" s="180"/>
      <c r="G25" s="180"/>
      <c r="H25" s="180"/>
    </row>
    <row r="26" ht="24" customHeight="1" spans="2:8">
      <c r="B26" s="180"/>
      <c r="C26" s="180"/>
      <c r="D26" s="180"/>
      <c r="E26" s="180"/>
      <c r="F26" s="180"/>
      <c r="G26" s="180"/>
      <c r="H26" s="180"/>
    </row>
    <row r="27" ht="24" customHeight="1" spans="2:8">
      <c r="B27" s="180"/>
      <c r="C27" s="180"/>
      <c r="D27" s="180"/>
      <c r="E27" s="180"/>
      <c r="F27" s="180"/>
      <c r="G27" s="180"/>
      <c r="H27" s="180"/>
    </row>
    <row r="28" ht="24" customHeight="1" spans="2:8">
      <c r="B28" s="180"/>
      <c r="C28" s="180"/>
      <c r="D28" s="180"/>
      <c r="E28" s="180"/>
      <c r="F28" s="180"/>
      <c r="G28" s="180"/>
      <c r="H28" s="180"/>
    </row>
    <row r="29" ht="24" customHeight="1" spans="2:8">
      <c r="B29" s="180"/>
      <c r="C29" s="180"/>
      <c r="D29" s="180"/>
      <c r="E29" s="180"/>
      <c r="F29" s="180"/>
      <c r="G29" s="180"/>
      <c r="H29" s="180"/>
    </row>
    <row r="30" ht="24" customHeight="1" spans="2:8">
      <c r="B30" s="180"/>
      <c r="C30" s="180"/>
      <c r="D30" s="180"/>
      <c r="E30" s="180"/>
      <c r="F30" s="180"/>
      <c r="G30" s="180"/>
      <c r="H30" s="180"/>
    </row>
    <row r="31" ht="24" customHeight="1" spans="2:8">
      <c r="B31" s="180"/>
      <c r="C31" s="180"/>
      <c r="D31" s="180"/>
      <c r="E31" s="180"/>
      <c r="F31" s="180"/>
      <c r="G31" s="180"/>
      <c r="H31" s="180"/>
    </row>
    <row r="32" ht="24" customHeight="1" spans="2:8">
      <c r="B32" s="180"/>
      <c r="C32" s="180"/>
      <c r="D32" s="180"/>
      <c r="E32" s="180"/>
      <c r="F32" s="180"/>
      <c r="G32" s="180"/>
      <c r="H32" s="180"/>
    </row>
    <row r="33" ht="24" customHeight="1" spans="2:8">
      <c r="B33" s="180"/>
      <c r="C33" s="180"/>
      <c r="D33" s="180"/>
      <c r="E33" s="180"/>
      <c r="F33" s="180"/>
      <c r="G33" s="180"/>
      <c r="H33" s="180"/>
    </row>
    <row r="34" ht="24" customHeight="1" spans="2:8">
      <c r="B34" s="180"/>
      <c r="C34" s="180"/>
      <c r="D34" s="180"/>
      <c r="E34" s="180"/>
      <c r="F34" s="180"/>
      <c r="G34" s="180"/>
      <c r="H34" s="180"/>
    </row>
    <row r="35" ht="24" customHeight="1" spans="2:8">
      <c r="B35" s="180"/>
      <c r="C35" s="180"/>
      <c r="D35" s="180"/>
      <c r="E35" s="180"/>
      <c r="F35" s="180"/>
      <c r="G35" s="180"/>
      <c r="H35" s="180"/>
    </row>
    <row r="36" ht="24" customHeight="1" spans="2:8">
      <c r="B36" s="180"/>
      <c r="C36" s="180"/>
      <c r="D36" s="180"/>
      <c r="E36" s="180"/>
      <c r="F36" s="180"/>
      <c r="G36" s="180"/>
      <c r="H36" s="180"/>
    </row>
    <row r="37" ht="24" customHeight="1" spans="2:8">
      <c r="B37" s="180"/>
      <c r="C37" s="180"/>
      <c r="D37" s="180"/>
      <c r="E37" s="180"/>
      <c r="F37" s="180"/>
      <c r="G37" s="180"/>
      <c r="H37" s="180"/>
    </row>
    <row r="38" ht="24" customHeight="1" spans="2:8">
      <c r="B38" s="180"/>
      <c r="C38" s="180"/>
      <c r="D38" s="180"/>
      <c r="E38" s="180"/>
      <c r="F38" s="180"/>
      <c r="G38" s="180"/>
      <c r="H38" s="180"/>
    </row>
    <row r="39" ht="24" customHeight="1" spans="2:8">
      <c r="B39" s="180"/>
      <c r="C39" s="180"/>
      <c r="D39" s="180"/>
      <c r="E39" s="180"/>
      <c r="F39" s="180"/>
      <c r="G39" s="180"/>
      <c r="H39" s="180"/>
    </row>
    <row r="40" ht="24" customHeight="1" spans="2:8">
      <c r="B40" s="180"/>
      <c r="C40" s="180"/>
      <c r="D40" s="180"/>
      <c r="E40" s="180"/>
      <c r="F40" s="180"/>
      <c r="G40" s="180"/>
      <c r="H40" s="180"/>
    </row>
    <row r="41" ht="24" customHeight="1" spans="2:8">
      <c r="B41" s="180"/>
      <c r="C41" s="180"/>
      <c r="D41" s="180"/>
      <c r="E41" s="180"/>
      <c r="F41" s="180"/>
      <c r="G41" s="180"/>
      <c r="H41" s="180"/>
    </row>
    <row r="42" ht="24" customHeight="1" spans="2:8">
      <c r="B42" s="180"/>
      <c r="C42" s="180"/>
      <c r="D42" s="180"/>
      <c r="E42" s="180"/>
      <c r="F42" s="180"/>
      <c r="G42" s="180"/>
      <c r="H42" s="180"/>
    </row>
    <row r="43" ht="24" customHeight="1" spans="2:8">
      <c r="B43" s="180"/>
      <c r="C43" s="180"/>
      <c r="D43" s="180"/>
      <c r="E43" s="180"/>
      <c r="F43" s="180"/>
      <c r="G43" s="180"/>
      <c r="H43" s="180"/>
    </row>
    <row r="44" ht="24" customHeight="1" spans="2:8">
      <c r="B44" s="180"/>
      <c r="C44" s="180"/>
      <c r="D44" s="180"/>
      <c r="E44" s="180"/>
      <c r="F44" s="180"/>
      <c r="G44" s="180"/>
      <c r="H44" s="180"/>
    </row>
    <row r="45" ht="24" customHeight="1" spans="2:8">
      <c r="B45" s="180"/>
      <c r="C45" s="180"/>
      <c r="D45" s="180"/>
      <c r="E45" s="180"/>
      <c r="F45" s="180"/>
      <c r="G45" s="180"/>
      <c r="H45" s="180"/>
    </row>
    <row r="46" ht="24" customHeight="1" spans="2:8">
      <c r="B46" s="180"/>
      <c r="C46" s="180"/>
      <c r="D46" s="180"/>
      <c r="E46" s="180"/>
      <c r="F46" s="180"/>
      <c r="G46" s="180"/>
      <c r="H46" s="180"/>
    </row>
    <row r="47" ht="24" customHeight="1" spans="2:8">
      <c r="B47" s="180"/>
      <c r="C47" s="180"/>
      <c r="D47" s="180"/>
      <c r="E47" s="180"/>
      <c r="F47" s="180"/>
      <c r="G47" s="180"/>
      <c r="H47" s="180"/>
    </row>
    <row r="48" ht="24" customHeight="1" spans="2:8">
      <c r="B48" s="180"/>
      <c r="C48" s="180"/>
      <c r="D48" s="180"/>
      <c r="E48" s="180"/>
      <c r="F48" s="180"/>
      <c r="G48" s="180"/>
      <c r="H48" s="180"/>
    </row>
    <row r="49" ht="24" customHeight="1" spans="2:8">
      <c r="B49" s="180"/>
      <c r="C49" s="180"/>
      <c r="D49" s="180"/>
      <c r="E49" s="180"/>
      <c r="F49" s="180"/>
      <c r="G49" s="180"/>
      <c r="H49" s="180"/>
    </row>
    <row r="50" ht="24" customHeight="1" spans="2:8">
      <c r="B50" s="180"/>
      <c r="C50" s="180"/>
      <c r="D50" s="180"/>
      <c r="E50" s="180"/>
      <c r="F50" s="180"/>
      <c r="G50" s="180"/>
      <c r="H50" s="180"/>
    </row>
    <row r="51" ht="24" customHeight="1" spans="2:8">
      <c r="B51" s="180"/>
      <c r="C51" s="180"/>
      <c r="D51" s="180"/>
      <c r="E51" s="180"/>
      <c r="F51" s="180"/>
      <c r="G51" s="180"/>
      <c r="H51" s="180"/>
    </row>
    <row r="52" ht="24" customHeight="1" spans="2:8">
      <c r="B52" s="180"/>
      <c r="C52" s="180"/>
      <c r="D52" s="180"/>
      <c r="E52" s="180"/>
      <c r="F52" s="180"/>
      <c r="G52" s="180"/>
      <c r="H52" s="180"/>
    </row>
    <row r="53" ht="24" customHeight="1" spans="2:8">
      <c r="B53" s="180"/>
      <c r="C53" s="180"/>
      <c r="D53" s="180"/>
      <c r="E53" s="180"/>
      <c r="F53" s="180"/>
      <c r="G53" s="180"/>
      <c r="H53" s="180"/>
    </row>
    <row r="54" ht="24" customHeight="1" spans="2:8">
      <c r="B54" s="180"/>
      <c r="C54" s="180"/>
      <c r="D54" s="180"/>
      <c r="E54" s="180"/>
      <c r="F54" s="180"/>
      <c r="G54" s="180"/>
      <c r="H54" s="180"/>
    </row>
    <row r="55" ht="24" customHeight="1" spans="2:8">
      <c r="B55" s="180"/>
      <c r="C55" s="180"/>
      <c r="D55" s="180"/>
      <c r="E55" s="180"/>
      <c r="F55" s="180"/>
      <c r="G55" s="180"/>
      <c r="H55" s="180"/>
    </row>
    <row r="56" ht="24" customHeight="1" spans="2:8">
      <c r="B56" s="180"/>
      <c r="C56" s="180"/>
      <c r="D56" s="180"/>
      <c r="E56" s="180"/>
      <c r="F56" s="180"/>
      <c r="G56" s="180"/>
      <c r="H56" s="180"/>
    </row>
    <row r="57" ht="24" customHeight="1" spans="2:8">
      <c r="B57" s="180"/>
      <c r="C57" s="180"/>
      <c r="D57" s="180"/>
      <c r="E57" s="180"/>
      <c r="F57" s="180"/>
      <c r="G57" s="180"/>
      <c r="H57" s="180"/>
    </row>
    <row r="58" ht="24" customHeight="1" spans="2:8">
      <c r="B58" s="180"/>
      <c r="C58" s="180"/>
      <c r="D58" s="180"/>
      <c r="E58" s="180"/>
      <c r="F58" s="180"/>
      <c r="G58" s="180"/>
      <c r="H58" s="180"/>
    </row>
    <row r="59" ht="24" customHeight="1" spans="2:8">
      <c r="B59" s="180"/>
      <c r="C59" s="180"/>
      <c r="D59" s="180"/>
      <c r="E59" s="180"/>
      <c r="F59" s="180"/>
      <c r="G59" s="180"/>
      <c r="H59" s="180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B1:I59"/>
  <sheetViews>
    <sheetView showGridLines="0" workbookViewId="0">
      <pane ySplit="1" topLeftCell="A3" activePane="bottomLeft" state="frozen"/>
      <selection/>
      <selection pane="bottomLeft" activeCell="H3" sqref="H3"/>
    </sheetView>
  </sheetViews>
  <sheetFormatPr defaultColWidth="9.90833333333333" defaultRowHeight="14" customHeight="1"/>
  <cols>
    <col min="1" max="1" width="2.35833333333333" style="163" customWidth="1"/>
    <col min="2" max="2" width="10.6416666666667" style="163" customWidth="1"/>
    <col min="3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9">
      <c r="B1" s="164" t="s">
        <v>206</v>
      </c>
      <c r="C1" s="12"/>
      <c r="D1" s="12"/>
      <c r="E1" s="12"/>
      <c r="F1" s="12"/>
      <c r="G1" s="12"/>
      <c r="H1" s="12"/>
      <c r="I1" s="12"/>
    </row>
    <row r="2" ht="9" customHeight="1" spans="2:9">
      <c r="B2" s="5"/>
      <c r="C2" s="5"/>
      <c r="D2" s="5"/>
      <c r="E2" s="5"/>
      <c r="F2" s="5"/>
      <c r="G2" s="5"/>
      <c r="H2" s="5"/>
      <c r="I2" s="5"/>
    </row>
    <row r="3" ht="24" customHeight="1" spans="2:9">
      <c r="B3" s="5" t="s">
        <v>207</v>
      </c>
      <c r="C3" s="5"/>
      <c r="D3" s="5"/>
      <c r="E3" s="5"/>
      <c r="F3" s="5"/>
      <c r="G3" s="5" t="s">
        <v>208</v>
      </c>
      <c r="H3" s="174" t="s">
        <v>209</v>
      </c>
      <c r="I3" s="5"/>
    </row>
    <row r="4" ht="24" customHeight="1" spans="2:9">
      <c r="B4" s="174" t="s">
        <v>210</v>
      </c>
      <c r="C4" s="175" t="s">
        <v>211</v>
      </c>
      <c r="D4" s="175" t="s">
        <v>212</v>
      </c>
      <c r="E4" s="175" t="s">
        <v>143</v>
      </c>
      <c r="F4" s="5"/>
      <c r="G4" s="175" t="s">
        <v>211</v>
      </c>
      <c r="H4" s="175" t="s">
        <v>212</v>
      </c>
      <c r="I4" s="175" t="s">
        <v>143</v>
      </c>
    </row>
    <row r="5" ht="24" customHeight="1" spans="2:9">
      <c r="B5" s="174" t="str">
        <f>D5&amp;COUNTIF(D$5:D5,D5)</f>
        <v>市场1</v>
      </c>
      <c r="C5" s="175">
        <v>1</v>
      </c>
      <c r="D5" s="175" t="s">
        <v>213</v>
      </c>
      <c r="E5" s="175" t="s">
        <v>214</v>
      </c>
      <c r="F5" s="5"/>
      <c r="G5" s="5">
        <f>IFERROR(VLOOKUP($H$3&amp;ROW(A1),$B$5:$E$11,2,0),"")</f>
        <v>2</v>
      </c>
      <c r="H5" s="5" t="str">
        <f>IFERROR(VLOOKUP($H$3&amp;ROW(B1),$B$5:$E$11,3,0),"")</f>
        <v>财务</v>
      </c>
      <c r="I5" s="5" t="str">
        <f>IFERROR(VLOOKUP($H$3&amp;ROW(C1),$B$5:$E$11,4,0),"")</f>
        <v>小乔</v>
      </c>
    </row>
    <row r="6" ht="24" customHeight="1" spans="2:9">
      <c r="B6" s="174" t="str">
        <f>D6&amp;COUNTIF(D$5:D6,D6)</f>
        <v>财务1</v>
      </c>
      <c r="C6" s="175">
        <v>2</v>
      </c>
      <c r="D6" s="175" t="s">
        <v>209</v>
      </c>
      <c r="E6" s="175" t="s">
        <v>215</v>
      </c>
      <c r="F6" s="5"/>
      <c r="G6" s="5">
        <f>IFERROR(VLOOKUP($H$3&amp;ROW(A2),$B$5:$E$11,2,0),"")</f>
        <v>3</v>
      </c>
      <c r="H6" s="5" t="str">
        <f>IFERROR(VLOOKUP($H$3&amp;ROW(B2),$B$5:$E$11,3,0),"")</f>
        <v>财务</v>
      </c>
      <c r="I6" s="5" t="str">
        <f>IFERROR(VLOOKUP($H$3&amp;ROW(C2),$B$5:$E$11,4,0),"")</f>
        <v>诸葛亮</v>
      </c>
    </row>
    <row r="7" ht="24" customHeight="1" spans="2:9">
      <c r="B7" s="174" t="str">
        <f>D7&amp;COUNTIF(D$5:D7,D7)</f>
        <v>财务2</v>
      </c>
      <c r="C7" s="175">
        <v>3</v>
      </c>
      <c r="D7" s="175" t="s">
        <v>209</v>
      </c>
      <c r="E7" s="175" t="s">
        <v>216</v>
      </c>
      <c r="F7" s="5"/>
      <c r="G7" s="5">
        <v>4</v>
      </c>
      <c r="H7" s="5"/>
      <c r="I7" s="5" t="str">
        <f>IFERROR(VLOOKUP($H$3&amp;ROW(C3),$B$5:$E$11,4,0),"")</f>
        <v/>
      </c>
    </row>
    <row r="8" ht="24" customHeight="1" spans="2:9">
      <c r="B8" s="174" t="str">
        <f>D8&amp;COUNTIF(D$5:D8,D8)</f>
        <v>市场2</v>
      </c>
      <c r="C8" s="175">
        <v>4</v>
      </c>
      <c r="D8" s="175" t="s">
        <v>213</v>
      </c>
      <c r="E8" s="175" t="s">
        <v>217</v>
      </c>
      <c r="F8" s="5"/>
      <c r="G8" s="5">
        <v>5</v>
      </c>
      <c r="H8" s="5"/>
      <c r="I8" s="5" t="str">
        <f>IFERROR(VLOOKUP($H$3&amp;ROW(C4),$B$5:$E$11,4,0),"")</f>
        <v/>
      </c>
    </row>
    <row r="9" ht="24" customHeight="1" spans="2:9">
      <c r="B9" s="174" t="str">
        <f>D9&amp;COUNTIF(D$5:D9,D9)</f>
        <v>生产1</v>
      </c>
      <c r="C9" s="175">
        <v>5</v>
      </c>
      <c r="D9" s="175" t="s">
        <v>218</v>
      </c>
      <c r="E9" s="175" t="s">
        <v>219</v>
      </c>
      <c r="F9" s="5"/>
      <c r="G9" s="5">
        <v>6</v>
      </c>
      <c r="H9" s="5"/>
      <c r="I9" s="5" t="str">
        <f>IFERROR(VLOOKUP($H$3&amp;ROW(C5),$B$5:$E$11,4,0),"")</f>
        <v/>
      </c>
    </row>
    <row r="10" ht="24" customHeight="1" spans="2:9">
      <c r="B10" s="174" t="str">
        <f>D10&amp;COUNTIF(D$5:D10,D10)</f>
        <v>市场3</v>
      </c>
      <c r="C10" s="175">
        <v>6</v>
      </c>
      <c r="D10" s="175" t="s">
        <v>213</v>
      </c>
      <c r="E10" s="175" t="s">
        <v>220</v>
      </c>
      <c r="F10" s="5"/>
      <c r="G10" s="5">
        <v>7</v>
      </c>
      <c r="H10" s="5"/>
      <c r="I10" s="5" t="str">
        <f>IFERROR(VLOOKUP($H$3&amp;ROW(C6),$B$5:$E$11,4,0),"")</f>
        <v/>
      </c>
    </row>
    <row r="11" ht="24" customHeight="1" spans="2:9">
      <c r="B11" s="174" t="str">
        <f>D11&amp;COUNTIF(D$5:D11,D11)</f>
        <v>生产2</v>
      </c>
      <c r="C11" s="175">
        <v>7</v>
      </c>
      <c r="D11" s="175" t="s">
        <v>218</v>
      </c>
      <c r="E11" s="175" t="s">
        <v>221</v>
      </c>
      <c r="F11" s="5"/>
      <c r="G11" s="5">
        <v>8</v>
      </c>
      <c r="H11" s="5"/>
      <c r="I11" s="5" t="str">
        <f>IFERROR(VLOOKUP($H$3&amp;ROW(C7),$B$5:$E$11,4,0),"")</f>
        <v/>
      </c>
    </row>
    <row r="12" ht="24" customHeight="1" spans="2:9">
      <c r="B12" s="5"/>
      <c r="C12" s="5"/>
      <c r="D12" s="5"/>
      <c r="E12" s="5"/>
      <c r="F12" s="5"/>
      <c r="G12" s="5"/>
      <c r="H12" s="5"/>
      <c r="I12" s="5"/>
    </row>
    <row r="13" ht="24" customHeight="1" spans="2:9">
      <c r="B13" s="173" t="s">
        <v>222</v>
      </c>
      <c r="C13" s="5"/>
      <c r="D13" s="5"/>
      <c r="E13" s="5"/>
      <c r="F13" s="5"/>
      <c r="G13" s="5"/>
      <c r="H13" s="5"/>
      <c r="I13" s="5"/>
    </row>
    <row r="14" ht="24" customHeight="1" spans="2:9">
      <c r="B14" s="121" t="s">
        <v>223</v>
      </c>
      <c r="C14" s="5"/>
      <c r="D14" s="5"/>
      <c r="E14" s="5"/>
      <c r="F14" s="5"/>
      <c r="G14" s="5"/>
      <c r="H14" s="5"/>
      <c r="I14" s="5"/>
    </row>
    <row r="15" ht="24" customHeight="1" spans="2:9">
      <c r="B15" s="121" t="s">
        <v>224</v>
      </c>
      <c r="C15" s="5"/>
      <c r="D15" s="5"/>
      <c r="E15" s="5"/>
      <c r="F15" s="5"/>
      <c r="G15" s="5"/>
      <c r="H15" s="5"/>
      <c r="I15" s="5"/>
    </row>
    <row r="16" ht="24" customHeight="1" spans="2:9">
      <c r="B16" s="121"/>
      <c r="C16" s="5"/>
      <c r="D16" s="5"/>
      <c r="E16" s="5"/>
      <c r="F16" s="5"/>
      <c r="G16" s="5"/>
      <c r="H16" s="5"/>
      <c r="I16" s="5"/>
    </row>
    <row r="17" ht="24" customHeight="1" spans="2:9">
      <c r="B17" s="121"/>
      <c r="C17" s="5"/>
      <c r="D17" s="5"/>
      <c r="E17" s="5"/>
      <c r="F17" s="5"/>
      <c r="G17" s="5"/>
      <c r="H17" s="5"/>
      <c r="I17" s="5"/>
    </row>
    <row r="18" ht="24" customHeight="1" spans="2:9">
      <c r="B18" s="5"/>
      <c r="C18" s="5"/>
      <c r="D18" s="5"/>
      <c r="E18" s="5"/>
      <c r="F18" s="5"/>
      <c r="G18" s="5"/>
      <c r="H18" s="5"/>
      <c r="I18" s="5"/>
    </row>
    <row r="19" ht="24" customHeight="1" spans="2:9">
      <c r="B19" s="5"/>
      <c r="C19" s="5"/>
      <c r="D19" s="5"/>
      <c r="E19" s="5"/>
      <c r="F19" s="5"/>
      <c r="G19" s="5"/>
      <c r="H19" s="5"/>
      <c r="I19" s="5"/>
    </row>
    <row r="20" ht="24" customHeight="1" spans="2:9">
      <c r="B20" s="5"/>
      <c r="C20" s="5"/>
      <c r="D20" s="5"/>
      <c r="E20" s="5"/>
      <c r="F20" s="5"/>
      <c r="G20" s="5"/>
      <c r="H20" s="5"/>
      <c r="I20" s="5"/>
    </row>
    <row r="21" ht="24" customHeight="1" spans="2:9">
      <c r="B21" s="5"/>
      <c r="C21" s="5"/>
      <c r="D21" s="5"/>
      <c r="E21" s="5"/>
      <c r="F21" s="5"/>
      <c r="G21" s="5"/>
      <c r="H21" s="5"/>
      <c r="I21" s="5"/>
    </row>
    <row r="22" ht="24" customHeight="1" spans="2:9">
      <c r="B22" s="5"/>
      <c r="C22" s="5"/>
      <c r="D22" s="5"/>
      <c r="E22" s="5"/>
      <c r="F22" s="5"/>
      <c r="G22" s="5"/>
      <c r="H22" s="5"/>
      <c r="I22" s="5"/>
    </row>
    <row r="23" ht="24" customHeight="1" spans="2:9">
      <c r="B23" s="5"/>
      <c r="C23" s="5"/>
      <c r="D23" s="5"/>
      <c r="E23" s="5"/>
      <c r="F23" s="5"/>
      <c r="G23" s="5"/>
      <c r="H23" s="5"/>
      <c r="I23" s="5"/>
    </row>
    <row r="24" ht="24" customHeight="1" spans="2:9">
      <c r="B24" s="5"/>
      <c r="C24" s="5"/>
      <c r="D24" s="5"/>
      <c r="E24" s="5"/>
      <c r="F24" s="5"/>
      <c r="G24" s="5"/>
      <c r="H24" s="5"/>
      <c r="I24" s="5"/>
    </row>
    <row r="25" ht="24" customHeight="1" spans="2:9">
      <c r="B25" s="5"/>
      <c r="C25" s="5"/>
      <c r="D25" s="5"/>
      <c r="E25" s="5"/>
      <c r="F25" s="5"/>
      <c r="G25" s="5"/>
      <c r="H25" s="5"/>
      <c r="I25" s="5"/>
    </row>
    <row r="26" ht="24" customHeight="1" spans="2:9">
      <c r="B26" s="5"/>
      <c r="C26" s="5"/>
      <c r="D26" s="5"/>
      <c r="E26" s="5"/>
      <c r="F26" s="5"/>
      <c r="G26" s="5"/>
      <c r="H26" s="5"/>
      <c r="I26" s="5"/>
    </row>
    <row r="27" ht="24" customHeight="1" spans="2:9">
      <c r="B27" s="5"/>
      <c r="C27" s="5"/>
      <c r="D27" s="5"/>
      <c r="E27" s="5"/>
      <c r="F27" s="5"/>
      <c r="G27" s="5"/>
      <c r="H27" s="5"/>
      <c r="I27" s="5"/>
    </row>
    <row r="28" ht="24" customHeight="1" spans="2:9">
      <c r="B28" s="5"/>
      <c r="C28" s="5"/>
      <c r="D28" s="5"/>
      <c r="E28" s="5"/>
      <c r="F28" s="5"/>
      <c r="G28" s="5"/>
      <c r="H28" s="5"/>
      <c r="I28" s="5"/>
    </row>
    <row r="29" ht="24" customHeight="1" spans="2:9">
      <c r="B29" s="5"/>
      <c r="C29" s="5"/>
      <c r="D29" s="5"/>
      <c r="E29" s="5"/>
      <c r="F29" s="5"/>
      <c r="G29" s="5"/>
      <c r="H29" s="5"/>
      <c r="I29" s="5"/>
    </row>
    <row r="30" ht="24" customHeight="1" spans="2:9">
      <c r="B30" s="5"/>
      <c r="C30" s="5"/>
      <c r="D30" s="5"/>
      <c r="E30" s="5"/>
      <c r="F30" s="5"/>
      <c r="G30" s="5"/>
      <c r="H30" s="5"/>
      <c r="I30" s="5"/>
    </row>
    <row r="31" ht="24" customHeight="1" spans="2:9">
      <c r="B31" s="5"/>
      <c r="C31" s="5"/>
      <c r="D31" s="5"/>
      <c r="E31" s="5"/>
      <c r="F31" s="5"/>
      <c r="G31" s="5"/>
      <c r="H31" s="5"/>
      <c r="I31" s="5"/>
    </row>
    <row r="32" ht="24" customHeight="1" spans="2:9">
      <c r="B32" s="5"/>
      <c r="C32" s="5"/>
      <c r="D32" s="5"/>
      <c r="E32" s="5"/>
      <c r="F32" s="5"/>
      <c r="G32" s="5"/>
      <c r="H32" s="5"/>
      <c r="I32" s="5"/>
    </row>
    <row r="33" ht="24" customHeight="1" spans="2:9">
      <c r="B33" s="5"/>
      <c r="C33" s="5"/>
      <c r="D33" s="5"/>
      <c r="E33" s="5"/>
      <c r="F33" s="5"/>
      <c r="G33" s="5"/>
      <c r="H33" s="5"/>
      <c r="I33" s="5"/>
    </row>
    <row r="34" ht="24" customHeight="1" spans="2:9">
      <c r="B34" s="5"/>
      <c r="C34" s="5"/>
      <c r="D34" s="5"/>
      <c r="E34" s="5"/>
      <c r="F34" s="5"/>
      <c r="G34" s="5"/>
      <c r="H34" s="5"/>
      <c r="I34" s="5"/>
    </row>
    <row r="35" ht="24" customHeight="1" spans="2:9">
      <c r="B35" s="5"/>
      <c r="C35" s="5"/>
      <c r="D35" s="5"/>
      <c r="E35" s="5"/>
      <c r="F35" s="5"/>
      <c r="G35" s="5"/>
      <c r="H35" s="5"/>
      <c r="I35" s="5"/>
    </row>
    <row r="36" ht="24" customHeight="1" spans="2:9">
      <c r="B36" s="5"/>
      <c r="C36" s="5"/>
      <c r="D36" s="5"/>
      <c r="E36" s="5"/>
      <c r="F36" s="5"/>
      <c r="G36" s="5"/>
      <c r="H36" s="5"/>
      <c r="I36" s="5"/>
    </row>
    <row r="37" ht="24" customHeight="1" spans="2:9">
      <c r="B37" s="5"/>
      <c r="C37" s="5"/>
      <c r="D37" s="5"/>
      <c r="E37" s="5"/>
      <c r="F37" s="5"/>
      <c r="G37" s="5"/>
      <c r="H37" s="5"/>
      <c r="I37" s="5"/>
    </row>
    <row r="38" ht="24" customHeight="1" spans="2:9">
      <c r="B38" s="5"/>
      <c r="C38" s="5"/>
      <c r="D38" s="5"/>
      <c r="E38" s="5"/>
      <c r="F38" s="5"/>
      <c r="G38" s="5"/>
      <c r="H38" s="5"/>
      <c r="I38" s="5"/>
    </row>
    <row r="39" ht="24" customHeight="1" spans="2:9">
      <c r="B39" s="5"/>
      <c r="C39" s="5"/>
      <c r="D39" s="5"/>
      <c r="E39" s="5"/>
      <c r="F39" s="5"/>
      <c r="G39" s="5"/>
      <c r="H39" s="5"/>
      <c r="I39" s="5"/>
    </row>
    <row r="40" ht="24" customHeight="1" spans="2:9">
      <c r="B40" s="5"/>
      <c r="C40" s="5"/>
      <c r="D40" s="5"/>
      <c r="E40" s="5"/>
      <c r="F40" s="5"/>
      <c r="G40" s="5"/>
      <c r="H40" s="5"/>
      <c r="I40" s="5"/>
    </row>
    <row r="41" ht="24" customHeight="1" spans="2:9">
      <c r="B41" s="5"/>
      <c r="C41" s="5"/>
      <c r="D41" s="5"/>
      <c r="E41" s="5"/>
      <c r="F41" s="5"/>
      <c r="G41" s="5"/>
      <c r="H41" s="5"/>
      <c r="I41" s="5"/>
    </row>
    <row r="42" ht="24" customHeight="1" spans="2:9">
      <c r="B42" s="5"/>
      <c r="C42" s="5"/>
      <c r="D42" s="5"/>
      <c r="E42" s="5"/>
      <c r="F42" s="5"/>
      <c r="G42" s="5"/>
      <c r="H42" s="5"/>
      <c r="I42" s="5"/>
    </row>
    <row r="43" ht="24" customHeight="1" spans="2:9">
      <c r="B43" s="5"/>
      <c r="C43" s="5"/>
      <c r="D43" s="5"/>
      <c r="E43" s="5"/>
      <c r="F43" s="5"/>
      <c r="G43" s="5"/>
      <c r="H43" s="5"/>
      <c r="I43" s="5"/>
    </row>
    <row r="44" ht="24" customHeight="1" spans="2:9">
      <c r="B44" s="5"/>
      <c r="C44" s="5"/>
      <c r="D44" s="5"/>
      <c r="E44" s="5"/>
      <c r="F44" s="5"/>
      <c r="G44" s="5"/>
      <c r="H44" s="5"/>
      <c r="I44" s="5"/>
    </row>
    <row r="45" ht="24" customHeight="1" spans="2:9">
      <c r="B45" s="5"/>
      <c r="C45" s="5"/>
      <c r="D45" s="5"/>
      <c r="E45" s="5"/>
      <c r="F45" s="5"/>
      <c r="G45" s="5"/>
      <c r="H45" s="5"/>
      <c r="I45" s="5"/>
    </row>
    <row r="46" ht="24" customHeight="1" spans="2:9">
      <c r="B46" s="5"/>
      <c r="C46" s="5"/>
      <c r="D46" s="5"/>
      <c r="E46" s="5"/>
      <c r="F46" s="5"/>
      <c r="G46" s="5"/>
      <c r="H46" s="5"/>
      <c r="I46" s="5"/>
    </row>
    <row r="47" ht="24" customHeight="1" spans="2:9">
      <c r="B47" s="5"/>
      <c r="C47" s="5"/>
      <c r="D47" s="5"/>
      <c r="E47" s="5"/>
      <c r="F47" s="5"/>
      <c r="G47" s="5"/>
      <c r="H47" s="5"/>
      <c r="I47" s="5"/>
    </row>
    <row r="48" ht="24" customHeight="1" spans="2:9">
      <c r="B48" s="5"/>
      <c r="C48" s="5"/>
      <c r="D48" s="5"/>
      <c r="E48" s="5"/>
      <c r="F48" s="5"/>
      <c r="G48" s="5"/>
      <c r="H48" s="5"/>
      <c r="I48" s="5"/>
    </row>
    <row r="49" ht="24" customHeight="1" spans="2:9">
      <c r="B49" s="5"/>
      <c r="C49" s="5"/>
      <c r="D49" s="5"/>
      <c r="E49" s="5"/>
      <c r="F49" s="5"/>
      <c r="G49" s="5"/>
      <c r="H49" s="5"/>
      <c r="I49" s="5"/>
    </row>
    <row r="50" ht="24" customHeight="1" spans="2:9">
      <c r="B50" s="5"/>
      <c r="C50" s="5"/>
      <c r="D50" s="5"/>
      <c r="E50" s="5"/>
      <c r="F50" s="5"/>
      <c r="G50" s="5"/>
      <c r="H50" s="5"/>
      <c r="I50" s="5"/>
    </row>
    <row r="51" ht="24" customHeight="1" spans="2:9">
      <c r="B51" s="5"/>
      <c r="C51" s="5"/>
      <c r="D51" s="5"/>
      <c r="E51" s="5"/>
      <c r="F51" s="5"/>
      <c r="G51" s="5"/>
      <c r="H51" s="5"/>
      <c r="I51" s="5"/>
    </row>
    <row r="52" ht="24" customHeight="1" spans="2:9">
      <c r="B52" s="5"/>
      <c r="C52" s="5"/>
      <c r="D52" s="5"/>
      <c r="E52" s="5"/>
      <c r="F52" s="5"/>
      <c r="G52" s="5"/>
      <c r="H52" s="5"/>
      <c r="I52" s="5"/>
    </row>
    <row r="53" ht="24" customHeight="1" spans="2:9">
      <c r="B53" s="5"/>
      <c r="C53" s="5"/>
      <c r="D53" s="5"/>
      <c r="E53" s="5"/>
      <c r="F53" s="5"/>
      <c r="G53" s="5"/>
      <c r="H53" s="5"/>
      <c r="I53" s="5"/>
    </row>
    <row r="54" ht="24" customHeight="1" spans="2:9">
      <c r="B54" s="5"/>
      <c r="C54" s="5"/>
      <c r="D54" s="5"/>
      <c r="E54" s="5"/>
      <c r="F54" s="5"/>
      <c r="G54" s="5"/>
      <c r="H54" s="5"/>
      <c r="I54" s="5"/>
    </row>
    <row r="55" ht="24" customHeight="1" spans="2:9">
      <c r="B55" s="5"/>
      <c r="C55" s="5"/>
      <c r="D55" s="5"/>
      <c r="E55" s="5"/>
      <c r="F55" s="5"/>
      <c r="G55" s="5"/>
      <c r="H55" s="5"/>
      <c r="I55" s="5"/>
    </row>
    <row r="56" ht="24" customHeight="1" spans="2:9">
      <c r="B56" s="5"/>
      <c r="C56" s="5"/>
      <c r="D56" s="5"/>
      <c r="E56" s="5"/>
      <c r="F56" s="5"/>
      <c r="G56" s="5"/>
      <c r="H56" s="5"/>
      <c r="I56" s="5"/>
    </row>
    <row r="57" ht="24" customHeight="1" spans="2:9">
      <c r="B57" s="5"/>
      <c r="C57" s="5"/>
      <c r="D57" s="5"/>
      <c r="E57" s="5"/>
      <c r="F57" s="5"/>
      <c r="G57" s="5"/>
      <c r="H57" s="5"/>
      <c r="I57" s="5"/>
    </row>
    <row r="58" ht="24" customHeight="1" spans="2:9">
      <c r="B58" s="5"/>
      <c r="C58" s="5"/>
      <c r="D58" s="5"/>
      <c r="E58" s="5"/>
      <c r="F58" s="5"/>
      <c r="G58" s="5"/>
      <c r="H58" s="5"/>
      <c r="I58" s="5"/>
    </row>
    <row r="59" ht="24" customHeight="1" spans="2:9">
      <c r="B59" s="5"/>
      <c r="C59" s="5"/>
      <c r="D59" s="5"/>
      <c r="E59" s="5"/>
      <c r="F59" s="5"/>
      <c r="G59" s="5"/>
      <c r="H59" s="5"/>
      <c r="I59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B1:K59"/>
  <sheetViews>
    <sheetView showGridLines="0" showZeros="0" workbookViewId="0">
      <pane ySplit="1" topLeftCell="A2" activePane="bottomLeft" state="frozen"/>
      <selection/>
      <selection pane="bottomLeft" activeCell="H13" sqref="H13"/>
    </sheetView>
  </sheetViews>
  <sheetFormatPr defaultColWidth="9.90833333333333" defaultRowHeight="14" customHeight="1"/>
  <cols>
    <col min="1" max="1" width="2.35833333333333" style="163" customWidth="1"/>
    <col min="2" max="2" width="23.4666666666667" style="163" customWidth="1"/>
    <col min="3" max="3" width="9.90833333333333" style="163" customWidth="1"/>
    <col min="4" max="4" width="34.1833333333333" style="163" customWidth="1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11">
      <c r="B1" s="164" t="s">
        <v>225</v>
      </c>
      <c r="C1" s="12"/>
      <c r="D1" s="12"/>
      <c r="E1" s="12"/>
      <c r="F1" s="12"/>
      <c r="G1" s="12"/>
      <c r="H1" s="12"/>
      <c r="I1" s="12"/>
      <c r="J1" s="12"/>
      <c r="K1" s="12"/>
    </row>
    <row r="2" ht="9" customHeight="1" spans="2:11">
      <c r="B2" s="5"/>
      <c r="C2" s="5"/>
      <c r="D2" s="5"/>
      <c r="E2" s="5"/>
      <c r="F2" s="5"/>
      <c r="G2" s="5"/>
      <c r="H2" s="5"/>
      <c r="I2" s="5"/>
      <c r="J2" s="5"/>
      <c r="K2" s="5"/>
    </row>
    <row r="3" ht="24" customHeight="1" spans="2:11">
      <c r="B3" s="5" t="s">
        <v>207</v>
      </c>
      <c r="C3" s="5"/>
      <c r="D3" s="5" t="s">
        <v>226</v>
      </c>
      <c r="E3" s="5"/>
      <c r="F3" s="5"/>
      <c r="G3" s="5"/>
      <c r="H3" s="5"/>
      <c r="I3" s="5"/>
      <c r="J3" s="5"/>
      <c r="K3" s="5"/>
    </row>
    <row r="4" ht="24" customHeight="1" spans="2:11">
      <c r="B4" s="170" t="s">
        <v>227</v>
      </c>
      <c r="C4" s="5"/>
      <c r="D4" s="171" t="s">
        <v>228</v>
      </c>
      <c r="E4" s="5"/>
      <c r="F4" s="5"/>
      <c r="G4" s="5"/>
      <c r="H4" s="5"/>
      <c r="I4" s="5"/>
      <c r="J4" s="5"/>
      <c r="K4" s="5"/>
    </row>
    <row r="5" ht="24" customHeight="1" spans="2:11">
      <c r="B5" s="170" t="s">
        <v>229</v>
      </c>
      <c r="C5" s="5"/>
      <c r="D5" s="172" t="str">
        <f t="array" ref="D5">IFERROR(INDEX(B:B,SMALL(IF(ISERROR(FIND($D$4,$B$4:$B$11)),65535,ROW($B$4:$B$11)),ROW(A1))),"")</f>
        <v>河北省沧州地区新华区</v>
      </c>
      <c r="E5" s="5"/>
      <c r="F5" s="5"/>
      <c r="G5" s="5"/>
      <c r="H5" s="5"/>
      <c r="I5" s="5"/>
      <c r="J5" s="5"/>
      <c r="K5" s="5"/>
    </row>
    <row r="6" ht="24" customHeight="1" spans="2:11">
      <c r="B6" s="170" t="s">
        <v>230</v>
      </c>
      <c r="C6" s="5"/>
      <c r="D6" s="172" t="str">
        <f t="array" ref="D6">IFERROR(INDEX(B:B,SMALL(IF(ISERROR(FIND($D$4,$B$4:$B$11)),65535,ROW($B$4:$B$11)),ROW(A2))),"")</f>
        <v>河北省衡水市桃城区</v>
      </c>
      <c r="E6" s="5"/>
      <c r="F6" s="5"/>
      <c r="G6" s="5"/>
      <c r="H6" s="5"/>
      <c r="I6" s="5"/>
      <c r="J6" s="5"/>
      <c r="K6" s="5"/>
    </row>
    <row r="7" ht="24" customHeight="1" spans="2:11">
      <c r="B7" s="170" t="s">
        <v>231</v>
      </c>
      <c r="C7" s="5"/>
      <c r="D7" s="172" t="str">
        <f t="array" ref="D7">IFERROR(INDEX(B:B,SMALL(IF(ISERROR(FIND($D$4,$B$4:$B$11)),65535,ROW($B$4:$B$11)),ROW(A3))),"")</f>
        <v>山东省德州地区</v>
      </c>
      <c r="E7" s="5"/>
      <c r="F7" s="5"/>
      <c r="G7" s="5"/>
      <c r="H7" s="5"/>
      <c r="I7" s="5"/>
      <c r="J7" s="5"/>
      <c r="K7" s="5"/>
    </row>
    <row r="8" ht="24" customHeight="1" spans="2:11">
      <c r="B8" s="170" t="s">
        <v>232</v>
      </c>
      <c r="C8" s="5"/>
      <c r="D8" s="172" t="str">
        <f t="array" ref="D8">IFERROR(INDEX(B:B,SMALL(IF(ISERROR(FIND($D$4,$B$4:$B$11)),65535,ROW($B$4:$B$11)),ROW(A4))),"")</f>
        <v>天津市滨海新区大港区</v>
      </c>
      <c r="E8" s="5"/>
      <c r="F8" s="5"/>
      <c r="G8" s="5"/>
      <c r="H8" s="5"/>
      <c r="I8" s="5"/>
      <c r="J8" s="5"/>
      <c r="K8" s="5" t="s">
        <v>233</v>
      </c>
    </row>
    <row r="9" ht="24" customHeight="1" spans="2:11">
      <c r="B9" s="170" t="s">
        <v>234</v>
      </c>
      <c r="C9" s="5"/>
      <c r="D9" s="172" t="str">
        <f t="array" ref="D9">IFERROR(INDEX(B:B,SMALL(IF(ISERROR(FIND($D$4,$B$4:$B$11)),65535,ROW($B$4:$B$11)),ROW(A5))),"")</f>
        <v>天津市红桥区</v>
      </c>
      <c r="E9" s="5"/>
      <c r="F9" s="5"/>
      <c r="G9" s="5"/>
      <c r="H9" s="5"/>
      <c r="I9" s="5"/>
      <c r="J9" s="5"/>
      <c r="K9" s="5"/>
    </row>
    <row r="10" ht="24" customHeight="1" spans="2:11">
      <c r="B10" s="170" t="s">
        <v>235</v>
      </c>
      <c r="C10" s="5"/>
      <c r="D10" s="172" t="str">
        <f t="array" ref="D10">IFERROR(INDEX(B:B,SMALL(IF(ISERROR(FIND($D$4,$B$4:$B$11)),65535,ROW($B$4:$B$11)),ROW(A6))),"")</f>
        <v>北京市海淀区</v>
      </c>
      <c r="E10" s="5"/>
      <c r="F10" s="5"/>
      <c r="G10" s="5"/>
      <c r="H10" s="5"/>
      <c r="I10" s="5"/>
      <c r="J10" s="5"/>
      <c r="K10" s="5"/>
    </row>
    <row r="11" ht="24" customHeight="1" spans="2:11">
      <c r="B11" s="170" t="s">
        <v>236</v>
      </c>
      <c r="C11" s="5"/>
      <c r="D11" s="172">
        <f t="array" ref="D11">IFERROR(INDEX(B:B,SMALL(IF(ISERROR(FIND($D$4,$B$4:$B$11)),65535,ROW($B$4:$B$11)),ROW(A7))),"")</f>
        <v>0</v>
      </c>
      <c r="E11" s="5"/>
      <c r="F11" s="5"/>
      <c r="G11" s="5"/>
      <c r="H11" s="5"/>
      <c r="I11" s="5"/>
      <c r="J11" s="5"/>
      <c r="K11" s="5"/>
    </row>
    <row r="12" ht="24" customHeight="1" spans="2:11">
      <c r="B12" s="5"/>
      <c r="C12" s="5"/>
      <c r="D12" s="5"/>
      <c r="E12" s="5"/>
      <c r="F12" s="5"/>
      <c r="G12" s="5"/>
      <c r="H12" s="5"/>
      <c r="I12" s="5"/>
      <c r="J12" s="5"/>
      <c r="K12" s="5"/>
    </row>
    <row r="13" ht="24" customHeight="1" spans="2:11">
      <c r="B13" s="173" t="s">
        <v>222</v>
      </c>
      <c r="C13" s="5"/>
      <c r="D13" s="5"/>
      <c r="E13" s="5"/>
      <c r="F13" s="5"/>
      <c r="G13" s="5"/>
      <c r="H13" s="5"/>
      <c r="I13" s="5"/>
      <c r="J13" s="5"/>
      <c r="K13" s="5"/>
    </row>
    <row r="14" ht="24" customHeight="1" spans="2:11">
      <c r="B14" s="121"/>
      <c r="C14" s="5"/>
      <c r="D14" s="5"/>
      <c r="E14" s="5"/>
      <c r="F14" s="5"/>
      <c r="G14" s="5"/>
      <c r="H14" s="5"/>
      <c r="I14" s="5"/>
      <c r="J14" s="5"/>
      <c r="K14" s="5"/>
    </row>
    <row r="15" ht="24" customHeight="1" spans="2:11">
      <c r="B15" s="121"/>
      <c r="C15" s="5"/>
      <c r="D15" s="5"/>
      <c r="E15" s="5"/>
      <c r="F15" s="5"/>
      <c r="G15" s="5"/>
      <c r="H15" s="5"/>
      <c r="I15" s="5"/>
      <c r="J15" s="5"/>
      <c r="K15" s="5"/>
    </row>
    <row r="16" ht="24" customHeight="1" spans="2:11">
      <c r="B16" s="121" t="s">
        <v>237</v>
      </c>
      <c r="C16" s="5"/>
      <c r="D16" s="5"/>
      <c r="E16" s="5"/>
      <c r="F16" s="5"/>
      <c r="G16" s="5"/>
      <c r="H16" s="5"/>
      <c r="I16" s="5"/>
      <c r="J16" s="5"/>
      <c r="K16" s="5"/>
    </row>
    <row r="17" ht="24" customHeight="1" spans="2:11">
      <c r="B17" s="121"/>
      <c r="C17" s="5"/>
      <c r="D17" s="5"/>
      <c r="E17" s="5"/>
      <c r="F17" s="5"/>
      <c r="G17" s="5"/>
      <c r="H17" s="5"/>
      <c r="I17" s="5"/>
      <c r="J17" s="5"/>
      <c r="K17" s="5"/>
    </row>
    <row r="18" ht="24" customHeight="1" spans="2:11">
      <c r="B18" s="5"/>
      <c r="C18" s="5"/>
      <c r="D18" s="5"/>
      <c r="E18" s="5"/>
      <c r="F18" s="5"/>
      <c r="G18" s="5"/>
      <c r="H18" s="5"/>
      <c r="I18" s="5"/>
      <c r="J18" s="5"/>
      <c r="K18" s="5"/>
    </row>
    <row r="19" ht="24" customHeight="1" spans="2:11">
      <c r="B19" s="5"/>
      <c r="C19" s="5"/>
      <c r="D19" s="5"/>
      <c r="E19" s="5"/>
      <c r="F19" s="5"/>
      <c r="G19" s="5"/>
      <c r="H19" s="5"/>
      <c r="I19" s="5"/>
      <c r="J19" s="5"/>
      <c r="K19" s="5"/>
    </row>
    <row r="20" ht="24" customHeight="1" spans="2:11">
      <c r="B20" s="5"/>
      <c r="C20" s="5"/>
      <c r="D20" s="5"/>
      <c r="E20" s="5"/>
      <c r="F20" s="5"/>
      <c r="G20" s="5"/>
      <c r="H20" s="5"/>
      <c r="I20" s="5"/>
      <c r="J20" s="5"/>
      <c r="K20" s="5"/>
    </row>
    <row r="21" ht="24" customHeight="1" spans="2:11">
      <c r="B21" s="5"/>
      <c r="C21" s="5"/>
      <c r="D21" s="5"/>
      <c r="E21" s="5"/>
      <c r="F21" s="5"/>
      <c r="G21" s="5"/>
      <c r="H21" s="5"/>
      <c r="I21" s="5"/>
      <c r="J21" s="5"/>
      <c r="K21" s="5"/>
    </row>
    <row r="22" ht="24" customHeight="1" spans="2:11">
      <c r="B22" s="5"/>
      <c r="C22" s="5"/>
      <c r="D22" s="5"/>
      <c r="E22" s="5"/>
      <c r="F22" s="5"/>
      <c r="G22" s="5"/>
      <c r="H22" s="5"/>
      <c r="I22" s="5"/>
      <c r="J22" s="5"/>
      <c r="K22" s="5"/>
    </row>
    <row r="23" ht="24" customHeight="1" spans="2:11">
      <c r="B23" s="5"/>
      <c r="C23" s="5"/>
      <c r="D23" s="5"/>
      <c r="E23" s="5"/>
      <c r="F23" s="5"/>
      <c r="G23" s="5"/>
      <c r="H23" s="5"/>
      <c r="I23" s="5"/>
      <c r="J23" s="5"/>
      <c r="K23" s="5"/>
    </row>
    <row r="24" ht="24" customHeight="1" spans="2:11">
      <c r="B24" s="5"/>
      <c r="C24" s="5"/>
      <c r="D24" s="5"/>
      <c r="E24" s="5"/>
      <c r="F24" s="5"/>
      <c r="G24" s="5"/>
      <c r="H24" s="5"/>
      <c r="I24" s="5"/>
      <c r="J24" s="5"/>
      <c r="K24" s="5"/>
    </row>
    <row r="25" ht="24" customHeight="1" spans="2:11">
      <c r="B25" s="5"/>
      <c r="C25" s="5"/>
      <c r="D25" s="5"/>
      <c r="E25" s="5"/>
      <c r="F25" s="5"/>
      <c r="G25" s="5"/>
      <c r="H25" s="5"/>
      <c r="I25" s="5"/>
      <c r="J25" s="5"/>
      <c r="K25" s="5"/>
    </row>
    <row r="26" ht="24" customHeight="1" spans="2:11">
      <c r="B26" s="5"/>
      <c r="C26" s="5"/>
      <c r="D26" s="5"/>
      <c r="E26" s="5"/>
      <c r="F26" s="5"/>
      <c r="G26" s="5"/>
      <c r="H26" s="5"/>
      <c r="I26" s="5"/>
      <c r="J26" s="5"/>
      <c r="K26" s="5"/>
    </row>
    <row r="27" ht="24" customHeight="1" spans="2:11">
      <c r="B27" s="5"/>
      <c r="C27" s="5"/>
      <c r="D27" s="5"/>
      <c r="E27" s="5"/>
      <c r="F27" s="5"/>
      <c r="G27" s="5"/>
      <c r="H27" s="5"/>
      <c r="I27" s="5"/>
      <c r="J27" s="5"/>
      <c r="K27" s="5"/>
    </row>
    <row r="28" ht="24" customHeight="1" spans="2:11">
      <c r="B28" s="5"/>
      <c r="C28" s="5"/>
      <c r="D28" s="5"/>
      <c r="E28" s="5"/>
      <c r="F28" s="5"/>
      <c r="G28" s="5"/>
      <c r="H28" s="5"/>
      <c r="I28" s="5"/>
      <c r="J28" s="5"/>
      <c r="K28" s="5"/>
    </row>
    <row r="29" ht="24" customHeight="1" spans="2:11">
      <c r="B29" s="5"/>
      <c r="C29" s="5"/>
      <c r="D29" s="5"/>
      <c r="E29" s="5"/>
      <c r="F29" s="5"/>
      <c r="G29" s="5"/>
      <c r="H29" s="5"/>
      <c r="I29" s="5"/>
      <c r="J29" s="5"/>
      <c r="K29" s="5"/>
    </row>
    <row r="30" ht="24" customHeight="1" spans="2:11">
      <c r="B30" s="5"/>
      <c r="C30" s="5"/>
      <c r="D30" s="5"/>
      <c r="E30" s="5"/>
      <c r="F30" s="5"/>
      <c r="G30" s="5"/>
      <c r="H30" s="5"/>
      <c r="I30" s="5"/>
      <c r="J30" s="5"/>
      <c r="K30" s="5"/>
    </row>
    <row r="31" ht="24" customHeight="1" spans="2:11">
      <c r="B31" s="5"/>
      <c r="C31" s="5"/>
      <c r="D31" s="5"/>
      <c r="E31" s="5"/>
      <c r="F31" s="5"/>
      <c r="G31" s="5"/>
      <c r="H31" s="5"/>
      <c r="I31" s="5"/>
      <c r="J31" s="5"/>
      <c r="K31" s="5"/>
    </row>
    <row r="32" ht="24" customHeight="1" spans="2:11">
      <c r="B32" s="5"/>
      <c r="C32" s="5"/>
      <c r="D32" s="5"/>
      <c r="E32" s="5"/>
      <c r="F32" s="5"/>
      <c r="G32" s="5"/>
      <c r="H32" s="5"/>
      <c r="I32" s="5"/>
      <c r="J32" s="5"/>
      <c r="K32" s="5"/>
    </row>
    <row r="33" ht="24" customHeight="1" spans="2:11">
      <c r="B33" s="5"/>
      <c r="C33" s="5"/>
      <c r="D33" s="5"/>
      <c r="E33" s="5"/>
      <c r="F33" s="5"/>
      <c r="G33" s="5"/>
      <c r="H33" s="5"/>
      <c r="I33" s="5"/>
      <c r="J33" s="5"/>
      <c r="K33" s="5"/>
    </row>
    <row r="34" ht="24" customHeight="1" spans="2:11">
      <c r="B34" s="5"/>
      <c r="C34" s="5"/>
      <c r="D34" s="5"/>
      <c r="E34" s="5"/>
      <c r="F34" s="5"/>
      <c r="G34" s="5"/>
      <c r="H34" s="5"/>
      <c r="I34" s="5"/>
      <c r="J34" s="5"/>
      <c r="K34" s="5"/>
    </row>
    <row r="35" ht="24" customHeight="1" spans="2:11">
      <c r="B35" s="5"/>
      <c r="C35" s="5"/>
      <c r="D35" s="5"/>
      <c r="E35" s="5"/>
      <c r="F35" s="5"/>
      <c r="G35" s="5"/>
      <c r="H35" s="5"/>
      <c r="I35" s="5"/>
      <c r="J35" s="5"/>
      <c r="K35" s="5"/>
    </row>
    <row r="36" ht="24" customHeight="1" spans="2:11">
      <c r="B36" s="5"/>
      <c r="C36" s="5"/>
      <c r="D36" s="5"/>
      <c r="E36" s="5"/>
      <c r="F36" s="5"/>
      <c r="G36" s="5"/>
      <c r="H36" s="5"/>
      <c r="I36" s="5"/>
      <c r="J36" s="5"/>
      <c r="K36" s="5"/>
    </row>
    <row r="37" ht="24" customHeight="1" spans="2:11">
      <c r="B37" s="5"/>
      <c r="C37" s="5"/>
      <c r="D37" s="5"/>
      <c r="E37" s="5"/>
      <c r="F37" s="5"/>
      <c r="G37" s="5"/>
      <c r="H37" s="5"/>
      <c r="I37" s="5"/>
      <c r="J37" s="5"/>
      <c r="K37" s="5"/>
    </row>
    <row r="38" ht="24" customHeight="1" spans="2:11">
      <c r="B38" s="5"/>
      <c r="C38" s="5"/>
      <c r="D38" s="5"/>
      <c r="E38" s="5"/>
      <c r="F38" s="5"/>
      <c r="G38" s="5"/>
      <c r="H38" s="5"/>
      <c r="I38" s="5"/>
      <c r="J38" s="5"/>
      <c r="K38" s="5"/>
    </row>
    <row r="39" ht="24" customHeight="1" spans="2:11">
      <c r="B39" s="5"/>
      <c r="C39" s="5"/>
      <c r="D39" s="5"/>
      <c r="E39" s="5"/>
      <c r="F39" s="5"/>
      <c r="G39" s="5"/>
      <c r="H39" s="5"/>
      <c r="I39" s="5"/>
      <c r="J39" s="5"/>
      <c r="K39" s="5"/>
    </row>
    <row r="40" ht="24" customHeight="1" spans="2:11">
      <c r="B40" s="5"/>
      <c r="C40" s="5"/>
      <c r="D40" s="5"/>
      <c r="E40" s="5"/>
      <c r="F40" s="5"/>
      <c r="G40" s="5"/>
      <c r="H40" s="5"/>
      <c r="I40" s="5"/>
      <c r="J40" s="5"/>
      <c r="K40" s="5"/>
    </row>
    <row r="41" ht="24" customHeight="1" spans="2:11">
      <c r="B41" s="5"/>
      <c r="C41" s="5"/>
      <c r="D41" s="5"/>
      <c r="E41" s="5"/>
      <c r="F41" s="5"/>
      <c r="G41" s="5"/>
      <c r="H41" s="5"/>
      <c r="I41" s="5"/>
      <c r="J41" s="5"/>
      <c r="K41" s="5"/>
    </row>
    <row r="42" ht="24" customHeight="1" spans="2:11">
      <c r="B42" s="5"/>
      <c r="C42" s="5"/>
      <c r="D42" s="5"/>
      <c r="E42" s="5"/>
      <c r="F42" s="5"/>
      <c r="G42" s="5"/>
      <c r="H42" s="5"/>
      <c r="I42" s="5"/>
      <c r="J42" s="5"/>
      <c r="K42" s="5"/>
    </row>
    <row r="43" ht="24" customHeight="1" spans="2:11">
      <c r="B43" s="5"/>
      <c r="C43" s="5"/>
      <c r="D43" s="5"/>
      <c r="E43" s="5"/>
      <c r="F43" s="5"/>
      <c r="G43" s="5"/>
      <c r="H43" s="5"/>
      <c r="I43" s="5"/>
      <c r="J43" s="5"/>
      <c r="K43" s="5"/>
    </row>
    <row r="44" ht="24" customHeight="1" spans="2:11">
      <c r="B44" s="5"/>
      <c r="C44" s="5"/>
      <c r="D44" s="5"/>
      <c r="E44" s="5"/>
      <c r="F44" s="5"/>
      <c r="G44" s="5"/>
      <c r="H44" s="5"/>
      <c r="I44" s="5"/>
      <c r="J44" s="5"/>
      <c r="K44" s="5"/>
    </row>
    <row r="45" ht="24" customHeight="1" spans="2:11">
      <c r="B45" s="5"/>
      <c r="C45" s="5"/>
      <c r="D45" s="5"/>
      <c r="E45" s="5"/>
      <c r="F45" s="5"/>
      <c r="G45" s="5"/>
      <c r="H45" s="5"/>
      <c r="I45" s="5"/>
      <c r="J45" s="5"/>
      <c r="K45" s="5"/>
    </row>
    <row r="46" ht="24" customHeight="1" spans="2:11">
      <c r="B46" s="5"/>
      <c r="C46" s="5"/>
      <c r="D46" s="5"/>
      <c r="E46" s="5"/>
      <c r="F46" s="5"/>
      <c r="G46" s="5"/>
      <c r="H46" s="5"/>
      <c r="I46" s="5"/>
      <c r="J46" s="5"/>
      <c r="K46" s="5"/>
    </row>
    <row r="47" ht="24" customHeight="1" spans="2:11">
      <c r="B47" s="5"/>
      <c r="C47" s="5"/>
      <c r="D47" s="5"/>
      <c r="E47" s="5"/>
      <c r="F47" s="5"/>
      <c r="G47" s="5"/>
      <c r="H47" s="5"/>
      <c r="I47" s="5"/>
      <c r="J47" s="5"/>
      <c r="K47" s="5"/>
    </row>
    <row r="48" ht="24" customHeight="1" spans="2:11">
      <c r="B48" s="5"/>
      <c r="C48" s="5"/>
      <c r="D48" s="5"/>
      <c r="E48" s="5"/>
      <c r="F48" s="5"/>
      <c r="G48" s="5"/>
      <c r="H48" s="5"/>
      <c r="I48" s="5"/>
      <c r="J48" s="5"/>
      <c r="K48" s="5"/>
    </row>
    <row r="49" ht="24" customHeight="1" spans="2:11">
      <c r="B49" s="5"/>
      <c r="C49" s="5"/>
      <c r="D49" s="5"/>
      <c r="E49" s="5"/>
      <c r="F49" s="5"/>
      <c r="G49" s="5"/>
      <c r="H49" s="5"/>
      <c r="I49" s="5"/>
      <c r="J49" s="5"/>
      <c r="K49" s="5"/>
    </row>
    <row r="50" ht="24" customHeight="1" spans="2:11">
      <c r="B50" s="5"/>
      <c r="C50" s="5"/>
      <c r="D50" s="5"/>
      <c r="E50" s="5"/>
      <c r="F50" s="5"/>
      <c r="G50" s="5"/>
      <c r="H50" s="5"/>
      <c r="I50" s="5"/>
      <c r="J50" s="5"/>
      <c r="K50" s="5"/>
    </row>
    <row r="51" ht="24" customHeight="1" spans="2:11">
      <c r="B51" s="5"/>
      <c r="C51" s="5"/>
      <c r="D51" s="5"/>
      <c r="E51" s="5"/>
      <c r="F51" s="5"/>
      <c r="G51" s="5"/>
      <c r="H51" s="5"/>
      <c r="I51" s="5"/>
      <c r="J51" s="5"/>
      <c r="K51" s="5"/>
    </row>
    <row r="52" ht="24" customHeight="1" spans="2:11">
      <c r="B52" s="5"/>
      <c r="C52" s="5"/>
      <c r="D52" s="5"/>
      <c r="E52" s="5"/>
      <c r="F52" s="5"/>
      <c r="G52" s="5"/>
      <c r="H52" s="5"/>
      <c r="I52" s="5"/>
      <c r="J52" s="5"/>
      <c r="K52" s="5"/>
    </row>
    <row r="53" ht="24" customHeight="1" spans="2:11">
      <c r="B53" s="5"/>
      <c r="C53" s="5"/>
      <c r="D53" s="5"/>
      <c r="E53" s="5"/>
      <c r="F53" s="5"/>
      <c r="G53" s="5"/>
      <c r="H53" s="5"/>
      <c r="I53" s="5"/>
      <c r="J53" s="5"/>
      <c r="K53" s="5"/>
    </row>
    <row r="54" ht="24" customHeight="1" spans="2:11">
      <c r="B54" s="5"/>
      <c r="C54" s="5"/>
      <c r="D54" s="5"/>
      <c r="E54" s="5"/>
      <c r="F54" s="5"/>
      <c r="G54" s="5"/>
      <c r="H54" s="5"/>
      <c r="I54" s="5"/>
      <c r="J54" s="5"/>
      <c r="K54" s="5"/>
    </row>
    <row r="55" ht="24" customHeight="1" spans="2:11">
      <c r="B55" s="5"/>
      <c r="C55" s="5"/>
      <c r="D55" s="5"/>
      <c r="E55" s="5"/>
      <c r="F55" s="5"/>
      <c r="G55" s="5"/>
      <c r="H55" s="5"/>
      <c r="I55" s="5"/>
      <c r="J55" s="5"/>
      <c r="K55" s="5"/>
    </row>
    <row r="56" ht="24" customHeight="1" spans="2:11">
      <c r="B56" s="5"/>
      <c r="C56" s="5"/>
      <c r="D56" s="5"/>
      <c r="E56" s="5"/>
      <c r="F56" s="5"/>
      <c r="G56" s="5"/>
      <c r="H56" s="5"/>
      <c r="I56" s="5"/>
      <c r="J56" s="5"/>
      <c r="K56" s="5"/>
    </row>
    <row r="57" ht="24" customHeight="1" spans="2:11">
      <c r="B57" s="5"/>
      <c r="C57" s="5"/>
      <c r="D57" s="5"/>
      <c r="E57" s="5"/>
      <c r="F57" s="5"/>
      <c r="G57" s="5"/>
      <c r="H57" s="5"/>
      <c r="I57" s="5"/>
      <c r="J57" s="5"/>
      <c r="K57" s="5"/>
    </row>
    <row r="58" ht="24" customHeight="1" spans="2:11">
      <c r="B58" s="5"/>
      <c r="C58" s="5"/>
      <c r="D58" s="5"/>
      <c r="E58" s="5"/>
      <c r="F58" s="5"/>
      <c r="G58" s="5"/>
      <c r="H58" s="5"/>
      <c r="I58" s="5"/>
      <c r="J58" s="5"/>
      <c r="K58" s="5"/>
    </row>
    <row r="59" ht="24" customHeight="1" spans="2:11">
      <c r="B59" s="5"/>
      <c r="C59" s="5"/>
      <c r="D59" s="5"/>
      <c r="E59" s="5"/>
      <c r="F59" s="5"/>
      <c r="G59" s="5"/>
      <c r="H59" s="5"/>
      <c r="I59" s="5"/>
      <c r="J59" s="5"/>
      <c r="K59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B1:I38"/>
  <sheetViews>
    <sheetView showGridLines="0" showZeros="0" workbookViewId="0">
      <pane ySplit="1" topLeftCell="A2" activePane="bottomLeft" state="frozen"/>
      <selection/>
      <selection pane="bottomLeft" activeCell="F15" sqref="F15"/>
    </sheetView>
  </sheetViews>
  <sheetFormatPr defaultColWidth="9.90833333333333" defaultRowHeight="14" customHeight="1"/>
  <cols>
    <col min="1" max="1" width="7.25833333333333" style="163" customWidth="1"/>
    <col min="2" max="5" width="9.55833333333333" style="163" customWidth="1"/>
    <col min="6" max="6" width="8.81666666666667" style="163" customWidth="1"/>
    <col min="7" max="7" width="8.73333333333333" style="163"/>
    <col min="8" max="8" width="9.09166666666667" style="163" customWidth="1"/>
    <col min="9" max="9" width="54.1083333333333" style="163" customWidth="1"/>
    <col min="10" max="16384" width="8.73333333333333" style="163"/>
  </cols>
  <sheetData>
    <row r="1" s="162" customFormat="1" ht="39" customHeight="1" spans="2:9">
      <c r="B1" s="164" t="s">
        <v>238</v>
      </c>
      <c r="C1" s="12"/>
      <c r="D1" s="12"/>
      <c r="E1" s="12"/>
      <c r="F1" s="12"/>
      <c r="G1" s="12"/>
      <c r="H1" s="12"/>
      <c r="I1" s="12"/>
    </row>
    <row r="2" ht="9" customHeight="1" spans="2:9">
      <c r="B2" s="5"/>
      <c r="C2" s="5"/>
      <c r="D2" s="5"/>
      <c r="E2" s="5"/>
      <c r="F2" s="5"/>
      <c r="G2" s="5"/>
      <c r="H2" s="5"/>
      <c r="I2" s="5"/>
    </row>
    <row r="3" ht="24" customHeight="1" spans="2:9">
      <c r="B3" s="123" t="s">
        <v>212</v>
      </c>
      <c r="C3" s="123" t="s">
        <v>143</v>
      </c>
      <c r="D3" s="123" t="s">
        <v>239</v>
      </c>
      <c r="E3" s="32"/>
      <c r="F3" s="166" t="s">
        <v>240</v>
      </c>
      <c r="G3" s="32"/>
      <c r="H3" s="32"/>
      <c r="I3" s="32"/>
    </row>
    <row r="4" ht="24" customHeight="1" spans="2:9">
      <c r="B4" s="15" t="s">
        <v>241</v>
      </c>
      <c r="C4" s="15" t="s">
        <v>242</v>
      </c>
      <c r="D4" s="15" t="s">
        <v>243</v>
      </c>
      <c r="E4" s="32"/>
      <c r="F4" s="15" t="s">
        <v>143</v>
      </c>
      <c r="G4" s="15" t="s">
        <v>212</v>
      </c>
      <c r="H4" s="15" t="s">
        <v>244</v>
      </c>
      <c r="I4" s="15"/>
    </row>
    <row r="5" ht="24" customHeight="1" spans="2:9">
      <c r="B5" s="15" t="s">
        <v>245</v>
      </c>
      <c r="C5" s="15" t="s">
        <v>246</v>
      </c>
      <c r="D5" s="15" t="s">
        <v>247</v>
      </c>
      <c r="E5" s="32"/>
      <c r="F5" s="15" t="s">
        <v>242</v>
      </c>
      <c r="G5" s="30" t="str">
        <f>LOOKUP(1,0/($C$4:$C$11=F5),$B$4:$B$11)</f>
        <v>安全部</v>
      </c>
      <c r="H5" s="167" t="str">
        <f>_xlfn.FORMULATEXT(G5)</f>
        <v>=LOOKUP(1,0/($C$4:$C$11=F5),$B$4:$B$11)</v>
      </c>
      <c r="I5" s="167"/>
    </row>
    <row r="6" ht="24" customHeight="1" spans="2:9">
      <c r="B6" s="15" t="s">
        <v>248</v>
      </c>
      <c r="C6" s="15" t="s">
        <v>249</v>
      </c>
      <c r="D6" s="15" t="s">
        <v>250</v>
      </c>
      <c r="E6" s="32"/>
      <c r="F6" s="32"/>
      <c r="G6" s="32"/>
      <c r="H6" s="32"/>
      <c r="I6" s="32"/>
    </row>
    <row r="7" ht="24" customHeight="1" spans="2:9">
      <c r="B7" s="15" t="s">
        <v>251</v>
      </c>
      <c r="C7" s="15" t="s">
        <v>217</v>
      </c>
      <c r="D7" s="15" t="s">
        <v>252</v>
      </c>
      <c r="E7" s="32"/>
      <c r="F7" s="166" t="s">
        <v>253</v>
      </c>
      <c r="G7" s="32"/>
      <c r="H7" s="5"/>
      <c r="I7" s="5"/>
    </row>
    <row r="8" ht="24" customHeight="1" spans="2:9">
      <c r="B8" s="15" t="s">
        <v>254</v>
      </c>
      <c r="C8" s="15" t="s">
        <v>255</v>
      </c>
      <c r="D8" s="15" t="s">
        <v>256</v>
      </c>
      <c r="E8" s="32"/>
      <c r="F8" s="15" t="s">
        <v>212</v>
      </c>
      <c r="G8" s="15" t="s">
        <v>239</v>
      </c>
      <c r="H8" s="15" t="s">
        <v>143</v>
      </c>
      <c r="I8" s="15" t="s">
        <v>244</v>
      </c>
    </row>
    <row r="9" ht="24" customHeight="1" spans="2:9">
      <c r="B9" s="15" t="s">
        <v>248</v>
      </c>
      <c r="C9" s="15" t="s">
        <v>257</v>
      </c>
      <c r="D9" s="15" t="s">
        <v>258</v>
      </c>
      <c r="E9" s="32"/>
      <c r="F9" s="15" t="s">
        <v>248</v>
      </c>
      <c r="G9" s="45" t="s">
        <v>258</v>
      </c>
      <c r="H9" s="30" t="str">
        <f>LOOKUP(1,0/((B4:B11=F9)*(D4:D11=G9)),C4:C11)</f>
        <v>关羽</v>
      </c>
      <c r="I9" s="167" t="str">
        <f>_xlfn.FORMULATEXT(H9)</f>
        <v>=LOOKUP(1,0/((B4:B11=F9)*(D4:D11=G9)),C4:C11)</v>
      </c>
    </row>
    <row r="10" ht="24" customHeight="1" spans="2:9">
      <c r="B10" s="15" t="s">
        <v>259</v>
      </c>
      <c r="C10" s="15" t="s">
        <v>260</v>
      </c>
      <c r="D10" s="15" t="s">
        <v>261</v>
      </c>
      <c r="E10" s="32"/>
      <c r="F10" s="32"/>
      <c r="G10" s="5"/>
      <c r="H10" s="5"/>
      <c r="I10" s="5"/>
    </row>
    <row r="11" ht="24" customHeight="1" spans="2:9">
      <c r="B11" s="15" t="s">
        <v>262</v>
      </c>
      <c r="C11" s="15" t="s">
        <v>263</v>
      </c>
      <c r="D11" s="15" t="s">
        <v>264</v>
      </c>
      <c r="E11" s="32"/>
      <c r="F11" s="168" t="s">
        <v>265</v>
      </c>
      <c r="G11" s="5"/>
      <c r="H11" s="5"/>
      <c r="I11" s="5"/>
    </row>
    <row r="12" ht="24" customHeight="1" spans="2:9">
      <c r="B12" s="5"/>
      <c r="C12" s="5"/>
      <c r="D12" s="5"/>
      <c r="E12" s="32"/>
      <c r="F12" s="255" t="s">
        <v>266</v>
      </c>
      <c r="G12" s="5"/>
      <c r="H12" s="5"/>
      <c r="I12" s="5"/>
    </row>
    <row r="13" ht="24" customHeight="1" spans="2:9">
      <c r="B13" s="5"/>
      <c r="C13" s="5"/>
      <c r="D13" s="5"/>
      <c r="E13" s="5"/>
      <c r="F13" s="5"/>
      <c r="G13" s="5"/>
      <c r="H13" s="5"/>
      <c r="I13" s="5"/>
    </row>
    <row r="14" ht="24" customHeight="1" spans="2:9">
      <c r="B14" s="5"/>
      <c r="C14" s="5"/>
      <c r="D14" s="5"/>
      <c r="E14" s="5"/>
      <c r="F14" s="5"/>
      <c r="G14" s="5"/>
      <c r="H14" s="5"/>
      <c r="I14" s="5"/>
    </row>
    <row r="15" ht="24" customHeight="1" spans="2:9">
      <c r="B15" s="5"/>
      <c r="C15" s="5"/>
      <c r="D15" s="5"/>
      <c r="E15" s="5"/>
      <c r="F15" s="5"/>
      <c r="G15" s="5"/>
      <c r="H15" s="5"/>
      <c r="I15" s="5"/>
    </row>
    <row r="16" ht="24" customHeight="1" spans="2:9">
      <c r="B16" s="5"/>
      <c r="C16" s="5"/>
      <c r="D16" s="5"/>
      <c r="E16" s="5"/>
      <c r="F16" s="5"/>
      <c r="G16" s="5"/>
      <c r="H16" s="5"/>
      <c r="I16" s="5"/>
    </row>
    <row r="17" ht="24" customHeight="1" spans="2:9">
      <c r="B17" s="5"/>
      <c r="C17" s="5"/>
      <c r="D17" s="5"/>
      <c r="E17" s="5"/>
      <c r="F17" s="5"/>
      <c r="G17" s="5"/>
      <c r="H17" s="5"/>
      <c r="I17" s="5"/>
    </row>
    <row r="18" ht="24" customHeight="1" spans="2:9">
      <c r="B18" s="5"/>
      <c r="C18" s="5"/>
      <c r="D18" s="5"/>
      <c r="E18" s="5"/>
      <c r="F18" s="5"/>
      <c r="G18" s="5"/>
      <c r="H18" s="5"/>
      <c r="I18" s="5"/>
    </row>
    <row r="19" ht="24" customHeight="1" spans="2:9">
      <c r="B19" s="5"/>
      <c r="C19" s="5"/>
      <c r="D19" s="5"/>
      <c r="E19" s="5"/>
      <c r="F19" s="5"/>
      <c r="G19" s="5"/>
      <c r="H19" s="5"/>
      <c r="I19" s="5"/>
    </row>
    <row r="20" ht="24" customHeight="1" spans="2:9">
      <c r="B20" s="5"/>
      <c r="C20" s="5"/>
      <c r="D20" s="5"/>
      <c r="E20" s="5"/>
      <c r="F20" s="5"/>
      <c r="G20" s="5"/>
      <c r="H20" s="5"/>
      <c r="I20" s="5"/>
    </row>
    <row r="21" ht="24" customHeight="1" spans="2:9">
      <c r="B21" s="5"/>
      <c r="C21" s="5"/>
      <c r="D21" s="5"/>
      <c r="E21" s="5"/>
      <c r="F21" s="5"/>
      <c r="G21" s="5"/>
      <c r="H21" s="5"/>
      <c r="I21" s="5"/>
    </row>
    <row r="22" ht="24" customHeight="1" spans="2:9">
      <c r="B22" s="5"/>
      <c r="C22" s="5"/>
      <c r="D22" s="5"/>
      <c r="E22" s="5"/>
      <c r="F22" s="5"/>
      <c r="G22" s="5"/>
      <c r="H22" s="5"/>
      <c r="I22" s="5"/>
    </row>
    <row r="23" ht="24" customHeight="1" spans="2:9">
      <c r="B23" s="5"/>
      <c r="C23" s="5"/>
      <c r="D23" s="5"/>
      <c r="E23" s="5"/>
      <c r="F23" s="5"/>
      <c r="G23" s="5"/>
      <c r="H23" s="5"/>
      <c r="I23" s="5"/>
    </row>
    <row r="24" ht="24" customHeight="1" spans="2:9">
      <c r="B24" s="5"/>
      <c r="C24" s="5"/>
      <c r="D24" s="5"/>
      <c r="E24" s="5"/>
      <c r="F24" s="5"/>
      <c r="G24" s="5"/>
      <c r="H24" s="5"/>
      <c r="I24" s="5"/>
    </row>
    <row r="25" ht="24" customHeight="1" spans="2:9">
      <c r="B25" s="5"/>
      <c r="C25" s="5"/>
      <c r="D25" s="5"/>
      <c r="E25" s="5"/>
      <c r="F25" s="5"/>
      <c r="G25" s="5"/>
      <c r="H25" s="5"/>
      <c r="I25" s="5"/>
    </row>
    <row r="26" ht="24" customHeight="1" spans="2:9">
      <c r="B26" s="5"/>
      <c r="C26" s="5"/>
      <c r="D26" s="5"/>
      <c r="E26" s="5"/>
      <c r="F26" s="5"/>
      <c r="G26" s="5"/>
      <c r="H26" s="5"/>
      <c r="I26" s="5"/>
    </row>
    <row r="27" ht="24" customHeight="1" spans="2:9">
      <c r="B27" s="5"/>
      <c r="C27" s="5"/>
      <c r="D27" s="5"/>
      <c r="E27" s="5"/>
      <c r="F27" s="5"/>
      <c r="G27" s="5"/>
      <c r="H27" s="5"/>
      <c r="I27" s="5"/>
    </row>
    <row r="28" ht="24" customHeight="1" spans="2:9">
      <c r="B28" s="5"/>
      <c r="C28" s="5"/>
      <c r="D28" s="5"/>
      <c r="E28" s="5"/>
      <c r="F28" s="5"/>
      <c r="G28" s="5"/>
      <c r="H28" s="5"/>
      <c r="I28" s="5"/>
    </row>
    <row r="29" ht="24" customHeight="1" spans="2:9">
      <c r="B29" s="5"/>
      <c r="C29" s="5"/>
      <c r="D29" s="5"/>
      <c r="E29" s="5"/>
      <c r="F29" s="5"/>
      <c r="G29" s="5"/>
      <c r="H29" s="5"/>
      <c r="I29" s="5"/>
    </row>
    <row r="30" ht="24" customHeight="1" spans="2:9">
      <c r="B30" s="5"/>
      <c r="C30" s="5"/>
      <c r="D30" s="5"/>
      <c r="E30" s="5"/>
      <c r="F30" s="5"/>
      <c r="G30" s="5"/>
      <c r="H30" s="5"/>
      <c r="I30" s="5"/>
    </row>
    <row r="31" ht="24" customHeight="1" spans="2:9">
      <c r="B31" s="5"/>
      <c r="C31" s="5"/>
      <c r="D31" s="5"/>
      <c r="E31" s="5"/>
      <c r="F31" s="5"/>
      <c r="G31" s="5"/>
      <c r="H31" s="5"/>
      <c r="I31" s="5"/>
    </row>
    <row r="32" ht="24" customHeight="1" spans="2:9">
      <c r="B32" s="5"/>
      <c r="C32" s="5"/>
      <c r="D32" s="5"/>
      <c r="E32" s="5"/>
      <c r="F32" s="5"/>
      <c r="G32" s="5"/>
      <c r="H32" s="5"/>
      <c r="I32" s="5"/>
    </row>
    <row r="33" ht="24" customHeight="1" spans="2:9">
      <c r="B33" s="5"/>
      <c r="C33" s="5"/>
      <c r="D33" s="5"/>
      <c r="E33" s="5"/>
      <c r="F33" s="5"/>
      <c r="G33" s="5"/>
      <c r="H33" s="5"/>
      <c r="I33" s="5"/>
    </row>
    <row r="34" ht="24" customHeight="1" spans="2:9">
      <c r="B34" s="5"/>
      <c r="C34" s="5"/>
      <c r="D34" s="5"/>
      <c r="E34" s="5"/>
      <c r="F34" s="5"/>
      <c r="G34" s="5"/>
      <c r="H34" s="5"/>
      <c r="I34" s="5"/>
    </row>
    <row r="35" ht="24" customHeight="1" spans="2:9">
      <c r="B35" s="5"/>
      <c r="C35" s="5"/>
      <c r="D35" s="5"/>
      <c r="E35" s="5"/>
      <c r="F35" s="5"/>
      <c r="G35" s="5"/>
      <c r="H35" s="5"/>
      <c r="I35" s="5"/>
    </row>
    <row r="36" ht="24" customHeight="1" spans="2:9">
      <c r="B36" s="5"/>
      <c r="C36" s="5"/>
      <c r="D36" s="5"/>
      <c r="E36" s="5"/>
      <c r="F36" s="5"/>
      <c r="G36" s="5"/>
      <c r="H36" s="5"/>
      <c r="I36" s="5"/>
    </row>
    <row r="37" ht="24" customHeight="1" spans="2:9">
      <c r="B37" s="5"/>
      <c r="C37" s="5"/>
      <c r="D37" s="5"/>
      <c r="E37" s="5"/>
      <c r="F37" s="5"/>
      <c r="G37" s="5"/>
      <c r="H37" s="5"/>
      <c r="I37" s="5"/>
    </row>
    <row r="38" ht="24" customHeight="1" spans="2:9">
      <c r="B38" s="5"/>
      <c r="C38" s="5"/>
      <c r="D38" s="5"/>
      <c r="E38" s="5"/>
      <c r="F38" s="5"/>
      <c r="G38" s="5"/>
      <c r="H38" s="5"/>
      <c r="I38" s="5"/>
    </row>
  </sheetData>
  <sheetProtection formatCells="0" insertHyperlinks="0" autoFilter="0"/>
  <mergeCells count="2">
    <mergeCell ref="H4:I4"/>
    <mergeCell ref="H5:I5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B1:H18"/>
  <sheetViews>
    <sheetView showGridLines="0" workbookViewId="0">
      <pane ySplit="1" topLeftCell="A2" activePane="bottomLeft" state="frozen"/>
      <selection/>
      <selection pane="bottomLeft" activeCell="O20" sqref="O20"/>
    </sheetView>
  </sheetViews>
  <sheetFormatPr defaultColWidth="9.90833333333333" defaultRowHeight="14" customHeight="1" outlineLevelCol="7"/>
  <cols>
    <col min="1" max="1" width="2.35833333333333" style="163" customWidth="1"/>
    <col min="2" max="16384" width="8.73333333333333" style="163"/>
  </cols>
  <sheetData>
    <row r="1" s="162" customFormat="1" ht="33" customHeight="1" spans="2:8">
      <c r="B1" s="164" t="s">
        <v>267</v>
      </c>
      <c r="C1" s="12"/>
      <c r="D1" s="12"/>
      <c r="E1" s="12"/>
      <c r="F1" s="12"/>
      <c r="G1" s="12"/>
      <c r="H1" s="12"/>
    </row>
    <row r="2" ht="9" customHeight="1" spans="2:8">
      <c r="B2" s="5"/>
      <c r="C2" s="5"/>
      <c r="D2" s="5"/>
      <c r="E2" s="5"/>
      <c r="F2" s="5"/>
      <c r="G2" s="5"/>
      <c r="H2" s="5"/>
    </row>
    <row r="3" ht="21" customHeight="1" spans="2:8">
      <c r="B3" s="165" t="s">
        <v>268</v>
      </c>
      <c r="C3" s="5"/>
      <c r="D3" s="5"/>
      <c r="E3" s="5"/>
      <c r="F3" s="5"/>
      <c r="G3" s="5"/>
      <c r="H3" s="5"/>
    </row>
    <row r="4" ht="21" customHeight="1" spans="2:8">
      <c r="B4" s="15" t="s">
        <v>131</v>
      </c>
      <c r="C4" s="15" t="s">
        <v>269</v>
      </c>
      <c r="D4" s="15" t="s">
        <v>270</v>
      </c>
      <c r="E4" s="5"/>
      <c r="F4" s="5"/>
      <c r="G4" s="5"/>
      <c r="H4" s="15" t="str">
        <f ca="1" t="array" ref="H4">IFERROR(INDIRECT(TEXT(MOD(SMALL(IF(COUNTIF(H$3:H3,$B$4:$D$10)=0,COLUMN($B$4:$D$10)*10^4+ROW($B$4:$D$10)*10^2+COLUMN($B$4:$D$10)),ROW(A$1)),10^4),"R00C00"),0),"")</f>
        <v>张三</v>
      </c>
    </row>
    <row r="5" ht="21" customHeight="1" spans="2:8">
      <c r="B5" s="15" t="s">
        <v>132</v>
      </c>
      <c r="C5" s="15" t="s">
        <v>270</v>
      </c>
      <c r="D5" s="15" t="s">
        <v>271</v>
      </c>
      <c r="E5" s="5"/>
      <c r="F5" s="5"/>
      <c r="G5" s="5"/>
      <c r="H5" s="15" t="str">
        <f ca="1" t="array" ref="H5">IFERROR(INDIRECT(TEXT(MOD(SMALL(IF(COUNTIF(H$3:H4,$B$4:$D$10)=0,COLUMN($B$4:$D$10)*10^4+ROW($B$4:$D$10)*10^2+COLUMN($B$4:$D$10)),ROW(A$1)),10^4),"R00C00"),0),"")</f>
        <v>李四</v>
      </c>
    </row>
    <row r="6" ht="21" customHeight="1" spans="2:8">
      <c r="B6" s="15" t="s">
        <v>272</v>
      </c>
      <c r="C6" s="15" t="s">
        <v>271</v>
      </c>
      <c r="D6" s="15" t="s">
        <v>273</v>
      </c>
      <c r="E6" s="5"/>
      <c r="F6" s="5"/>
      <c r="G6" s="5"/>
      <c r="H6" s="15" t="str">
        <f ca="1" t="array" ref="H6">IFERROR(INDIRECT(TEXT(MOD(SMALL(IF(COUNTIF(H$3:H5,$B$4:$D$10)=0,COLUMN($B$4:$D$10)*10^4+ROW($B$4:$D$10)*10^2+COLUMN($B$4:$D$10)),ROW(A$1)),10^4),"R00C00"),0),"")</f>
        <v>qw</v>
      </c>
    </row>
    <row r="7" ht="21" customHeight="1" spans="2:8">
      <c r="B7" s="15" t="s">
        <v>271</v>
      </c>
      <c r="C7" s="15" t="s">
        <v>274</v>
      </c>
      <c r="D7" s="15" t="s">
        <v>131</v>
      </c>
      <c r="E7" s="5"/>
      <c r="F7" s="5"/>
      <c r="G7" s="5"/>
      <c r="H7" s="15" t="str">
        <f ca="1" t="array" ref="H7">IFERROR(INDIRECT(TEXT(MOD(SMALL(IF(COUNTIF(H$3:H6,$B$4:$D$10)=0,COLUMN($B$4:$D$10)*10^4+ROW($B$4:$D$10)*10^2+COLUMN($B$4:$D$10)),ROW(A$1)),10^4),"R00C00"),0),"")</f>
        <v>a</v>
      </c>
    </row>
    <row r="8" ht="21" customHeight="1" spans="2:8">
      <c r="B8" s="15" t="s">
        <v>275</v>
      </c>
      <c r="C8" s="15" t="s">
        <v>276</v>
      </c>
      <c r="D8" s="15"/>
      <c r="E8" s="5"/>
      <c r="F8" s="5"/>
      <c r="G8" s="5"/>
      <c r="H8" s="15" t="str">
        <f ca="1" t="array" ref="H8">IFERROR(INDIRECT(TEXT(MOD(SMALL(IF(COUNTIF(H$3:H7,$B$4:$D$10)=0,COLUMN($B$4:$D$10)*10^4+ROW($B$4:$D$10)*10^2+COLUMN($B$4:$D$10)),ROW(A$1)),10^4),"R00C00"),0),"")</f>
        <v>b</v>
      </c>
    </row>
    <row r="9" ht="21" customHeight="1" spans="2:8">
      <c r="B9" s="15" t="s">
        <v>277</v>
      </c>
      <c r="C9" s="15" t="s">
        <v>132</v>
      </c>
      <c r="D9" s="15"/>
      <c r="E9" s="5"/>
      <c r="F9" s="5"/>
      <c r="G9" s="5"/>
      <c r="H9" s="15" t="str">
        <f ca="1" t="array" ref="H9">IFERROR(INDIRECT(TEXT(MOD(SMALL(IF(COUNTIF(H$3:H8,$B$4:$D$10)=0,COLUMN($B$4:$D$10)*10^4+ROW($B$4:$D$10)*10^2+COLUMN($B$4:$D$10)),ROW(A$1)),10^4),"R00C00"),0),"")</f>
        <v>c</v>
      </c>
    </row>
    <row r="10" ht="21" customHeight="1" spans="2:8">
      <c r="B10" s="15" t="s">
        <v>278</v>
      </c>
      <c r="C10" s="15"/>
      <c r="D10" s="15"/>
      <c r="E10" s="5"/>
      <c r="F10" s="5"/>
      <c r="G10" s="5"/>
      <c r="H10" s="15" t="str">
        <f ca="1" t="array" ref="H10">IFERROR(INDIRECT(TEXT(MOD(SMALL(IF(COUNTIF(H$3:H9,$B$4:$D$10)=0,COLUMN($B$4:$D$10)*10^4+ROW($B$4:$D$10)*10^2+COLUMN($B$4:$D$10)),ROW(A$1)),10^4),"R00C00"),0),"")</f>
        <v>的</v>
      </c>
    </row>
    <row r="11" ht="21" customHeight="1" spans="2:8">
      <c r="B11" s="5"/>
      <c r="C11" s="5"/>
      <c r="D11" s="5"/>
      <c r="E11" s="5"/>
      <c r="F11" s="5"/>
      <c r="G11" s="5"/>
      <c r="H11" s="15" t="str">
        <f ca="1" t="array" ref="H11">IFERROR(INDIRECT(TEXT(MOD(SMALL(IF(COUNTIF(H$3:H10,$B$4:$D$10)=0,COLUMN($B$4:$D$10)*10^4+ROW($B$4:$D$10)*10^2+COLUMN($B$4:$D$10)),ROW(A$1)),10^4),"R00C00"),0),"")</f>
        <v>e</v>
      </c>
    </row>
    <row r="12" ht="21" customHeight="1" spans="2:8">
      <c r="B12" s="5"/>
      <c r="C12" s="5"/>
      <c r="D12" s="5"/>
      <c r="E12" s="5"/>
      <c r="F12" s="5"/>
      <c r="G12" s="5"/>
      <c r="H12" s="15" t="str">
        <f ca="1" t="array" ref="H12">IFERROR(INDIRECT(TEXT(MOD(SMALL(IF(COUNTIF(H$3:H11,$B$4:$D$10)=0,COLUMN($B$4:$D$10)*10^4+ROW($B$4:$D$10)*10^2+COLUMN($B$4:$D$10)),ROW(A$1)),10^4),"R00C00"),0),"")</f>
        <v>f</v>
      </c>
    </row>
    <row r="13" ht="21" customHeight="1" spans="2:8">
      <c r="B13" s="5"/>
      <c r="C13" s="5"/>
      <c r="D13" s="5"/>
      <c r="E13" s="5"/>
      <c r="F13" s="5"/>
      <c r="G13" s="5"/>
      <c r="H13" s="15" t="str">
        <f ca="1" t="array" ref="H13">IFERROR(INDIRECT(TEXT(MOD(SMALL(IF(COUNTIF(H$3:H12,$B$4:$D$10)=0,COLUMN($B$4:$D$10)*10^4+ROW($B$4:$D$10)*10^2+COLUMN($B$4:$D$10)),ROW(A$1)),10^4),"R00C00"),0),"")</f>
        <v>cd</v>
      </c>
    </row>
    <row r="14" ht="21" customHeight="1" spans="2:8">
      <c r="B14" s="5"/>
      <c r="C14" s="5"/>
      <c r="D14" s="5"/>
      <c r="E14" s="5"/>
      <c r="F14" s="5"/>
      <c r="G14" s="5"/>
      <c r="H14" s="15" t="str">
        <f ca="1" t="array" ref="H14">IFERROR(INDIRECT(TEXT(MOD(SMALL(IF(COUNTIF(H$3:H13,$B$4:$D$10)=0,COLUMN($B$4:$D$10)*10^4+ROW($B$4:$D$10)*10^2+COLUMN($B$4:$D$10)),ROW(A$1)),10^4),"R00C00"),0),"")</f>
        <v>张安</v>
      </c>
    </row>
    <row r="15" ht="21" customHeight="1" spans="2:8">
      <c r="B15" s="5"/>
      <c r="C15" s="5"/>
      <c r="D15" s="5"/>
      <c r="E15" s="5"/>
      <c r="F15" s="5"/>
      <c r="G15" s="5"/>
      <c r="H15" s="15">
        <f ca="1" t="array" ref="H15">IFERROR(INDIRECT(TEXT(MOD(SMALL(IF(COUNTIF(H$3:H14,$B$4:$D$10)=0,COLUMN($B$4:$D$10)*10^4+ROW($B$4:$D$10)*10^2+COLUMN($B$4:$D$10)),ROW(A$1)),10^4),"R00C00"),0),"")</f>
        <v>0</v>
      </c>
    </row>
    <row r="16" ht="21" customHeight="1" spans="2:8">
      <c r="B16" s="5"/>
      <c r="C16" s="5"/>
      <c r="D16" s="5"/>
      <c r="E16" s="5"/>
      <c r="F16" s="5"/>
      <c r="G16" s="5"/>
      <c r="H16" s="15" t="str">
        <f ca="1" t="array" ref="H16">IFERROR(INDIRECT(TEXT(MOD(SMALL(IF(COUNTIF(H$3:H15,$B$4:$D$10)=0,COLUMN($B$4:$D$10)*10^4+ROW($B$4:$D$10)*10^2+COLUMN($B$4:$D$10)),ROW(A$1)),10^4),"R00C00"),0),"")</f>
        <v>王五</v>
      </c>
    </row>
    <row r="17" ht="21" customHeight="1" spans="2:8">
      <c r="B17" s="5"/>
      <c r="C17" s="5"/>
      <c r="D17" s="5"/>
      <c r="E17" s="5"/>
      <c r="F17" s="5"/>
      <c r="G17" s="5"/>
      <c r="H17" s="15" t="str">
        <f ca="1" t="array" ref="H17">IFERROR(INDIRECT(TEXT(MOD(SMALL(IF(COUNTIF(H$3:H16,$B$4:$D$10)=0,COLUMN($B$4:$D$10)*10^4+ROW($B$4:$D$10)*10^2+COLUMN($B$4:$D$10)),ROW(A$1)),10^4),"R00C00"),0),"")</f>
        <v/>
      </c>
    </row>
    <row r="18" ht="21" customHeight="1" spans="2:8">
      <c r="B18" s="5"/>
      <c r="C18" s="5"/>
      <c r="D18" s="5"/>
      <c r="E18" s="5"/>
      <c r="F18" s="5"/>
      <c r="G18" s="5"/>
      <c r="H18" s="15" t="str">
        <f ca="1" t="array" ref="H18">IFERROR(INDIRECT(TEXT(MOD(SMALL(IF(COUNTIF(H$3:H17,$B$4:$D$10)=0,COLUMN($B$4:$D$10)*10^4+ROW($B$4:$D$10)*10^2+COLUMN($B$4:$D$10)),ROW(A$1)),10^4),"R00C00"),0),"")</f>
        <v/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B1:H2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7"/>
  <cols>
    <col min="1" max="1" width="7.64166666666667" customWidth="1"/>
    <col min="2" max="2" width="11.8833333333333" customWidth="1"/>
    <col min="3" max="5" width="9.88333333333333" customWidth="1"/>
    <col min="6" max="6" width="12.8833333333333" customWidth="1"/>
  </cols>
  <sheetData>
    <row r="1" s="7" customFormat="1" ht="49" customHeight="1" spans="2:8">
      <c r="B1" s="10" t="s">
        <v>279</v>
      </c>
      <c r="C1" s="10"/>
      <c r="D1" s="13"/>
      <c r="E1" s="13"/>
      <c r="F1" s="13"/>
      <c r="G1" s="13"/>
      <c r="H1" s="13"/>
    </row>
    <row r="2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60" t="s">
        <v>280</v>
      </c>
      <c r="C3" s="160" t="s">
        <v>143</v>
      </c>
      <c r="D3" s="3"/>
      <c r="E3" s="128" t="s">
        <v>179</v>
      </c>
      <c r="F3" s="128" t="s">
        <v>281</v>
      </c>
      <c r="G3" s="3"/>
      <c r="H3" s="16" t="s">
        <v>201</v>
      </c>
    </row>
    <row r="4" ht="26" customHeight="1" spans="2:8">
      <c r="B4" s="161">
        <f ca="1" t="shared" ref="B4:B9" si="0">DATE(RANDBETWEEN(1965,1999),RANDBETWEEN(1,12),RANDBETWEEN(1,28))</f>
        <v>27799</v>
      </c>
      <c r="C4" s="128" t="s">
        <v>282</v>
      </c>
      <c r="D4" s="3"/>
      <c r="E4" s="128" t="s">
        <v>283</v>
      </c>
      <c r="F4" s="128">
        <f ca="1">SUMPRODUCT((MONTH($B$4:$B$20)=ROW(A1))*($B$4:$B$20&lt;&gt;""))</f>
        <v>2</v>
      </c>
      <c r="G4" s="3"/>
      <c r="H4" s="3" t="s">
        <v>284</v>
      </c>
    </row>
    <row r="5" ht="26" customHeight="1" spans="2:8">
      <c r="B5" s="161">
        <f ca="1" t="shared" si="0"/>
        <v>27413</v>
      </c>
      <c r="C5" s="128" t="s">
        <v>285</v>
      </c>
      <c r="D5" s="3"/>
      <c r="E5" s="128" t="s">
        <v>286</v>
      </c>
      <c r="F5" s="128">
        <f ca="1" t="shared" ref="F5:F16" si="1">SUMPRODUCT((MONTH($B$4:$B$20)=ROW(A2))*($B$4:$B$20&lt;&gt;""))</f>
        <v>4</v>
      </c>
      <c r="G5" s="3"/>
      <c r="H5" s="3" t="s">
        <v>287</v>
      </c>
    </row>
    <row r="6" ht="26" customHeight="1" spans="2:8">
      <c r="B6" s="161">
        <f ca="1" t="shared" si="0"/>
        <v>24607</v>
      </c>
      <c r="C6" s="128" t="s">
        <v>288</v>
      </c>
      <c r="D6" s="3"/>
      <c r="E6" s="128" t="s">
        <v>289</v>
      </c>
      <c r="F6" s="128">
        <f ca="1" t="shared" si="1"/>
        <v>0</v>
      </c>
      <c r="G6" s="3"/>
      <c r="H6" s="3"/>
    </row>
    <row r="7" ht="26" customHeight="1" spans="2:8">
      <c r="B7" s="161">
        <f ca="1" t="shared" si="0"/>
        <v>25728</v>
      </c>
      <c r="C7" s="128" t="s">
        <v>290</v>
      </c>
      <c r="D7" s="3"/>
      <c r="E7" s="128" t="s">
        <v>291</v>
      </c>
      <c r="F7" s="128">
        <f ca="1" t="shared" si="1"/>
        <v>1</v>
      </c>
      <c r="G7" s="3"/>
      <c r="H7" s="3"/>
    </row>
    <row r="8" ht="26" customHeight="1" spans="2:8">
      <c r="B8" s="161">
        <f ca="1" t="shared" si="0"/>
        <v>26956</v>
      </c>
      <c r="C8" s="128" t="s">
        <v>292</v>
      </c>
      <c r="D8" s="3"/>
      <c r="E8" s="128" t="s">
        <v>293</v>
      </c>
      <c r="F8" s="128">
        <f ca="1" t="shared" si="1"/>
        <v>3</v>
      </c>
      <c r="G8" s="3"/>
      <c r="H8" s="3"/>
    </row>
    <row r="9" ht="26" customHeight="1" spans="2:8">
      <c r="B9" s="161">
        <f ca="1" t="shared" si="0"/>
        <v>31095</v>
      </c>
      <c r="C9" s="128" t="s">
        <v>294</v>
      </c>
      <c r="D9" s="3"/>
      <c r="E9" s="128" t="s">
        <v>295</v>
      </c>
      <c r="F9" s="128">
        <f ca="1" t="shared" si="1"/>
        <v>1</v>
      </c>
      <c r="G9" s="3"/>
      <c r="H9" s="3"/>
    </row>
    <row r="10" ht="26" customHeight="1" spans="2:8">
      <c r="B10" s="161">
        <f ca="1" t="shared" ref="B10:B20" si="2">DATE(RANDBETWEEN(1965,1999),RANDBETWEEN(1,12),RANDBETWEEN(1,28))</f>
        <v>24847</v>
      </c>
      <c r="C10" s="128" t="s">
        <v>296</v>
      </c>
      <c r="D10" s="3"/>
      <c r="E10" s="128" t="s">
        <v>297</v>
      </c>
      <c r="F10" s="128">
        <f ca="1" t="shared" si="1"/>
        <v>0</v>
      </c>
      <c r="G10" s="3"/>
      <c r="H10" s="3"/>
    </row>
    <row r="11" ht="26" customHeight="1" spans="2:8">
      <c r="B11" s="161">
        <f ca="1" t="shared" si="2"/>
        <v>23996</v>
      </c>
      <c r="C11" s="128" t="s">
        <v>298</v>
      </c>
      <c r="D11" s="3"/>
      <c r="E11" s="128" t="s">
        <v>299</v>
      </c>
      <c r="F11" s="128">
        <f ca="1" t="shared" si="1"/>
        <v>1</v>
      </c>
      <c r="G11" s="3"/>
      <c r="H11" s="3"/>
    </row>
    <row r="12" ht="26" customHeight="1" spans="2:8">
      <c r="B12" s="161">
        <f ca="1" t="shared" si="2"/>
        <v>32726</v>
      </c>
      <c r="C12" s="128" t="s">
        <v>300</v>
      </c>
      <c r="D12" s="3"/>
      <c r="E12" s="128" t="s">
        <v>301</v>
      </c>
      <c r="F12" s="128">
        <f ca="1" t="shared" si="1"/>
        <v>3</v>
      </c>
      <c r="G12" s="3"/>
      <c r="H12" s="3"/>
    </row>
    <row r="13" ht="26" customHeight="1" spans="2:8">
      <c r="B13" s="161">
        <f ca="1" t="shared" si="2"/>
        <v>29202</v>
      </c>
      <c r="C13" s="128" t="s">
        <v>302</v>
      </c>
      <c r="D13" s="3"/>
      <c r="E13" s="128" t="s">
        <v>303</v>
      </c>
      <c r="F13" s="128">
        <f ca="1" t="shared" si="1"/>
        <v>1</v>
      </c>
      <c r="G13" s="3"/>
      <c r="H13" s="3"/>
    </row>
    <row r="14" ht="26" customHeight="1" spans="2:8">
      <c r="B14" s="161">
        <f ca="1" t="shared" si="2"/>
        <v>24378</v>
      </c>
      <c r="C14" s="128" t="s">
        <v>304</v>
      </c>
      <c r="D14" s="3"/>
      <c r="E14" s="128" t="s">
        <v>305</v>
      </c>
      <c r="F14" s="128">
        <f ca="1" t="shared" si="1"/>
        <v>0</v>
      </c>
      <c r="G14" s="3"/>
      <c r="H14" s="3"/>
    </row>
    <row r="15" ht="26" customHeight="1" spans="2:8">
      <c r="B15" s="161">
        <f ca="1" t="shared" si="2"/>
        <v>33504</v>
      </c>
      <c r="C15" s="128" t="s">
        <v>306</v>
      </c>
      <c r="D15" s="3"/>
      <c r="E15" s="128" t="s">
        <v>307</v>
      </c>
      <c r="F15" s="128">
        <f ca="1" t="shared" si="1"/>
        <v>1</v>
      </c>
      <c r="G15" s="3"/>
      <c r="H15" s="3"/>
    </row>
    <row r="16" ht="26" customHeight="1" spans="2:8">
      <c r="B16" s="161">
        <f ca="1" t="shared" si="2"/>
        <v>26056</v>
      </c>
      <c r="C16" s="128" t="s">
        <v>308</v>
      </c>
      <c r="D16" s="3"/>
      <c r="E16" s="128"/>
      <c r="F16" s="128">
        <f ca="1">SUM(F4:F15)</f>
        <v>17</v>
      </c>
      <c r="G16" s="3"/>
      <c r="H16" s="3"/>
    </row>
    <row r="17" ht="26" customHeight="1" spans="2:8">
      <c r="B17" s="161">
        <f ca="1" t="shared" si="2"/>
        <v>25262</v>
      </c>
      <c r="C17" s="128" t="s">
        <v>309</v>
      </c>
      <c r="D17" s="3"/>
      <c r="E17" s="3"/>
      <c r="F17" s="3"/>
      <c r="G17" s="3"/>
      <c r="H17" s="3"/>
    </row>
    <row r="18" ht="26" customHeight="1" spans="2:8">
      <c r="B18" s="161">
        <f ca="1" t="shared" si="2"/>
        <v>30409</v>
      </c>
      <c r="C18" s="128" t="s">
        <v>310</v>
      </c>
      <c r="D18" s="3"/>
      <c r="E18" s="3"/>
      <c r="F18" s="3"/>
      <c r="G18" s="3"/>
      <c r="H18" s="3"/>
    </row>
    <row r="19" ht="26" customHeight="1" spans="2:8">
      <c r="B19" s="161">
        <f ca="1" t="shared" si="2"/>
        <v>27431</v>
      </c>
      <c r="C19" s="128" t="s">
        <v>311</v>
      </c>
      <c r="D19" s="3"/>
      <c r="E19" s="3"/>
      <c r="F19" s="3"/>
      <c r="G19" s="3"/>
      <c r="H19" s="3"/>
    </row>
    <row r="20" ht="26" customHeight="1" spans="2:8">
      <c r="B20" s="161">
        <f ca="1" t="shared" si="2"/>
        <v>23865</v>
      </c>
      <c r="C20" s="128" t="s">
        <v>312</v>
      </c>
      <c r="D20" s="3"/>
      <c r="E20" s="3"/>
      <c r="F20" s="3"/>
      <c r="G20" s="3"/>
      <c r="H20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B1:J15"/>
  <sheetViews>
    <sheetView showGridLines="0" workbookViewId="0">
      <pane xSplit="2" ySplit="3" topLeftCell="C4" activePane="bottomRight" state="frozenSplit"/>
      <selection/>
      <selection pane="topRight"/>
      <selection pane="bottomLeft"/>
      <selection pane="bottomRight" activeCell="B3" sqref="B3"/>
    </sheetView>
  </sheetViews>
  <sheetFormatPr defaultColWidth="9.90833333333333" defaultRowHeight="14" customHeight="1"/>
  <cols>
    <col min="1" max="1" width="7.64166666666667" customWidth="1"/>
    <col min="2" max="8" width="8.14166666666667" customWidth="1"/>
  </cols>
  <sheetData>
    <row r="1" s="7" customFormat="1" ht="49" customHeight="1" spans="2:10">
      <c r="B1" s="10" t="s">
        <v>313</v>
      </c>
      <c r="C1" s="10"/>
      <c r="D1" s="13"/>
      <c r="E1" s="13"/>
      <c r="F1" s="13"/>
      <c r="G1" s="13"/>
      <c r="H1" s="13"/>
      <c r="I1" s="13"/>
      <c r="J1" s="13"/>
    </row>
    <row r="2" customHeight="1" spans="2:10">
      <c r="B2" s="3"/>
      <c r="C2" s="3"/>
      <c r="D2" s="3"/>
      <c r="E2" s="3"/>
      <c r="F2" s="3"/>
      <c r="G2" s="3"/>
      <c r="H2" s="3"/>
      <c r="I2" s="3"/>
      <c r="J2" s="3"/>
    </row>
    <row r="3" ht="26" customHeight="1" spans="2:10">
      <c r="B3" s="151" t="s">
        <v>143</v>
      </c>
      <c r="C3" s="144" t="s">
        <v>314</v>
      </c>
      <c r="D3" s="144" t="s">
        <v>315</v>
      </c>
      <c r="E3" s="144" t="s">
        <v>316</v>
      </c>
      <c r="F3" s="144" t="s">
        <v>317</v>
      </c>
      <c r="G3" s="144" t="s">
        <v>318</v>
      </c>
      <c r="H3" s="159" t="s">
        <v>319</v>
      </c>
      <c r="I3" s="3"/>
      <c r="J3" s="16" t="s">
        <v>320</v>
      </c>
    </row>
    <row r="4" ht="26" customHeight="1" spans="2:10">
      <c r="B4" s="152" t="s">
        <v>282</v>
      </c>
      <c r="C4" s="128">
        <v>82</v>
      </c>
      <c r="D4" s="128">
        <v>90</v>
      </c>
      <c r="E4" s="128">
        <v>97</v>
      </c>
      <c r="F4" s="128">
        <v>107</v>
      </c>
      <c r="G4" s="128">
        <v>57</v>
      </c>
      <c r="H4" s="128">
        <v>67</v>
      </c>
      <c r="I4" s="3"/>
      <c r="J4" s="3" t="s">
        <v>321</v>
      </c>
    </row>
    <row r="5" ht="26" customHeight="1" spans="2:10">
      <c r="B5" s="152" t="s">
        <v>285</v>
      </c>
      <c r="C5" s="128">
        <v>116</v>
      </c>
      <c r="D5" s="128">
        <v>90</v>
      </c>
      <c r="E5" s="128">
        <v>57</v>
      </c>
      <c r="F5" s="128">
        <v>54</v>
      </c>
      <c r="G5" s="128">
        <v>86</v>
      </c>
      <c r="H5" s="128">
        <v>53</v>
      </c>
      <c r="I5" s="3"/>
      <c r="J5" s="3" t="s">
        <v>322</v>
      </c>
    </row>
    <row r="6" ht="26" customHeight="1" spans="2:10">
      <c r="B6" s="152" t="s">
        <v>288</v>
      </c>
      <c r="C6" s="128">
        <v>65</v>
      </c>
      <c r="D6" s="128">
        <v>55</v>
      </c>
      <c r="E6" s="128">
        <v>88</v>
      </c>
      <c r="F6" s="128">
        <v>61</v>
      </c>
      <c r="G6" s="128">
        <v>65</v>
      </c>
      <c r="H6" s="128">
        <v>95</v>
      </c>
      <c r="I6" s="3"/>
      <c r="J6" s="3"/>
    </row>
    <row r="7" ht="26" customHeight="1" spans="2:10">
      <c r="B7" s="152" t="s">
        <v>290</v>
      </c>
      <c r="C7" s="128">
        <v>76</v>
      </c>
      <c r="D7" s="128">
        <v>110</v>
      </c>
      <c r="E7" s="128">
        <v>84</v>
      </c>
      <c r="F7" s="128">
        <v>116</v>
      </c>
      <c r="G7" s="128">
        <v>96</v>
      </c>
      <c r="H7" s="128">
        <v>106</v>
      </c>
      <c r="I7" s="3"/>
      <c r="J7" s="3"/>
    </row>
    <row r="8" ht="26" customHeight="1" spans="2:10">
      <c r="B8" s="152" t="s">
        <v>292</v>
      </c>
      <c r="C8" s="128">
        <v>115</v>
      </c>
      <c r="D8" s="128">
        <v>112</v>
      </c>
      <c r="E8" s="128">
        <v>115</v>
      </c>
      <c r="F8" s="128">
        <v>90</v>
      </c>
      <c r="G8" s="128">
        <v>82</v>
      </c>
      <c r="H8" s="128">
        <v>108</v>
      </c>
      <c r="I8" s="3"/>
      <c r="J8" s="3"/>
    </row>
    <row r="9" ht="26" customHeight="1" spans="2:10">
      <c r="B9" s="152" t="s">
        <v>294</v>
      </c>
      <c r="C9" s="128">
        <v>97</v>
      </c>
      <c r="D9" s="128">
        <v>103</v>
      </c>
      <c r="E9" s="128">
        <v>77</v>
      </c>
      <c r="F9" s="128">
        <v>75</v>
      </c>
      <c r="G9" s="128">
        <v>111</v>
      </c>
      <c r="H9" s="128">
        <v>87</v>
      </c>
      <c r="I9" s="3"/>
      <c r="J9" s="3"/>
    </row>
    <row r="10" ht="26" customHeight="1" spans="2:10">
      <c r="B10" s="156" t="s">
        <v>296</v>
      </c>
      <c r="C10" s="128">
        <v>76</v>
      </c>
      <c r="D10" s="128">
        <v>63</v>
      </c>
      <c r="E10" s="128">
        <v>115</v>
      </c>
      <c r="F10" s="128">
        <v>81</v>
      </c>
      <c r="G10" s="128">
        <v>61</v>
      </c>
      <c r="H10" s="128">
        <v>58</v>
      </c>
      <c r="I10" s="3"/>
      <c r="J10" s="3" t="s">
        <v>323</v>
      </c>
    </row>
    <row r="11" ht="26" customHeight="1" spans="2:10">
      <c r="B11" s="3"/>
      <c r="C11" s="3"/>
      <c r="D11" s="3"/>
      <c r="E11" s="3"/>
      <c r="F11" s="3"/>
      <c r="G11" s="3"/>
      <c r="H11" s="3"/>
      <c r="I11" s="3"/>
      <c r="J11" s="3"/>
    </row>
    <row r="12" ht="26" customHeight="1" spans="2:10">
      <c r="B12" s="3"/>
      <c r="C12" s="3"/>
      <c r="D12" s="3"/>
      <c r="E12" s="3"/>
      <c r="F12" s="3"/>
      <c r="G12" s="3"/>
      <c r="H12" s="3"/>
      <c r="I12" s="3"/>
      <c r="J12" s="3"/>
    </row>
    <row r="13" ht="26" customHeight="1" spans="2:10">
      <c r="B13" s="3"/>
      <c r="C13" s="3"/>
      <c r="D13" s="3"/>
      <c r="E13" s="3"/>
      <c r="F13" s="3"/>
      <c r="G13" s="3"/>
      <c r="H13" s="3"/>
      <c r="I13" s="3"/>
      <c r="J13" s="3"/>
    </row>
    <row r="14" ht="26" customHeight="1" spans="2:10">
      <c r="B14" s="3"/>
      <c r="C14" s="3"/>
      <c r="D14" s="3"/>
      <c r="E14" s="3"/>
      <c r="F14" s="3"/>
      <c r="G14" s="3"/>
      <c r="H14" s="3"/>
      <c r="I14" s="3"/>
      <c r="J14" s="3"/>
    </row>
    <row r="15" ht="26" customHeight="1" spans="2:10">
      <c r="B15" s="3"/>
      <c r="C15" s="3"/>
      <c r="D15" s="3"/>
      <c r="E15" s="3"/>
      <c r="F15" s="3"/>
      <c r="G15" s="3"/>
      <c r="H15" s="3"/>
      <c r="I15" s="3"/>
      <c r="J1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B1:F15"/>
  <sheetViews>
    <sheetView showGridLines="0" workbookViewId="0">
      <selection activeCell="B3" sqref="B3"/>
    </sheetView>
  </sheetViews>
  <sheetFormatPr defaultColWidth="9.90833333333333" defaultRowHeight="14" customHeight="1" outlineLevelCol="5"/>
  <cols>
    <col min="1" max="1" width="7.64166666666667" customWidth="1"/>
    <col min="2" max="2" width="8.14166666666667" customWidth="1"/>
    <col min="3" max="3" width="18.3833333333333" customWidth="1"/>
  </cols>
  <sheetData>
    <row r="1" s="7" customFormat="1" ht="49" customHeight="1" spans="2:6">
      <c r="B1" s="10" t="s">
        <v>324</v>
      </c>
      <c r="C1" s="10"/>
      <c r="D1" s="13"/>
      <c r="E1" s="13"/>
      <c r="F1" s="13"/>
    </row>
    <row r="2" customHeight="1" spans="2:6">
      <c r="B2" s="3"/>
      <c r="C2" s="3"/>
      <c r="D2" s="3"/>
      <c r="E2" s="3"/>
      <c r="F2" s="3"/>
    </row>
    <row r="3" ht="26" customHeight="1" spans="2:6">
      <c r="B3" s="151" t="s">
        <v>143</v>
      </c>
      <c r="C3" s="144" t="s">
        <v>325</v>
      </c>
      <c r="D3" s="3"/>
      <c r="E3" s="16"/>
      <c r="F3" s="16" t="s">
        <v>326</v>
      </c>
    </row>
    <row r="4" ht="26" customHeight="1" spans="2:6">
      <c r="B4" s="152" t="s">
        <v>282</v>
      </c>
      <c r="C4" s="157">
        <v>13831726539</v>
      </c>
      <c r="D4" s="3"/>
      <c r="E4" s="3"/>
      <c r="F4" s="155" t="s">
        <v>327</v>
      </c>
    </row>
    <row r="5" ht="26" customHeight="1" spans="2:6">
      <c r="B5" s="152" t="s">
        <v>285</v>
      </c>
      <c r="C5" s="157">
        <v>13831726540</v>
      </c>
      <c r="D5" s="3"/>
      <c r="E5" s="3"/>
      <c r="F5" s="155" t="s">
        <v>328</v>
      </c>
    </row>
    <row r="6" ht="26" customHeight="1" spans="2:6">
      <c r="B6" s="152" t="s">
        <v>288</v>
      </c>
      <c r="C6" s="157">
        <v>13831726541</v>
      </c>
      <c r="D6" s="3"/>
      <c r="E6" s="3"/>
      <c r="F6" s="155" t="s">
        <v>329</v>
      </c>
    </row>
    <row r="7" ht="26" customHeight="1" spans="2:6">
      <c r="B7" s="152" t="s">
        <v>290</v>
      </c>
      <c r="C7" s="158">
        <v>13831726542</v>
      </c>
      <c r="D7" s="3"/>
      <c r="E7" s="3"/>
      <c r="F7" s="155" t="s">
        <v>330</v>
      </c>
    </row>
    <row r="8" ht="26" customHeight="1" spans="2:6">
      <c r="B8" s="152" t="s">
        <v>292</v>
      </c>
      <c r="C8" s="158">
        <v>13831726543</v>
      </c>
      <c r="D8" s="3"/>
      <c r="E8" s="3"/>
      <c r="F8" s="155" t="s">
        <v>331</v>
      </c>
    </row>
    <row r="9" ht="26" customHeight="1" spans="2:6">
      <c r="B9" s="152" t="s">
        <v>294</v>
      </c>
      <c r="C9" s="158">
        <v>13831726544</v>
      </c>
      <c r="D9" s="3"/>
      <c r="E9" s="3"/>
      <c r="F9" s="16"/>
    </row>
    <row r="10" ht="26" customHeight="1" spans="2:6">
      <c r="B10" s="156" t="s">
        <v>296</v>
      </c>
      <c r="C10" s="158">
        <v>13831726545</v>
      </c>
      <c r="D10" s="3"/>
      <c r="E10" s="3"/>
      <c r="F10" s="3"/>
    </row>
    <row r="11" ht="26" customHeight="1" spans="2:6">
      <c r="B11" s="3"/>
      <c r="C11" s="3"/>
      <c r="D11" s="3"/>
      <c r="E11" s="3"/>
      <c r="F11" s="3"/>
    </row>
    <row r="12" ht="26" customHeight="1" spans="2:6">
      <c r="B12" s="3"/>
      <c r="C12" s="3"/>
      <c r="D12" s="3"/>
      <c r="E12" s="3"/>
      <c r="F12" s="3"/>
    </row>
    <row r="13" ht="26" customHeight="1" spans="2:6">
      <c r="B13" s="3"/>
      <c r="C13" s="3"/>
      <c r="D13" s="3"/>
      <c r="E13" s="3"/>
      <c r="F13" s="3"/>
    </row>
    <row r="14" ht="26" customHeight="1" spans="2:6">
      <c r="B14" s="3"/>
      <c r="C14" s="3"/>
      <c r="D14" s="3"/>
      <c r="E14" s="3"/>
      <c r="F14" s="3"/>
    </row>
    <row r="15" ht="26" customHeight="1" spans="2:6">
      <c r="B15" s="3"/>
      <c r="C15" s="3"/>
      <c r="D15" s="3"/>
      <c r="E15" s="3"/>
      <c r="F1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B1:F15"/>
  <sheetViews>
    <sheetView showGridLines="0" workbookViewId="0">
      <selection activeCell="B3" sqref="B3"/>
    </sheetView>
  </sheetViews>
  <sheetFormatPr defaultColWidth="9.90833333333333" defaultRowHeight="14" customHeight="1" outlineLevelCol="5"/>
  <cols>
    <col min="1" max="1" width="7.64166666666667" customWidth="1"/>
    <col min="2" max="2" width="8.14166666666667" customWidth="1"/>
    <col min="3" max="3" width="18.3833333333333" customWidth="1"/>
  </cols>
  <sheetData>
    <row r="1" s="7" customFormat="1" ht="49" customHeight="1" spans="2:6">
      <c r="B1" s="10" t="s">
        <v>332</v>
      </c>
      <c r="C1" s="10"/>
      <c r="D1" s="13"/>
      <c r="E1" s="13"/>
      <c r="F1" s="13"/>
    </row>
    <row r="2" customHeight="1" spans="2:6">
      <c r="B2" s="3"/>
      <c r="C2" s="3"/>
      <c r="D2" s="3"/>
      <c r="E2" s="3"/>
      <c r="F2" s="3"/>
    </row>
    <row r="3" ht="26" customHeight="1" spans="2:6">
      <c r="B3" s="151" t="s">
        <v>143</v>
      </c>
      <c r="C3" s="144" t="s">
        <v>333</v>
      </c>
      <c r="D3" s="3"/>
      <c r="E3" s="16"/>
      <c r="F3" s="16" t="s">
        <v>326</v>
      </c>
    </row>
    <row r="4" ht="26" customHeight="1" spans="2:6">
      <c r="B4" s="152" t="s">
        <v>282</v>
      </c>
      <c r="C4" s="153">
        <f ca="1">RANDBETWEEN(30,100)</f>
        <v>32</v>
      </c>
      <c r="D4" s="3"/>
      <c r="E4" s="3"/>
      <c r="F4" s="154" t="s">
        <v>334</v>
      </c>
    </row>
    <row r="5" ht="26" customHeight="1" spans="2:6">
      <c r="B5" s="152" t="s">
        <v>285</v>
      </c>
      <c r="C5" s="153">
        <f ca="1" t="shared" ref="C5:C10" si="0">RANDBETWEEN(30,100)</f>
        <v>85</v>
      </c>
      <c r="D5" s="3"/>
      <c r="E5" s="3"/>
      <c r="F5" s="154" t="s">
        <v>335</v>
      </c>
    </row>
    <row r="6" ht="26" customHeight="1" spans="2:6">
      <c r="B6" s="152" t="s">
        <v>288</v>
      </c>
      <c r="C6" s="153">
        <f ca="1" t="shared" si="0"/>
        <v>54</v>
      </c>
      <c r="D6" s="3"/>
      <c r="E6" s="3"/>
      <c r="F6" s="154" t="s">
        <v>336</v>
      </c>
    </row>
    <row r="7" ht="26" customHeight="1" spans="2:6">
      <c r="B7" s="152" t="s">
        <v>290</v>
      </c>
      <c r="C7" s="153">
        <f ca="1" t="shared" si="0"/>
        <v>56</v>
      </c>
      <c r="D7" s="3"/>
      <c r="E7" s="3"/>
      <c r="F7" s="155"/>
    </row>
    <row r="8" ht="26" customHeight="1" spans="2:6">
      <c r="B8" s="152" t="s">
        <v>292</v>
      </c>
      <c r="C8" s="153">
        <f ca="1" t="shared" si="0"/>
        <v>82</v>
      </c>
      <c r="D8" s="3"/>
      <c r="E8" s="3"/>
      <c r="F8" s="155"/>
    </row>
    <row r="9" ht="26" customHeight="1" spans="2:6">
      <c r="B9" s="152" t="s">
        <v>294</v>
      </c>
      <c r="C9" s="153">
        <f ca="1" t="shared" si="0"/>
        <v>54</v>
      </c>
      <c r="D9" s="3"/>
      <c r="E9" s="3"/>
      <c r="F9" s="16"/>
    </row>
    <row r="10" ht="26" customHeight="1" spans="2:6">
      <c r="B10" s="156" t="s">
        <v>296</v>
      </c>
      <c r="C10" s="153">
        <f ca="1" t="shared" si="0"/>
        <v>46</v>
      </c>
      <c r="D10" s="3"/>
      <c r="E10" s="3"/>
      <c r="F10" s="3"/>
    </row>
    <row r="11" ht="26" customHeight="1" spans="2:6">
      <c r="B11" s="3"/>
      <c r="C11" s="3"/>
      <c r="D11" s="3"/>
      <c r="E11" s="3"/>
      <c r="F11" s="3"/>
    </row>
    <row r="12" ht="26" customHeight="1" spans="2:6">
      <c r="B12" s="3"/>
      <c r="C12" s="3"/>
      <c r="D12" s="3"/>
      <c r="E12" s="3"/>
      <c r="F12" s="3"/>
    </row>
    <row r="13" ht="26" customHeight="1" spans="2:6">
      <c r="B13" s="3"/>
      <c r="C13" s="3"/>
      <c r="D13" s="3"/>
      <c r="E13" s="3"/>
      <c r="F13" s="3"/>
    </row>
    <row r="14" ht="26" customHeight="1" spans="2:6">
      <c r="B14" s="3"/>
      <c r="C14" s="3"/>
      <c r="D14" s="3"/>
      <c r="E14" s="3"/>
      <c r="F14" s="3"/>
    </row>
    <row r="15" ht="26" customHeight="1" spans="2:6">
      <c r="B15" s="3"/>
      <c r="C15" s="3"/>
      <c r="D15" s="3"/>
      <c r="E15" s="3"/>
      <c r="F1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B1:H16"/>
  <sheetViews>
    <sheetView showGridLines="0" workbookViewId="0">
      <selection activeCell="B3" sqref="B3"/>
    </sheetView>
  </sheetViews>
  <sheetFormatPr defaultColWidth="9.90833333333333" defaultRowHeight="14" customHeight="1" outlineLevelCol="7"/>
  <cols>
    <col min="1" max="1" width="7.64166666666667" customWidth="1"/>
    <col min="2" max="2" width="10.4416666666667" customWidth="1"/>
    <col min="3" max="3" width="15.5583333333333" customWidth="1"/>
    <col min="4" max="4" width="14.8916666666667" customWidth="1"/>
    <col min="5" max="5" width="15.6583333333333" customWidth="1"/>
  </cols>
  <sheetData>
    <row r="1" s="7" customFormat="1" ht="49" customHeight="1" spans="2:8">
      <c r="B1" s="10" t="s">
        <v>337</v>
      </c>
      <c r="C1" s="10"/>
      <c r="D1" s="13"/>
      <c r="E1" s="13"/>
      <c r="F1" s="13"/>
      <c r="G1" s="13"/>
      <c r="H1" s="13"/>
    </row>
    <row r="2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43" t="s">
        <v>143</v>
      </c>
      <c r="C3" s="144" t="s">
        <v>333</v>
      </c>
      <c r="D3" s="144" t="s">
        <v>338</v>
      </c>
      <c r="E3" s="144" t="s">
        <v>339</v>
      </c>
      <c r="F3" s="16"/>
      <c r="G3" s="145" t="s">
        <v>340</v>
      </c>
      <c r="H3" s="145"/>
    </row>
    <row r="4" ht="26" customHeight="1" spans="2:8">
      <c r="B4" s="116" t="s">
        <v>282</v>
      </c>
      <c r="C4" s="146">
        <f ca="1" t="shared" ref="C4:C10" si="0">RANDBETWEEN(30,100)</f>
        <v>88</v>
      </c>
      <c r="D4" s="146" t="str">
        <f ca="1">LOOKUP(C4,$G$5:$H$8)</f>
        <v>良好</v>
      </c>
      <c r="E4" s="146" t="str">
        <f ca="1">VLOOKUP(C4,$G$5:$H$8,2,1)</f>
        <v>良好</v>
      </c>
      <c r="F4" s="3"/>
      <c r="G4" s="147" t="s">
        <v>341</v>
      </c>
      <c r="H4" s="139" t="s">
        <v>342</v>
      </c>
    </row>
    <row r="5" ht="26" customHeight="1" spans="2:8">
      <c r="B5" s="116" t="s">
        <v>285</v>
      </c>
      <c r="C5" s="146">
        <f ca="1" t="shared" si="0"/>
        <v>90</v>
      </c>
      <c r="D5" s="146" t="str">
        <f ca="1" t="shared" ref="D5:D10" si="1">LOOKUP(C5,$G$5:$H$8)</f>
        <v>优秀</v>
      </c>
      <c r="E5" s="146" t="str">
        <f ca="1" t="shared" ref="E5:E10" si="2">VLOOKUP(C5,$G$5:$H$8,2,1)</f>
        <v>优秀</v>
      </c>
      <c r="F5" s="3"/>
      <c r="G5" s="148">
        <v>0</v>
      </c>
      <c r="H5" s="15" t="s">
        <v>343</v>
      </c>
    </row>
    <row r="6" ht="26" customHeight="1" spans="2:8">
      <c r="B6" s="116" t="s">
        <v>288</v>
      </c>
      <c r="C6" s="146">
        <f ca="1" t="shared" si="0"/>
        <v>55</v>
      </c>
      <c r="D6" s="146" t="str">
        <f ca="1" t="shared" si="1"/>
        <v>不及格</v>
      </c>
      <c r="E6" s="146" t="str">
        <f ca="1" t="shared" si="2"/>
        <v>不及格</v>
      </c>
      <c r="F6" s="3"/>
      <c r="G6" s="148">
        <v>60</v>
      </c>
      <c r="H6" s="15" t="s">
        <v>344</v>
      </c>
    </row>
    <row r="7" ht="26" customHeight="1" spans="2:8">
      <c r="B7" s="116" t="s">
        <v>290</v>
      </c>
      <c r="C7" s="146">
        <f ca="1" t="shared" si="0"/>
        <v>94</v>
      </c>
      <c r="D7" s="146" t="str">
        <f ca="1" t="shared" si="1"/>
        <v>优秀</v>
      </c>
      <c r="E7" s="146" t="str">
        <f ca="1" t="shared" si="2"/>
        <v>优秀</v>
      </c>
      <c r="F7" s="3"/>
      <c r="G7" s="149">
        <v>80</v>
      </c>
      <c r="H7" s="15" t="s">
        <v>345</v>
      </c>
    </row>
    <row r="8" ht="26" customHeight="1" spans="2:8">
      <c r="B8" s="116" t="s">
        <v>292</v>
      </c>
      <c r="C8" s="146">
        <f ca="1" t="shared" si="0"/>
        <v>70</v>
      </c>
      <c r="D8" s="146" t="str">
        <f ca="1" t="shared" si="1"/>
        <v>及格</v>
      </c>
      <c r="E8" s="146" t="str">
        <f ca="1" t="shared" si="2"/>
        <v>及格</v>
      </c>
      <c r="F8" s="3"/>
      <c r="G8" s="149">
        <v>90</v>
      </c>
      <c r="H8" s="15" t="s">
        <v>346</v>
      </c>
    </row>
    <row r="9" ht="26" customHeight="1" spans="2:8">
      <c r="B9" s="116" t="s">
        <v>294</v>
      </c>
      <c r="C9" s="146">
        <f ca="1" t="shared" si="0"/>
        <v>57</v>
      </c>
      <c r="D9" s="146" t="str">
        <f ca="1" t="shared" si="1"/>
        <v>不及格</v>
      </c>
      <c r="E9" s="146" t="str">
        <f ca="1" t="shared" si="2"/>
        <v>不及格</v>
      </c>
      <c r="F9" s="3"/>
      <c r="G9" s="16"/>
      <c r="H9" s="3"/>
    </row>
    <row r="10" ht="26" customHeight="1" spans="2:8">
      <c r="B10" s="116" t="s">
        <v>296</v>
      </c>
      <c r="C10" s="146">
        <f ca="1" t="shared" si="0"/>
        <v>90</v>
      </c>
      <c r="D10" s="146" t="str">
        <f ca="1" t="shared" si="1"/>
        <v>优秀</v>
      </c>
      <c r="E10" s="146" t="str">
        <f ca="1" t="shared" si="2"/>
        <v>优秀</v>
      </c>
      <c r="F10" s="3"/>
      <c r="G10" s="3"/>
      <c r="H10" s="3"/>
    </row>
    <row r="11" ht="26" customHeight="1" spans="2:8">
      <c r="B11" s="3"/>
      <c r="C11" s="3"/>
      <c r="D11" s="3"/>
      <c r="E11" s="3"/>
      <c r="F11" s="3"/>
      <c r="G11" s="3"/>
      <c r="H11" s="3"/>
    </row>
    <row r="12" ht="26" customHeight="1" spans="2:8">
      <c r="B12" s="3" t="s">
        <v>156</v>
      </c>
      <c r="C12" s="3"/>
      <c r="D12" s="3"/>
      <c r="E12" s="3"/>
      <c r="F12" s="3"/>
      <c r="G12" s="3"/>
      <c r="H12" s="3"/>
    </row>
    <row r="13" ht="26" customHeight="1" spans="2:8">
      <c r="B13" s="3" t="s">
        <v>347</v>
      </c>
      <c r="C13" s="3"/>
      <c r="D13" s="3"/>
      <c r="E13" s="3"/>
      <c r="F13" s="3"/>
      <c r="G13" s="3"/>
      <c r="H13" s="3"/>
    </row>
    <row r="14" ht="26" customHeight="1" spans="2:8">
      <c r="B14" s="3" t="s">
        <v>160</v>
      </c>
      <c r="C14" s="3"/>
      <c r="D14" s="3"/>
      <c r="E14" s="3"/>
      <c r="F14" s="3"/>
      <c r="G14" s="3"/>
      <c r="H14" s="3"/>
    </row>
    <row r="15" ht="26" customHeight="1" spans="2:8">
      <c r="B15" s="3" t="s">
        <v>348</v>
      </c>
      <c r="C15" s="3"/>
      <c r="D15" s="3"/>
      <c r="E15" s="3"/>
      <c r="F15" s="3"/>
      <c r="G15" s="3"/>
      <c r="H15" s="3"/>
    </row>
    <row r="16" ht="26" customHeight="1" spans="2:8">
      <c r="B16" s="150" t="s">
        <v>349</v>
      </c>
      <c r="C16" s="3"/>
      <c r="D16" s="3"/>
      <c r="E16" s="3"/>
      <c r="F16" s="3"/>
      <c r="G16" s="3"/>
      <c r="H16" s="3"/>
    </row>
  </sheetData>
  <sheetProtection formatCells="0" insertHyperlinks="0" autoFilter="0"/>
  <mergeCells count="1">
    <mergeCell ref="G3:H3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B1:H12"/>
  <sheetViews>
    <sheetView showGridLines="0" workbookViewId="0">
      <selection activeCell="B3" sqref="B3"/>
    </sheetView>
  </sheetViews>
  <sheetFormatPr defaultColWidth="9.90833333333333" defaultRowHeight="14" customHeight="1" outlineLevelCol="7"/>
  <cols>
    <col min="1" max="1" width="7.64166666666667" customWidth="1"/>
    <col min="2" max="2" width="10.4416666666667" customWidth="1"/>
    <col min="3" max="3" width="13.5583333333333" customWidth="1"/>
    <col min="4" max="4" width="6" customWidth="1"/>
    <col min="5" max="5" width="15.6583333333333" customWidth="1"/>
  </cols>
  <sheetData>
    <row r="1" s="7" customFormat="1" ht="49" customHeight="1" spans="2:8">
      <c r="B1" s="10" t="s">
        <v>350</v>
      </c>
      <c r="C1" s="10"/>
      <c r="D1" s="13"/>
      <c r="E1" s="13"/>
      <c r="F1" s="13"/>
      <c r="G1" s="13"/>
      <c r="H1" s="13"/>
    </row>
    <row r="2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39" t="s">
        <v>351</v>
      </c>
      <c r="C3" s="139" t="s">
        <v>352</v>
      </c>
      <c r="D3" s="3"/>
      <c r="E3" s="16" t="s">
        <v>353</v>
      </c>
      <c r="F3" s="3"/>
      <c r="G3" s="3"/>
      <c r="H3" s="3"/>
    </row>
    <row r="4" ht="26" customHeight="1" spans="2:8">
      <c r="B4" s="15" t="s">
        <v>354</v>
      </c>
      <c r="C4" s="15">
        <f>-LOOKUP(1,-LEFT(B4,ROW($1:$99)))</f>
        <v>22</v>
      </c>
      <c r="D4" s="5" t="s">
        <v>355</v>
      </c>
      <c r="E4" s="256" t="s">
        <v>356</v>
      </c>
      <c r="F4" s="3"/>
      <c r="G4" s="3"/>
      <c r="H4" s="3"/>
    </row>
    <row r="5" ht="26" customHeight="1" spans="2:8">
      <c r="B5" s="141" t="s">
        <v>357</v>
      </c>
      <c r="C5" s="15">
        <f>-LOOKUP(1,-LEFT(B5,ROW($1:$99)))</f>
        <v>44</v>
      </c>
      <c r="D5" s="3"/>
      <c r="E5" s="3"/>
      <c r="F5" s="3"/>
      <c r="G5" s="3"/>
      <c r="H5" s="3"/>
    </row>
    <row r="6" ht="26" customHeight="1" spans="2:8">
      <c r="B6" s="141" t="s">
        <v>358</v>
      </c>
      <c r="C6" s="15">
        <f>-LOOKUP(1,-LEFT(B6,ROW($1:$99)))</f>
        <v>8</v>
      </c>
      <c r="D6" s="3"/>
      <c r="E6" s="3"/>
      <c r="F6" s="3"/>
      <c r="G6" s="3"/>
      <c r="H6" s="3"/>
    </row>
    <row r="7" ht="26" customHeight="1" spans="2:8">
      <c r="B7" s="141" t="s">
        <v>359</v>
      </c>
      <c r="C7" s="15">
        <f>-LOOKUP(1,-LEFT(B7,ROW($1:$99)))</f>
        <v>125</v>
      </c>
      <c r="D7" s="3"/>
      <c r="E7" s="3"/>
      <c r="F7" s="3"/>
      <c r="G7" s="3"/>
      <c r="H7" s="3"/>
    </row>
    <row r="8" ht="26" customHeight="1" spans="2:8">
      <c r="B8" s="142" t="s">
        <v>360</v>
      </c>
      <c r="C8" s="3"/>
      <c r="D8" s="3"/>
      <c r="E8" s="3"/>
      <c r="F8" s="3"/>
      <c r="G8" s="3"/>
      <c r="H8" s="3"/>
    </row>
    <row r="9" ht="26" customHeight="1" spans="2:8">
      <c r="B9" s="142" t="s">
        <v>361</v>
      </c>
      <c r="C9" s="3"/>
      <c r="D9" s="3"/>
      <c r="E9" s="3"/>
      <c r="F9" s="3"/>
      <c r="G9" s="3"/>
      <c r="H9" s="3"/>
    </row>
    <row r="10" ht="26" customHeight="1" spans="2:8">
      <c r="B10" s="142" t="s">
        <v>362</v>
      </c>
      <c r="C10" s="3"/>
      <c r="D10" s="3"/>
      <c r="E10" s="3"/>
      <c r="F10" s="3"/>
      <c r="G10" s="3"/>
      <c r="H10" s="3"/>
    </row>
    <row r="11" customHeight="1" spans="2:8">
      <c r="B11" s="3"/>
      <c r="C11" s="3"/>
      <c r="D11" s="3"/>
      <c r="E11" s="3"/>
      <c r="F11" s="3"/>
      <c r="G11" s="3"/>
      <c r="H11" s="3"/>
    </row>
    <row r="12" ht="26" customHeight="1" spans="2:8">
      <c r="B12" s="3"/>
      <c r="C12" s="3"/>
      <c r="D12" s="3"/>
      <c r="E12" s="3"/>
      <c r="F12" s="3"/>
      <c r="G12" s="3"/>
      <c r="H12" s="138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B1:I35"/>
  <sheetViews>
    <sheetView showGridLines="0" workbookViewId="0">
      <pane ySplit="1" topLeftCell="A2" activePane="bottomLeft" state="frozen"/>
      <selection/>
      <selection pane="bottomLeft" activeCell="J23" sqref="J23"/>
    </sheetView>
  </sheetViews>
  <sheetFormatPr defaultColWidth="9.90833333333333" defaultRowHeight="14" customHeight="1"/>
  <cols>
    <col min="1" max="1" width="7.64166666666667" customWidth="1"/>
    <col min="2" max="2" width="13.1083333333333" style="8" customWidth="1"/>
    <col min="3" max="5" width="11.7583333333333" customWidth="1"/>
    <col min="6" max="6" width="15.6583333333333" customWidth="1"/>
  </cols>
  <sheetData>
    <row r="1" s="7" customFormat="1" ht="49" customHeight="1" spans="2:9">
      <c r="B1" s="10" t="s">
        <v>363</v>
      </c>
      <c r="C1" s="10"/>
      <c r="D1" s="13"/>
      <c r="E1" s="13"/>
      <c r="F1" s="13"/>
      <c r="G1" s="13"/>
      <c r="H1" s="13"/>
      <c r="I1" s="13"/>
    </row>
    <row r="2" ht="15" customHeight="1" spans="2:9">
      <c r="B2" s="3"/>
      <c r="C2" s="3"/>
      <c r="D2" s="3"/>
      <c r="E2" s="3"/>
      <c r="F2" s="3"/>
      <c r="G2" s="3"/>
      <c r="H2" s="3"/>
      <c r="I2" s="3"/>
    </row>
    <row r="3" ht="26" customHeight="1" spans="2:9">
      <c r="B3" s="3" t="s">
        <v>364</v>
      </c>
      <c r="C3" s="3"/>
      <c r="D3" s="3"/>
      <c r="E3" s="3"/>
      <c r="F3" s="3"/>
      <c r="G3" s="3"/>
      <c r="H3" s="3"/>
      <c r="I3" s="3"/>
    </row>
    <row r="4" ht="26" customHeight="1" spans="2:9">
      <c r="B4" s="15" t="s">
        <v>365</v>
      </c>
      <c r="C4" s="15" t="s">
        <v>366</v>
      </c>
      <c r="D4" s="15" t="s">
        <v>367</v>
      </c>
      <c r="E4" s="15" t="s">
        <v>210</v>
      </c>
      <c r="F4" s="3"/>
      <c r="G4" s="3"/>
      <c r="H4" s="3"/>
      <c r="I4" s="138"/>
    </row>
    <row r="5" ht="26" customHeight="1" spans="2:9">
      <c r="B5" s="15" t="s">
        <v>368</v>
      </c>
      <c r="C5" s="15">
        <v>155</v>
      </c>
      <c r="D5" s="15">
        <v>755</v>
      </c>
      <c r="E5" s="15">
        <v>2016</v>
      </c>
      <c r="F5" s="3"/>
      <c r="G5" s="3"/>
      <c r="H5" s="3"/>
      <c r="I5" s="3"/>
    </row>
    <row r="6" ht="26" customHeight="1" spans="2:9">
      <c r="B6" s="15" t="s">
        <v>369</v>
      </c>
      <c r="C6" s="15">
        <v>164</v>
      </c>
      <c r="D6" s="15">
        <v>645</v>
      </c>
      <c r="E6" s="15"/>
      <c r="F6" s="3"/>
      <c r="G6" s="3"/>
      <c r="H6" s="3"/>
      <c r="I6" s="3"/>
    </row>
    <row r="7" ht="26" customHeight="1" spans="2:9">
      <c r="B7" s="15" t="s">
        <v>370</v>
      </c>
      <c r="C7" s="15">
        <v>225</v>
      </c>
      <c r="D7" s="15">
        <v>620</v>
      </c>
      <c r="E7" s="15"/>
      <c r="F7" s="3"/>
      <c r="G7" s="3"/>
      <c r="H7" s="3"/>
      <c r="I7" s="3"/>
    </row>
    <row r="8" ht="26" customHeight="1" spans="2:9">
      <c r="B8" s="15" t="s">
        <v>371</v>
      </c>
      <c r="C8" s="15">
        <v>256</v>
      </c>
      <c r="D8" s="15">
        <v>630</v>
      </c>
      <c r="E8" s="15"/>
      <c r="F8" s="3"/>
      <c r="G8" s="3"/>
      <c r="H8" s="3"/>
      <c r="I8" s="3"/>
    </row>
    <row r="9" ht="26" customHeight="1" spans="2:9">
      <c r="B9" s="15" t="s">
        <v>372</v>
      </c>
      <c r="C9" s="15">
        <v>315</v>
      </c>
      <c r="D9" s="15">
        <v>640</v>
      </c>
      <c r="E9" s="15">
        <v>2017</v>
      </c>
      <c r="F9" s="3"/>
      <c r="G9" s="3"/>
      <c r="H9" s="3"/>
      <c r="I9" s="3"/>
    </row>
    <row r="10" ht="26" customHeight="1" spans="2:9">
      <c r="B10" s="15" t="s">
        <v>373</v>
      </c>
      <c r="C10" s="15">
        <v>410</v>
      </c>
      <c r="D10" s="15">
        <v>610</v>
      </c>
      <c r="E10" s="15"/>
      <c r="F10" s="3"/>
      <c r="G10" s="3"/>
      <c r="H10" s="3"/>
      <c r="I10" s="3"/>
    </row>
    <row r="11" ht="26" customHeight="1" spans="2:9">
      <c r="B11" s="15" t="s">
        <v>374</v>
      </c>
      <c r="C11" s="15">
        <v>455</v>
      </c>
      <c r="D11" s="15">
        <v>590</v>
      </c>
      <c r="E11" s="15"/>
      <c r="F11" s="3"/>
      <c r="G11" s="3"/>
      <c r="H11" s="3"/>
      <c r="I11" s="3"/>
    </row>
    <row r="12" ht="26" customHeight="1" spans="2:9">
      <c r="B12" s="15" t="s">
        <v>375</v>
      </c>
      <c r="C12" s="15">
        <v>480</v>
      </c>
      <c r="D12" s="15">
        <v>540</v>
      </c>
      <c r="E12" s="15"/>
      <c r="F12" s="3"/>
      <c r="G12" s="3"/>
      <c r="H12" s="3"/>
      <c r="I12" s="3"/>
    </row>
    <row r="13" customHeight="1" spans="2:9">
      <c r="B13" s="3"/>
      <c r="C13" s="3"/>
      <c r="D13" s="3"/>
      <c r="E13" s="3"/>
      <c r="F13" s="3"/>
      <c r="G13" s="3"/>
      <c r="H13" s="3"/>
      <c r="I13" s="3"/>
    </row>
    <row r="14" ht="26" customHeight="1" spans="2:9">
      <c r="B14" s="3" t="s">
        <v>376</v>
      </c>
      <c r="C14" s="3"/>
      <c r="D14" s="3"/>
      <c r="E14" s="3"/>
      <c r="F14" s="3"/>
      <c r="G14" s="3"/>
      <c r="H14" s="3"/>
      <c r="I14" s="3"/>
    </row>
    <row r="15" ht="26" customHeight="1" spans="2:9">
      <c r="B15" s="3" t="s">
        <v>377</v>
      </c>
      <c r="C15" s="3"/>
      <c r="D15" s="3"/>
      <c r="E15" s="3"/>
      <c r="F15" s="3"/>
      <c r="G15" s="3"/>
      <c r="H15" s="3"/>
      <c r="I15" s="3"/>
    </row>
    <row r="16" customHeight="1" spans="2:9">
      <c r="B16" s="3"/>
      <c r="C16" s="3"/>
      <c r="D16" s="3"/>
      <c r="E16" s="3"/>
      <c r="F16" s="3"/>
      <c r="G16" s="3"/>
      <c r="H16" s="3"/>
      <c r="I16" s="3"/>
    </row>
    <row r="17" customHeight="1" spans="2:9">
      <c r="B17" s="3"/>
      <c r="C17" s="3"/>
      <c r="D17" s="3"/>
      <c r="E17" s="3"/>
      <c r="F17" s="3"/>
      <c r="G17" s="3"/>
      <c r="H17" s="3"/>
      <c r="I17" s="3"/>
    </row>
    <row r="18" customHeight="1" spans="2:9">
      <c r="B18" s="3"/>
      <c r="C18" s="3"/>
      <c r="D18" s="3"/>
      <c r="E18" s="3"/>
      <c r="F18" s="3"/>
      <c r="G18" s="3"/>
      <c r="H18" s="3"/>
      <c r="I18" s="3"/>
    </row>
    <row r="19" customHeight="1" spans="2:9">
      <c r="B19" s="3"/>
      <c r="C19" s="3"/>
      <c r="D19" s="3"/>
      <c r="E19" s="3"/>
      <c r="F19" s="3"/>
      <c r="G19" s="3"/>
      <c r="H19" s="3"/>
      <c r="I19" s="3"/>
    </row>
    <row r="20" customHeight="1" spans="2:9">
      <c r="B20" s="3"/>
      <c r="C20" s="3"/>
      <c r="D20" s="3"/>
      <c r="E20" s="3"/>
      <c r="F20" s="3"/>
      <c r="G20" s="3"/>
      <c r="H20" s="3"/>
      <c r="I20" s="3"/>
    </row>
    <row r="21" customHeight="1" spans="2:9">
      <c r="B21" s="3"/>
      <c r="C21" s="3"/>
      <c r="D21" s="3"/>
      <c r="E21" s="3"/>
      <c r="F21" s="3"/>
      <c r="G21" s="3"/>
      <c r="H21" s="3"/>
      <c r="I21" s="3"/>
    </row>
    <row r="22" customHeight="1" spans="2:9">
      <c r="B22" s="3"/>
      <c r="C22" s="3"/>
      <c r="D22" s="3"/>
      <c r="E22" s="3"/>
      <c r="F22" s="3"/>
      <c r="G22" s="3"/>
      <c r="H22" s="3"/>
      <c r="I22" s="3"/>
    </row>
    <row r="23" ht="26" customHeight="1" spans="2:9">
      <c r="B23" s="3" t="s">
        <v>378</v>
      </c>
      <c r="C23" s="3"/>
      <c r="D23" s="3"/>
      <c r="E23" s="3"/>
      <c r="F23" s="3"/>
      <c r="G23" s="3"/>
      <c r="H23" s="3"/>
      <c r="I23" s="3"/>
    </row>
    <row r="24" customHeight="1" spans="2:9">
      <c r="B24" s="3"/>
      <c r="C24" s="3"/>
      <c r="D24" s="3"/>
      <c r="E24" s="3"/>
      <c r="F24" s="3"/>
      <c r="G24" s="3"/>
      <c r="H24" s="3"/>
      <c r="I24" s="3"/>
    </row>
    <row r="25" customHeight="1" spans="2:9">
      <c r="B25" s="3"/>
      <c r="C25" s="3"/>
      <c r="D25" s="3"/>
      <c r="E25" s="3"/>
      <c r="F25" s="3"/>
      <c r="G25" s="3"/>
      <c r="H25" s="3"/>
      <c r="I25" s="3"/>
    </row>
    <row r="26" customHeight="1" spans="2:9">
      <c r="B26" s="3"/>
      <c r="C26" s="3"/>
      <c r="D26" s="3"/>
      <c r="E26" s="3"/>
      <c r="F26" s="3"/>
      <c r="G26" s="3"/>
      <c r="H26" s="3"/>
      <c r="I26" s="3"/>
    </row>
    <row r="27" customHeight="1" spans="2:9">
      <c r="B27" s="3"/>
      <c r="C27" s="3"/>
      <c r="D27" s="3"/>
      <c r="E27" s="3"/>
      <c r="F27" s="3"/>
      <c r="G27" s="3"/>
      <c r="H27" s="3"/>
      <c r="I27" s="3"/>
    </row>
    <row r="28" customHeight="1" spans="2:9">
      <c r="B28" s="3"/>
      <c r="C28" s="3"/>
      <c r="D28" s="3"/>
      <c r="E28" s="3"/>
      <c r="F28" s="3"/>
      <c r="G28" s="3"/>
      <c r="H28" s="3"/>
      <c r="I28" s="3"/>
    </row>
    <row r="29" customHeight="1" spans="2:9">
      <c r="B29" s="3"/>
      <c r="C29" s="3"/>
      <c r="D29" s="3"/>
      <c r="E29" s="3"/>
      <c r="F29" s="3"/>
      <c r="G29" s="3"/>
      <c r="H29" s="3"/>
      <c r="I29" s="3"/>
    </row>
    <row r="30" customHeight="1" spans="2:9">
      <c r="B30" s="3"/>
      <c r="C30" s="3"/>
      <c r="D30" s="3"/>
      <c r="E30" s="3"/>
      <c r="F30" s="3"/>
      <c r="G30" s="3"/>
      <c r="H30" s="3"/>
      <c r="I30" s="3"/>
    </row>
    <row r="31" customHeight="1" spans="2:9">
      <c r="B31" s="3"/>
      <c r="C31" s="3"/>
      <c r="D31" s="3"/>
      <c r="E31" s="3"/>
      <c r="F31" s="3"/>
      <c r="G31" s="3"/>
      <c r="H31" s="3"/>
      <c r="I31" s="3"/>
    </row>
    <row r="32" customHeight="1" spans="2:9">
      <c r="B32" s="3"/>
      <c r="C32" s="3"/>
      <c r="D32" s="3"/>
      <c r="E32" s="3"/>
      <c r="F32" s="3"/>
      <c r="G32" s="3"/>
      <c r="H32" s="3"/>
      <c r="I32" s="3"/>
    </row>
    <row r="33" customHeight="1" spans="2:9">
      <c r="B33" s="3"/>
      <c r="C33" s="3"/>
      <c r="D33" s="3"/>
      <c r="E33" s="3"/>
      <c r="F33" s="3"/>
      <c r="G33" s="3"/>
      <c r="H33" s="3"/>
      <c r="I33" s="3"/>
    </row>
    <row r="34" customHeight="1" spans="2:9">
      <c r="B34" s="3"/>
      <c r="C34" s="3"/>
      <c r="D34" s="3"/>
      <c r="E34" s="3"/>
      <c r="F34" s="3"/>
      <c r="G34" s="3"/>
      <c r="H34" s="3"/>
      <c r="I34" s="3"/>
    </row>
    <row r="35" ht="26" customHeight="1" spans="2:9">
      <c r="B35" s="3" t="s">
        <v>379</v>
      </c>
      <c r="C35" s="3"/>
      <c r="D35" s="3"/>
      <c r="E35" s="3"/>
      <c r="F35" s="3"/>
      <c r="G35" s="3"/>
      <c r="H35" s="3"/>
      <c r="I3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B1:I12"/>
  <sheetViews>
    <sheetView showGridLines="0" workbookViewId="0">
      <pane ySplit="1" topLeftCell="A2" activePane="bottomLeft" state="frozen"/>
      <selection/>
      <selection pane="bottomLeft" activeCell="G8" sqref="G8"/>
    </sheetView>
  </sheetViews>
  <sheetFormatPr defaultColWidth="9.90833333333333" defaultRowHeight="14" customHeight="1"/>
  <cols>
    <col min="1" max="1" width="7.64166666666667" customWidth="1"/>
    <col min="2" max="2" width="14.8583333333333" style="8" customWidth="1"/>
    <col min="3" max="6" width="7.63333333333333" customWidth="1"/>
  </cols>
  <sheetData>
    <row r="1" s="7" customFormat="1" ht="49" customHeight="1" spans="2:9">
      <c r="B1" s="10" t="s">
        <v>380</v>
      </c>
      <c r="C1" s="10"/>
      <c r="D1" s="13"/>
      <c r="E1" s="13"/>
      <c r="F1" s="13"/>
      <c r="G1" s="13"/>
      <c r="H1" s="13"/>
      <c r="I1" s="13"/>
    </row>
    <row r="2" ht="15" customHeight="1" spans="2:9">
      <c r="B2" s="3"/>
      <c r="C2" s="3"/>
      <c r="D2" s="3"/>
      <c r="E2" s="3"/>
      <c r="F2" s="3"/>
      <c r="G2" s="3"/>
      <c r="H2" s="3"/>
      <c r="I2" s="3"/>
    </row>
    <row r="3" ht="26" customHeight="1" spans="2:9">
      <c r="B3" s="16" t="s">
        <v>381</v>
      </c>
      <c r="C3" s="3"/>
      <c r="D3" s="3"/>
      <c r="E3" s="3"/>
      <c r="F3" s="3"/>
      <c r="G3" s="3"/>
      <c r="H3" s="3"/>
      <c r="I3" s="3"/>
    </row>
    <row r="4" ht="26" customHeight="1" spans="2:9">
      <c r="B4" s="133" t="s">
        <v>382</v>
      </c>
      <c r="C4" s="3"/>
      <c r="D4" s="3"/>
      <c r="E4" s="3"/>
      <c r="F4" s="3"/>
      <c r="G4" s="3"/>
      <c r="H4" s="3"/>
      <c r="I4" s="3"/>
    </row>
    <row r="5" ht="26" customHeight="1" spans="2:9">
      <c r="B5" s="134" t="s">
        <v>383</v>
      </c>
      <c r="C5" s="134" t="s">
        <v>384</v>
      </c>
      <c r="D5" s="134" t="s">
        <v>385</v>
      </c>
      <c r="E5" s="134" t="s">
        <v>386</v>
      </c>
      <c r="F5" s="134" t="s">
        <v>387</v>
      </c>
      <c r="G5" s="134"/>
      <c r="H5" s="3"/>
      <c r="I5" s="3"/>
    </row>
    <row r="6" ht="26" customHeight="1" spans="2:9">
      <c r="B6" s="128" t="s">
        <v>388</v>
      </c>
      <c r="C6" s="128">
        <f t="shared" ref="C6:C11" si="0">INT(HEX2DEC(MID(B6,2,99))/65536)</f>
        <v>130</v>
      </c>
      <c r="D6" s="128">
        <f t="shared" ref="D6:D11" si="1">INT((HEX2DEC(MID(B6,2,99))-C6*65536)/256)</f>
        <v>113</v>
      </c>
      <c r="E6" s="128">
        <f t="shared" ref="E6:E11" si="2">HEX2DEC(MID(B6,2,99))-C6*65536-D6*256</f>
        <v>0</v>
      </c>
      <c r="F6" s="135"/>
      <c r="G6" s="128" t="str">
        <f>MID(K14,2,99)</f>
        <v/>
      </c>
      <c r="H6" s="3"/>
      <c r="I6" s="3"/>
    </row>
    <row r="7" ht="26" customHeight="1" spans="2:9">
      <c r="B7" s="128" t="s">
        <v>389</v>
      </c>
      <c r="C7" s="128">
        <f t="shared" si="0"/>
        <v>117</v>
      </c>
      <c r="D7" s="128">
        <f t="shared" si="1"/>
        <v>138</v>
      </c>
      <c r="E7" s="128">
        <f t="shared" si="2"/>
        <v>153</v>
      </c>
      <c r="F7" s="136"/>
      <c r="G7" s="128"/>
      <c r="H7" s="137"/>
      <c r="I7" s="137"/>
    </row>
    <row r="8" ht="26" customHeight="1" spans="2:9">
      <c r="B8" s="128" t="s">
        <v>390</v>
      </c>
      <c r="C8" s="128">
        <f t="shared" si="0"/>
        <v>27</v>
      </c>
      <c r="D8" s="128">
        <f t="shared" si="1"/>
        <v>209</v>
      </c>
      <c r="E8" s="128">
        <f t="shared" si="2"/>
        <v>165</v>
      </c>
      <c r="F8" s="126"/>
      <c r="G8" s="128" t="s">
        <v>391</v>
      </c>
      <c r="H8" s="137"/>
      <c r="I8" s="137"/>
    </row>
    <row r="9" ht="26" customHeight="1" spans="2:9">
      <c r="B9" s="128" t="s">
        <v>392</v>
      </c>
      <c r="C9" s="128">
        <f t="shared" si="0"/>
        <v>255</v>
      </c>
      <c r="D9" s="128">
        <f t="shared" si="1"/>
        <v>79</v>
      </c>
      <c r="E9" s="128">
        <f t="shared" si="2"/>
        <v>0</v>
      </c>
      <c r="F9" s="128"/>
      <c r="G9" s="128"/>
      <c r="H9" s="137"/>
      <c r="I9" s="137"/>
    </row>
    <row r="10" ht="26" customHeight="1" spans="2:9">
      <c r="B10" s="128" t="s">
        <v>393</v>
      </c>
      <c r="C10" s="128">
        <f t="shared" si="0"/>
        <v>255</v>
      </c>
      <c r="D10" s="128">
        <f t="shared" si="1"/>
        <v>158</v>
      </c>
      <c r="E10" s="128">
        <f t="shared" si="2"/>
        <v>115</v>
      </c>
      <c r="F10" s="128"/>
      <c r="G10" s="128"/>
      <c r="H10" s="137"/>
      <c r="I10" s="137"/>
    </row>
    <row r="11" ht="26" customHeight="1" spans="2:9">
      <c r="B11" s="128" t="s">
        <v>394</v>
      </c>
      <c r="C11" s="128">
        <f t="shared" si="0"/>
        <v>0</v>
      </c>
      <c r="D11" s="128">
        <f t="shared" si="1"/>
        <v>132</v>
      </c>
      <c r="E11" s="128">
        <f t="shared" si="2"/>
        <v>137</v>
      </c>
      <c r="F11" s="128"/>
      <c r="G11" s="128"/>
      <c r="H11" s="3"/>
      <c r="I11" s="3"/>
    </row>
    <row r="12" ht="26" customHeight="1" spans="2:9">
      <c r="B12" s="128"/>
      <c r="C12" s="128"/>
      <c r="D12" s="128"/>
      <c r="E12" s="128"/>
      <c r="F12" s="128"/>
      <c r="G12" s="128"/>
      <c r="H12" s="3"/>
      <c r="I12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/>
  <dimension ref="B1:E16"/>
  <sheetViews>
    <sheetView showGridLines="0" workbookViewId="0">
      <pane ySplit="1" topLeftCell="A2" activePane="bottomLeft" state="frozen"/>
      <selection/>
      <selection pane="bottomLeft" activeCell="N30" sqref="N30"/>
    </sheetView>
  </sheetViews>
  <sheetFormatPr defaultColWidth="9.90833333333333" defaultRowHeight="14" customHeight="1" outlineLevelCol="4"/>
  <cols>
    <col min="1" max="1" width="7.64166666666667" customWidth="1"/>
    <col min="2" max="2" width="12.2583333333333" style="8" customWidth="1"/>
    <col min="3" max="6" width="7.63333333333333" customWidth="1"/>
  </cols>
  <sheetData>
    <row r="1" s="7" customFormat="1" ht="49" customHeight="1" spans="2:5">
      <c r="B1" s="10" t="s">
        <v>395</v>
      </c>
      <c r="C1" s="10"/>
      <c r="D1" s="13"/>
      <c r="E1" s="13"/>
    </row>
    <row r="2" ht="15" customHeight="1" spans="2:5">
      <c r="B2" s="3"/>
      <c r="C2" s="3"/>
      <c r="D2" s="3"/>
      <c r="E2" s="3"/>
    </row>
    <row r="3" ht="26" customHeight="1" spans="2:5">
      <c r="B3" s="3" t="s">
        <v>396</v>
      </c>
      <c r="C3" s="3"/>
      <c r="D3" s="3"/>
      <c r="E3" s="3"/>
    </row>
    <row r="4" ht="26" customHeight="1" spans="2:5">
      <c r="B4" s="3" t="s">
        <v>397</v>
      </c>
      <c r="C4" s="3"/>
      <c r="D4" s="3"/>
      <c r="E4" s="3"/>
    </row>
    <row r="5" ht="26" customHeight="1" spans="2:5">
      <c r="B5" s="126" t="s">
        <v>212</v>
      </c>
      <c r="C5" s="126" t="s">
        <v>143</v>
      </c>
      <c r="D5" s="126" t="s">
        <v>398</v>
      </c>
      <c r="E5" s="126" t="s">
        <v>399</v>
      </c>
    </row>
    <row r="6" ht="26" customHeight="1" spans="2:5">
      <c r="B6" s="128" t="s">
        <v>400</v>
      </c>
      <c r="C6" s="128" t="s">
        <v>131</v>
      </c>
      <c r="D6" s="128">
        <v>500</v>
      </c>
      <c r="E6" s="130">
        <f t="shared" ref="E6:E14" si="0">COUNTA(D6:D14)-SUM(E7:E14)</f>
        <v>2</v>
      </c>
    </row>
    <row r="7" ht="26" customHeight="1" spans="2:5">
      <c r="B7" s="128"/>
      <c r="C7" s="128" t="s">
        <v>132</v>
      </c>
      <c r="D7" s="128">
        <v>600</v>
      </c>
      <c r="E7" s="131"/>
    </row>
    <row r="8" ht="26" customHeight="1" spans="2:5">
      <c r="B8" s="128" t="s">
        <v>248</v>
      </c>
      <c r="C8" s="128" t="s">
        <v>273</v>
      </c>
      <c r="D8" s="128">
        <v>500</v>
      </c>
      <c r="E8" s="130">
        <f t="shared" si="0"/>
        <v>4</v>
      </c>
    </row>
    <row r="9" ht="26" customHeight="1" spans="2:5">
      <c r="B9" s="128"/>
      <c r="C9" s="128" t="s">
        <v>401</v>
      </c>
      <c r="D9" s="128">
        <v>600</v>
      </c>
      <c r="E9" s="132"/>
    </row>
    <row r="10" ht="26" customHeight="1" spans="2:5">
      <c r="B10" s="128"/>
      <c r="C10" s="128" t="s">
        <v>402</v>
      </c>
      <c r="D10" s="128">
        <v>500</v>
      </c>
      <c r="E10" s="132"/>
    </row>
    <row r="11" ht="26" customHeight="1" spans="2:5">
      <c r="B11" s="128"/>
      <c r="C11" s="128" t="s">
        <v>216</v>
      </c>
      <c r="D11" s="128">
        <v>600</v>
      </c>
      <c r="E11" s="131"/>
    </row>
    <row r="12" ht="26" customHeight="1" spans="2:5">
      <c r="B12" s="128" t="s">
        <v>403</v>
      </c>
      <c r="C12" s="128" t="s">
        <v>404</v>
      </c>
      <c r="D12" s="128">
        <v>500</v>
      </c>
      <c r="E12" s="130">
        <f t="shared" si="0"/>
        <v>3</v>
      </c>
    </row>
    <row r="13" ht="26" customHeight="1" spans="2:5">
      <c r="B13" s="128"/>
      <c r="C13" s="128" t="s">
        <v>405</v>
      </c>
      <c r="D13" s="128">
        <v>600</v>
      </c>
      <c r="E13" s="132"/>
    </row>
    <row r="14" ht="26" customHeight="1" spans="2:5">
      <c r="B14" s="128"/>
      <c r="C14" s="128" t="s">
        <v>406</v>
      </c>
      <c r="D14" s="128">
        <v>500</v>
      </c>
      <c r="E14" s="131"/>
    </row>
    <row r="15" customHeight="1" spans="2:5">
      <c r="B15" s="3"/>
      <c r="C15" s="3"/>
      <c r="D15" s="3"/>
      <c r="E15" s="3"/>
    </row>
    <row r="16" ht="26" customHeight="1" spans="2:5">
      <c r="B16" s="43" t="s">
        <v>407</v>
      </c>
      <c r="C16" s="3"/>
      <c r="D16" s="3"/>
      <c r="E16" s="3"/>
    </row>
  </sheetData>
  <sheetProtection formatCells="0" insertHyperlinks="0" autoFilter="0"/>
  <mergeCells count="6">
    <mergeCell ref="B6:B7"/>
    <mergeCell ref="B8:B11"/>
    <mergeCell ref="B12:B14"/>
    <mergeCell ref="E6:E7"/>
    <mergeCell ref="E8:E11"/>
    <mergeCell ref="E12:E14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B1:E16"/>
  <sheetViews>
    <sheetView showGridLines="0" workbookViewId="0">
      <pane ySplit="1" topLeftCell="A2" activePane="bottomLeft" state="frozen"/>
      <selection/>
      <selection pane="bottomLeft" activeCell="F8" sqref="F8"/>
    </sheetView>
  </sheetViews>
  <sheetFormatPr defaultColWidth="9.90833333333333" defaultRowHeight="14" customHeight="1" outlineLevelCol="4"/>
  <cols>
    <col min="1" max="1" width="7.64166666666667" customWidth="1"/>
    <col min="2" max="2" width="12.2583333333333" style="8" customWidth="1"/>
    <col min="3" max="6" width="7.63333333333333" customWidth="1"/>
  </cols>
  <sheetData>
    <row r="1" s="7" customFormat="1" ht="49" customHeight="1" spans="2:5">
      <c r="B1" s="10" t="s">
        <v>408</v>
      </c>
      <c r="C1" s="10"/>
      <c r="D1" s="13"/>
      <c r="E1" s="13"/>
    </row>
    <row r="2" ht="15" customHeight="1" spans="2:5">
      <c r="B2" s="3"/>
      <c r="C2" s="3"/>
      <c r="D2" s="3"/>
      <c r="E2" s="3"/>
    </row>
    <row r="3" ht="26" customHeight="1" spans="2:5">
      <c r="B3" s="3" t="s">
        <v>396</v>
      </c>
      <c r="C3" s="3"/>
      <c r="D3" s="3"/>
      <c r="E3" s="3"/>
    </row>
    <row r="4" ht="26" customHeight="1" spans="2:5">
      <c r="B4" s="3" t="s">
        <v>409</v>
      </c>
      <c r="C4" s="3"/>
      <c r="D4" s="3"/>
      <c r="E4" s="3"/>
    </row>
    <row r="5" ht="26" customHeight="1" spans="2:5">
      <c r="B5" s="126" t="s">
        <v>212</v>
      </c>
      <c r="C5" s="126" t="s">
        <v>143</v>
      </c>
      <c r="D5" s="126" t="s">
        <v>398</v>
      </c>
      <c r="E5" s="126" t="s">
        <v>410</v>
      </c>
    </row>
    <row r="6" ht="26" customHeight="1" spans="2:5">
      <c r="B6" s="128" t="s">
        <v>400</v>
      </c>
      <c r="C6" s="128" t="s">
        <v>131</v>
      </c>
      <c r="D6" s="128">
        <v>500</v>
      </c>
      <c r="E6" s="130">
        <f>SUM($D6:$D$14)-SUM($E7:$E$14)</f>
        <v>1100</v>
      </c>
    </row>
    <row r="7" ht="26" customHeight="1" spans="2:5">
      <c r="B7" s="128"/>
      <c r="C7" s="128" t="s">
        <v>132</v>
      </c>
      <c r="D7" s="128">
        <v>600</v>
      </c>
      <c r="E7" s="131"/>
    </row>
    <row r="8" ht="26" customHeight="1" spans="2:5">
      <c r="B8" s="128" t="s">
        <v>248</v>
      </c>
      <c r="C8" s="128" t="s">
        <v>273</v>
      </c>
      <c r="D8" s="128">
        <v>500</v>
      </c>
      <c r="E8" s="130">
        <f>SUM($D8:$D$14)-SUM($E9:$E$14)</f>
        <v>2200</v>
      </c>
    </row>
    <row r="9" ht="26" customHeight="1" spans="2:5">
      <c r="B9" s="128"/>
      <c r="C9" s="128" t="s">
        <v>401</v>
      </c>
      <c r="D9" s="128">
        <v>600</v>
      </c>
      <c r="E9" s="132"/>
    </row>
    <row r="10" ht="26" customHeight="1" spans="2:5">
      <c r="B10" s="128"/>
      <c r="C10" s="128" t="s">
        <v>402</v>
      </c>
      <c r="D10" s="128">
        <v>500</v>
      </c>
      <c r="E10" s="132"/>
    </row>
    <row r="11" ht="26" customHeight="1" spans="2:5">
      <c r="B11" s="128"/>
      <c r="C11" s="128" t="s">
        <v>216</v>
      </c>
      <c r="D11" s="128">
        <v>600</v>
      </c>
      <c r="E11" s="131"/>
    </row>
    <row r="12" ht="26" customHeight="1" spans="2:5">
      <c r="B12" s="128" t="s">
        <v>403</v>
      </c>
      <c r="C12" s="128" t="s">
        <v>404</v>
      </c>
      <c r="D12" s="128">
        <v>500</v>
      </c>
      <c r="E12" s="130">
        <f>SUM($D12:$D$14)-SUM($E13:$E$14)</f>
        <v>1600</v>
      </c>
    </row>
    <row r="13" ht="26" customHeight="1" spans="2:5">
      <c r="B13" s="128"/>
      <c r="C13" s="128" t="s">
        <v>405</v>
      </c>
      <c r="D13" s="128">
        <v>600</v>
      </c>
      <c r="E13" s="132"/>
    </row>
    <row r="14" ht="26" customHeight="1" spans="2:5">
      <c r="B14" s="128"/>
      <c r="C14" s="128" t="s">
        <v>406</v>
      </c>
      <c r="D14" s="128">
        <v>500</v>
      </c>
      <c r="E14" s="131"/>
    </row>
    <row r="15" customHeight="1" spans="2:5">
      <c r="B15" s="3"/>
      <c r="C15" s="3"/>
      <c r="D15" s="3"/>
      <c r="E15" s="3"/>
    </row>
    <row r="16" ht="26" customHeight="1" spans="2:5">
      <c r="B16" s="43" t="s">
        <v>411</v>
      </c>
      <c r="C16" s="3"/>
      <c r="D16" s="3"/>
      <c r="E16" s="3"/>
    </row>
  </sheetData>
  <sheetProtection formatCells="0" insertHyperlinks="0" autoFilter="0"/>
  <mergeCells count="6">
    <mergeCell ref="B6:B7"/>
    <mergeCell ref="B8:B11"/>
    <mergeCell ref="B12:B14"/>
    <mergeCell ref="E6:E7"/>
    <mergeCell ref="E8:E11"/>
    <mergeCell ref="E12:E14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B1:I23"/>
  <sheetViews>
    <sheetView showGridLines="0" tabSelected="1" workbookViewId="0">
      <pane ySplit="1" topLeftCell="A4" activePane="bottomLeft" state="frozen"/>
      <selection/>
      <selection pane="bottomLeft" activeCell="K12" sqref="K12"/>
    </sheetView>
  </sheetViews>
  <sheetFormatPr defaultColWidth="9.90833333333333" defaultRowHeight="14" customHeight="1"/>
  <cols>
    <col min="1" max="1" width="7.64166666666667" customWidth="1"/>
    <col min="2" max="2" width="12.2583333333333" style="8" customWidth="1"/>
    <col min="3" max="4" width="7.63333333333333" customWidth="1"/>
    <col min="5" max="5" width="9.26666666666667" customWidth="1"/>
    <col min="6" max="7" width="7.63333333333333" customWidth="1"/>
  </cols>
  <sheetData>
    <row r="1" s="7" customFormat="1" ht="49" customHeight="1" spans="2:9">
      <c r="B1" s="10" t="s">
        <v>412</v>
      </c>
      <c r="C1" s="10"/>
      <c r="D1" s="13"/>
      <c r="E1" s="13"/>
      <c r="F1" s="13"/>
      <c r="G1" s="13"/>
      <c r="H1" s="13"/>
      <c r="I1" s="13"/>
    </row>
    <row r="2" ht="15" customHeight="1" spans="2:9">
      <c r="B2" s="3"/>
      <c r="C2" s="3"/>
      <c r="D2" s="3"/>
      <c r="E2" s="3"/>
      <c r="F2" s="3"/>
      <c r="G2" s="3"/>
      <c r="H2" s="3"/>
      <c r="I2" s="3"/>
    </row>
    <row r="3" ht="26" customHeight="1" spans="2:9">
      <c r="B3" s="3" t="s">
        <v>413</v>
      </c>
      <c r="C3" s="3"/>
      <c r="D3" s="3"/>
      <c r="E3" s="3"/>
      <c r="F3" s="3"/>
      <c r="G3" s="3"/>
      <c r="H3" s="3"/>
      <c r="I3" s="3"/>
    </row>
    <row r="4" ht="26" customHeight="1" spans="2:9">
      <c r="B4" s="126" t="s">
        <v>212</v>
      </c>
      <c r="C4" s="126" t="s">
        <v>143</v>
      </c>
      <c r="D4" s="126" t="s">
        <v>398</v>
      </c>
      <c r="E4" s="126" t="s">
        <v>210</v>
      </c>
      <c r="F4" s="3"/>
      <c r="G4" s="3"/>
      <c r="H4" s="127" t="s">
        <v>212</v>
      </c>
      <c r="I4" s="129" t="s">
        <v>400</v>
      </c>
    </row>
    <row r="5" ht="26" customHeight="1" spans="2:9">
      <c r="B5" s="128" t="s">
        <v>400</v>
      </c>
      <c r="C5" s="128" t="s">
        <v>131</v>
      </c>
      <c r="D5" s="128">
        <v>500</v>
      </c>
      <c r="E5" s="128" t="str">
        <f>B5&amp;"-"&amp;COUNTIF($B$5:$B5,B5)</f>
        <v>工程部-1</v>
      </c>
      <c r="F5" s="3"/>
      <c r="G5" s="3"/>
      <c r="H5" s="45" t="s">
        <v>143</v>
      </c>
      <c r="I5" s="45" t="s">
        <v>398</v>
      </c>
    </row>
    <row r="6" ht="26" customHeight="1" spans="2:9">
      <c r="B6" s="128" t="s">
        <v>400</v>
      </c>
      <c r="C6" s="128" t="s">
        <v>132</v>
      </c>
      <c r="D6" s="128">
        <v>600</v>
      </c>
      <c r="E6" s="128" t="str">
        <f>B6&amp;"-"&amp;COUNTIF($B$5:$B6,B6)</f>
        <v>工程部-2</v>
      </c>
      <c r="F6" s="3"/>
      <c r="G6" s="3"/>
      <c r="H6" s="15" t="str">
        <f>IFERROR(INDEX($C$5:$C$13,MATCH($I$4&amp;"-"&amp;ROW(A1),$E$5:$E$13,0)),"")</f>
        <v>张三</v>
      </c>
      <c r="I6" s="15">
        <f>IFERROR(INDEX($D$5:$D$13,MATCH($I$4&amp;"-"&amp;ROW(A1),$E$5:$E$13,0)),"")</f>
        <v>500</v>
      </c>
    </row>
    <row r="7" ht="26" customHeight="1" spans="2:9">
      <c r="B7" s="128" t="s">
        <v>248</v>
      </c>
      <c r="C7" s="128" t="s">
        <v>273</v>
      </c>
      <c r="D7" s="128">
        <v>500</v>
      </c>
      <c r="E7" s="128" t="str">
        <f>B7&amp;"-"&amp;COUNTIF($B$5:$B7,B7)</f>
        <v>生产部-1</v>
      </c>
      <c r="F7" s="3"/>
      <c r="G7" s="3"/>
      <c r="H7" s="15" t="str">
        <f t="shared" ref="H7:H13" si="0">IFERROR(INDEX($C$5:$C$13,MATCH($I$4&amp;"-"&amp;ROW(A2),$E$5:$E$13,0)),"")</f>
        <v>李四</v>
      </c>
      <c r="I7" s="15">
        <f t="shared" ref="I7:I13" si="1">IFERROR(INDEX($D$5:$D$13,MATCH($I$4&amp;"-"&amp;ROW(A2),$E$5:$E$13,0)),"")</f>
        <v>600</v>
      </c>
    </row>
    <row r="8" ht="26" customHeight="1" spans="2:9">
      <c r="B8" s="128" t="s">
        <v>248</v>
      </c>
      <c r="C8" s="128" t="s">
        <v>401</v>
      </c>
      <c r="D8" s="128">
        <v>600</v>
      </c>
      <c r="E8" s="128" t="str">
        <f>B8&amp;"-"&amp;COUNTIF($B$5:$B8,B8)</f>
        <v>生产部-2</v>
      </c>
      <c r="F8" s="3"/>
      <c r="G8" s="3"/>
      <c r="H8" s="15" t="str">
        <f t="shared" si="0"/>
        <v/>
      </c>
      <c r="I8" s="15" t="str">
        <f t="shared" si="1"/>
        <v/>
      </c>
    </row>
    <row r="9" ht="26" customHeight="1" spans="2:9">
      <c r="B9" s="128" t="s">
        <v>248</v>
      </c>
      <c r="C9" s="128" t="s">
        <v>402</v>
      </c>
      <c r="D9" s="128">
        <v>500</v>
      </c>
      <c r="E9" s="128" t="str">
        <f>B9&amp;"-"&amp;COUNTIF($B$5:$B9,B9)</f>
        <v>生产部-3</v>
      </c>
      <c r="F9" s="3"/>
      <c r="G9" s="3"/>
      <c r="H9" s="15" t="str">
        <f t="shared" si="0"/>
        <v/>
      </c>
      <c r="I9" s="15" t="str">
        <f t="shared" si="1"/>
        <v/>
      </c>
    </row>
    <row r="10" ht="26" customHeight="1" spans="2:9">
      <c r="B10" s="128" t="s">
        <v>248</v>
      </c>
      <c r="C10" s="128" t="s">
        <v>216</v>
      </c>
      <c r="D10" s="128">
        <v>600</v>
      </c>
      <c r="E10" s="128" t="str">
        <f>B10&amp;"-"&amp;COUNTIF($B$5:$B10,B10)</f>
        <v>生产部-4</v>
      </c>
      <c r="F10" s="3"/>
      <c r="G10" s="3"/>
      <c r="H10" s="15" t="str">
        <f t="shared" si="0"/>
        <v/>
      </c>
      <c r="I10" s="15" t="str">
        <f t="shared" si="1"/>
        <v/>
      </c>
    </row>
    <row r="11" ht="26" customHeight="1" spans="2:9">
      <c r="B11" s="128" t="s">
        <v>403</v>
      </c>
      <c r="C11" s="128" t="s">
        <v>404</v>
      </c>
      <c r="D11" s="128">
        <v>500</v>
      </c>
      <c r="E11" s="128" t="str">
        <f>B11&amp;"-"&amp;COUNTIF($B$5:$B11,B11)</f>
        <v>运行部-1</v>
      </c>
      <c r="F11" s="3"/>
      <c r="G11" s="3"/>
      <c r="H11" s="15" t="str">
        <f t="shared" si="0"/>
        <v/>
      </c>
      <c r="I11" s="15" t="str">
        <f t="shared" si="1"/>
        <v/>
      </c>
    </row>
    <row r="12" ht="26" customHeight="1" spans="2:9">
      <c r="B12" s="128" t="s">
        <v>403</v>
      </c>
      <c r="C12" s="128" t="s">
        <v>405</v>
      </c>
      <c r="D12" s="128">
        <v>600</v>
      </c>
      <c r="E12" s="128" t="str">
        <f>B12&amp;"-"&amp;COUNTIF($B$5:$B12,B12)</f>
        <v>运行部-2</v>
      </c>
      <c r="F12" s="3"/>
      <c r="G12" s="3"/>
      <c r="H12" s="15" t="str">
        <f t="shared" si="0"/>
        <v/>
      </c>
      <c r="I12" s="15" t="str">
        <f t="shared" si="1"/>
        <v/>
      </c>
    </row>
    <row r="13" ht="26" customHeight="1" spans="2:9">
      <c r="B13" s="128" t="s">
        <v>403</v>
      </c>
      <c r="C13" s="128" t="s">
        <v>406</v>
      </c>
      <c r="D13" s="128">
        <v>500</v>
      </c>
      <c r="E13" s="128" t="str">
        <f>B13&amp;"-"&amp;COUNTIF($B$5:$B13,B13)</f>
        <v>运行部-3</v>
      </c>
      <c r="F13" s="3"/>
      <c r="G13" s="3"/>
      <c r="H13" s="15" t="str">
        <f t="shared" si="0"/>
        <v/>
      </c>
      <c r="I13" s="15" t="str">
        <f t="shared" si="1"/>
        <v/>
      </c>
    </row>
    <row r="14" customHeight="1" spans="2:9">
      <c r="B14" s="3"/>
      <c r="C14" s="3"/>
      <c r="D14" s="3"/>
      <c r="E14" s="3"/>
      <c r="F14" s="3"/>
      <c r="G14" s="3"/>
      <c r="H14" s="3"/>
      <c r="I14" s="3"/>
    </row>
    <row r="15" ht="26" customHeight="1" spans="2:9">
      <c r="B15" s="43" t="s">
        <v>414</v>
      </c>
      <c r="C15" s="3"/>
      <c r="D15" s="3"/>
      <c r="E15" s="3"/>
      <c r="F15" s="3"/>
      <c r="G15" s="3"/>
      <c r="H15" s="3"/>
      <c r="I15" s="3"/>
    </row>
    <row r="16" ht="26" customHeight="1" spans="2:9">
      <c r="B16" s="3" t="s">
        <v>415</v>
      </c>
      <c r="C16" s="3"/>
      <c r="D16" s="3"/>
      <c r="E16" s="3"/>
      <c r="F16" s="3"/>
      <c r="G16" s="3"/>
      <c r="H16" s="3"/>
      <c r="I16" s="3"/>
    </row>
    <row r="17" ht="26" customHeight="1" spans="2:9">
      <c r="B17" s="3" t="s">
        <v>416</v>
      </c>
      <c r="C17" s="3"/>
      <c r="D17" s="3"/>
      <c r="E17" s="3"/>
      <c r="F17" s="3"/>
      <c r="G17" s="3"/>
      <c r="H17" s="3"/>
      <c r="I17" s="3"/>
    </row>
    <row r="18" ht="26" customHeight="1" spans="2:9">
      <c r="B18" s="3" t="s">
        <v>417</v>
      </c>
      <c r="C18" s="3"/>
      <c r="D18" s="3"/>
      <c r="E18" s="3"/>
      <c r="F18" s="3"/>
      <c r="G18" s="3"/>
      <c r="H18" s="3"/>
      <c r="I18" s="3"/>
    </row>
    <row r="19" ht="26" customHeight="1" spans="2:9">
      <c r="B19" s="3" t="s">
        <v>418</v>
      </c>
      <c r="C19" s="3"/>
      <c r="D19" s="3"/>
      <c r="E19" s="3"/>
      <c r="F19" s="3"/>
      <c r="G19" s="3"/>
      <c r="H19" s="3"/>
      <c r="I19" s="3"/>
    </row>
    <row r="20" ht="26" customHeight="1" spans="2:9">
      <c r="B20" s="3" t="s">
        <v>419</v>
      </c>
      <c r="C20" s="3"/>
      <c r="D20" s="3"/>
      <c r="E20" s="3"/>
      <c r="F20" s="3"/>
      <c r="G20" s="3"/>
      <c r="H20" s="3"/>
      <c r="I20" s="3"/>
    </row>
    <row r="21" ht="26" customHeight="1" spans="2:9">
      <c r="B21" s="3" t="s">
        <v>420</v>
      </c>
      <c r="C21" s="3"/>
      <c r="D21" s="3"/>
      <c r="E21" s="3"/>
      <c r="F21" s="3"/>
      <c r="G21" s="3"/>
      <c r="H21" s="3"/>
      <c r="I21" s="3"/>
    </row>
    <row r="22" ht="26" customHeight="1" spans="2:9">
      <c r="B22" s="3" t="s">
        <v>421</v>
      </c>
      <c r="C22" s="3"/>
      <c r="D22" s="3"/>
      <c r="E22" s="3"/>
      <c r="F22" s="3"/>
      <c r="G22" s="3"/>
      <c r="H22" s="3"/>
      <c r="I22" s="3"/>
    </row>
    <row r="23" ht="26" customHeight="1" spans="2:9">
      <c r="B23" s="3" t="s">
        <v>422</v>
      </c>
      <c r="C23" s="3"/>
      <c r="D23" s="3"/>
      <c r="E23" s="3"/>
      <c r="F23" s="3"/>
      <c r="G23" s="3"/>
      <c r="H23" s="3"/>
      <c r="I23" s="3"/>
    </row>
  </sheetData>
  <sheetProtection formatCells="0" insertHyperlinks="0" autoFilter="0"/>
  <dataValidations count="1">
    <dataValidation type="list" allowBlank="1" showInputMessage="1" showErrorMessage="1" sqref="I4">
      <formula1>"工程部,生产部,运行部"</formula1>
    </dataValidation>
  </dataValidation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B1:I3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10.1416666666667" style="8" customWidth="1"/>
    <col min="3" max="5" width="10.1416666666667" customWidth="1"/>
    <col min="6" max="7" width="7.63333333333333" customWidth="1"/>
  </cols>
  <sheetData>
    <row r="1" s="7" customFormat="1" ht="49" customHeight="1" spans="2:9">
      <c r="B1" s="10" t="s">
        <v>423</v>
      </c>
      <c r="C1" s="10"/>
      <c r="D1" s="13"/>
      <c r="E1" s="13"/>
      <c r="F1" s="13"/>
      <c r="G1" s="13"/>
      <c r="H1" s="13"/>
      <c r="I1" s="13"/>
    </row>
    <row r="2" ht="15" customHeight="1" spans="2:9">
      <c r="B2" s="3"/>
      <c r="C2" s="3"/>
      <c r="D2" s="3"/>
      <c r="E2" s="3"/>
      <c r="F2" s="3"/>
      <c r="G2" s="3"/>
      <c r="H2" s="3"/>
      <c r="I2" s="3"/>
    </row>
    <row r="3" ht="26" customHeight="1" spans="2:9">
      <c r="B3" s="3" t="s">
        <v>424</v>
      </c>
      <c r="C3" s="3"/>
      <c r="D3" s="3"/>
      <c r="E3" s="3"/>
      <c r="F3" s="3"/>
      <c r="G3" s="3"/>
      <c r="H3" s="3"/>
      <c r="I3" s="3"/>
    </row>
    <row r="4" ht="26" customHeight="1" spans="2:9">
      <c r="B4" s="3" t="s">
        <v>425</v>
      </c>
      <c r="C4" s="3"/>
      <c r="D4" s="3"/>
      <c r="E4" s="3"/>
      <c r="F4" s="3"/>
      <c r="G4" s="3"/>
      <c r="H4" s="3"/>
      <c r="I4" s="3"/>
    </row>
    <row r="5" ht="26" customHeight="1" spans="2:9">
      <c r="B5" s="3" t="s">
        <v>426</v>
      </c>
      <c r="C5" s="3"/>
      <c r="D5" s="3"/>
      <c r="E5" s="3"/>
      <c r="F5" s="3"/>
      <c r="G5" s="3"/>
      <c r="H5" s="3"/>
      <c r="I5" s="3"/>
    </row>
    <row r="6" ht="26" customHeight="1" spans="2:9">
      <c r="B6" s="3" t="s">
        <v>427</v>
      </c>
      <c r="C6" s="3"/>
      <c r="D6" s="3"/>
      <c r="E6" s="3"/>
      <c r="F6" s="3"/>
      <c r="G6" s="3"/>
      <c r="H6" s="3"/>
      <c r="I6" s="3"/>
    </row>
    <row r="7" ht="26" customHeight="1" spans="2:9">
      <c r="B7" s="3" t="s">
        <v>428</v>
      </c>
      <c r="C7" s="3"/>
      <c r="D7" s="3"/>
      <c r="E7" s="3"/>
      <c r="F7" s="3"/>
      <c r="G7" s="3"/>
      <c r="H7" s="3"/>
      <c r="I7" s="3"/>
    </row>
    <row r="8" ht="26" customHeight="1" spans="2:9">
      <c r="B8" s="3" t="s">
        <v>429</v>
      </c>
      <c r="C8" s="3"/>
      <c r="D8" s="3"/>
      <c r="E8" s="3"/>
      <c r="F8" s="3"/>
      <c r="G8" s="3"/>
      <c r="H8" s="3"/>
      <c r="I8" s="3"/>
    </row>
    <row r="9" ht="26" customHeight="1" spans="2:9">
      <c r="B9" s="123" t="s">
        <v>430</v>
      </c>
      <c r="C9" s="123" t="s">
        <v>431</v>
      </c>
      <c r="D9" s="123" t="s">
        <v>432</v>
      </c>
      <c r="E9" s="123" t="s">
        <v>433</v>
      </c>
      <c r="F9" s="3"/>
      <c r="G9" s="124" t="s">
        <v>430</v>
      </c>
      <c r="H9" s="124" t="s">
        <v>434</v>
      </c>
      <c r="I9" s="124" t="s">
        <v>435</v>
      </c>
    </row>
    <row r="10" ht="26" customHeight="1" spans="2:9">
      <c r="B10" s="15" t="s">
        <v>436</v>
      </c>
      <c r="C10" s="15" t="s">
        <v>434</v>
      </c>
      <c r="D10" s="15" t="s">
        <v>437</v>
      </c>
      <c r="E10" s="15">
        <v>150</v>
      </c>
      <c r="F10" s="3"/>
      <c r="G10" s="124" t="s">
        <v>436</v>
      </c>
      <c r="H10" s="124" t="e">
        <f t="shared" ref="H10:H12" si="0">SUMPRODUCT(($B$10:$B$24=$G10)*($C$10:$C$24=H$9)*($E$10:$E$24))</f>
        <v>#VALUE!</v>
      </c>
      <c r="I10" s="124" t="e">
        <f t="shared" ref="I10:I12" si="1">SUMPRODUCT(($B$10:$B$24=$G10)*($C$10:$C$24=I$9)*($E$10:$E$24))</f>
        <v>#VALUE!</v>
      </c>
    </row>
    <row r="11" ht="26" customHeight="1" spans="2:9">
      <c r="B11" s="15" t="s">
        <v>436</v>
      </c>
      <c r="C11" s="15" t="s">
        <v>434</v>
      </c>
      <c r="D11" s="15" t="s">
        <v>438</v>
      </c>
      <c r="E11" s="15">
        <v>150</v>
      </c>
      <c r="F11" s="3"/>
      <c r="G11" s="124" t="s">
        <v>439</v>
      </c>
      <c r="H11" s="124" t="e">
        <f t="shared" si="0"/>
        <v>#VALUE!</v>
      </c>
      <c r="I11" s="124" t="e">
        <f t="shared" si="1"/>
        <v>#VALUE!</v>
      </c>
    </row>
    <row r="12" ht="26" customHeight="1" spans="2:9">
      <c r="B12" s="15" t="s">
        <v>436</v>
      </c>
      <c r="C12" s="15" t="s">
        <v>434</v>
      </c>
      <c r="D12" s="15" t="s">
        <v>440</v>
      </c>
      <c r="E12" s="15" t="s">
        <v>441</v>
      </c>
      <c r="F12" s="3"/>
      <c r="G12" s="124" t="s">
        <v>442</v>
      </c>
      <c r="H12" s="124" t="e">
        <f t="shared" si="0"/>
        <v>#VALUE!</v>
      </c>
      <c r="I12" s="124" t="e">
        <f t="shared" si="1"/>
        <v>#VALUE!</v>
      </c>
    </row>
    <row r="13" ht="26" customHeight="1" spans="2:9">
      <c r="B13" s="15" t="s">
        <v>436</v>
      </c>
      <c r="C13" s="15" t="s">
        <v>435</v>
      </c>
      <c r="D13" s="15" t="s">
        <v>443</v>
      </c>
      <c r="E13" s="15">
        <v>150</v>
      </c>
      <c r="F13" s="3"/>
      <c r="G13" s="3"/>
      <c r="H13" s="3"/>
      <c r="I13" s="3"/>
    </row>
    <row r="14" ht="26" customHeight="1" spans="2:9">
      <c r="B14" s="15" t="s">
        <v>436</v>
      </c>
      <c r="C14" s="15" t="s">
        <v>435</v>
      </c>
      <c r="D14" s="15" t="s">
        <v>444</v>
      </c>
      <c r="E14" s="15">
        <v>150</v>
      </c>
      <c r="F14" s="3"/>
      <c r="G14" s="3" t="s">
        <v>445</v>
      </c>
      <c r="H14" s="3"/>
      <c r="I14" s="3"/>
    </row>
    <row r="15" ht="26" customHeight="1" spans="2:9">
      <c r="B15" s="15" t="s">
        <v>436</v>
      </c>
      <c r="C15" s="15" t="s">
        <v>435</v>
      </c>
      <c r="D15" s="15" t="s">
        <v>446</v>
      </c>
      <c r="E15" s="15">
        <v>150</v>
      </c>
      <c r="F15" s="3"/>
      <c r="G15" s="3"/>
      <c r="H15" s="3"/>
      <c r="I15" s="3"/>
    </row>
    <row r="16" ht="26" customHeight="1" spans="2:9">
      <c r="B16" s="15" t="s">
        <v>439</v>
      </c>
      <c r="C16" s="15" t="s">
        <v>434</v>
      </c>
      <c r="D16" s="15" t="s">
        <v>447</v>
      </c>
      <c r="E16" s="15">
        <v>151</v>
      </c>
      <c r="F16" s="3"/>
      <c r="G16" s="3"/>
      <c r="H16" s="3"/>
      <c r="I16" s="3"/>
    </row>
    <row r="17" ht="26" customHeight="1" spans="2:9">
      <c r="B17" s="15" t="s">
        <v>439</v>
      </c>
      <c r="C17" s="15" t="s">
        <v>434</v>
      </c>
      <c r="D17" s="15" t="s">
        <v>448</v>
      </c>
      <c r="E17" s="15">
        <v>152</v>
      </c>
      <c r="F17" s="3"/>
      <c r="G17" s="3"/>
      <c r="H17" s="3"/>
      <c r="I17" s="3"/>
    </row>
    <row r="18" ht="26" customHeight="1" spans="2:9">
      <c r="B18" s="15" t="s">
        <v>439</v>
      </c>
      <c r="C18" s="15" t="s">
        <v>434</v>
      </c>
      <c r="D18" s="15" t="s">
        <v>449</v>
      </c>
      <c r="E18" s="15">
        <v>153</v>
      </c>
      <c r="F18" s="3"/>
      <c r="G18" s="3"/>
      <c r="H18" s="3"/>
      <c r="I18" s="3"/>
    </row>
    <row r="19" ht="26" customHeight="1" spans="2:9">
      <c r="B19" s="15" t="s">
        <v>439</v>
      </c>
      <c r="C19" s="15" t="s">
        <v>435</v>
      </c>
      <c r="D19" s="15" t="s">
        <v>450</v>
      </c>
      <c r="E19" s="15">
        <v>154</v>
      </c>
      <c r="F19" s="3"/>
      <c r="G19" s="3"/>
      <c r="H19" s="3"/>
      <c r="I19" s="3"/>
    </row>
    <row r="20" ht="26" customHeight="1" spans="2:9">
      <c r="B20" s="15" t="s">
        <v>439</v>
      </c>
      <c r="C20" s="15" t="s">
        <v>435</v>
      </c>
      <c r="D20" s="15" t="s">
        <v>451</v>
      </c>
      <c r="E20" s="15">
        <v>155</v>
      </c>
      <c r="F20" s="3"/>
      <c r="G20" s="3"/>
      <c r="H20" s="3"/>
      <c r="I20" s="3"/>
    </row>
    <row r="21" ht="26" customHeight="1" spans="2:9">
      <c r="B21" s="15" t="s">
        <v>439</v>
      </c>
      <c r="C21" s="15" t="s">
        <v>435</v>
      </c>
      <c r="D21" s="15" t="s">
        <v>452</v>
      </c>
      <c r="E21" s="15">
        <v>156</v>
      </c>
      <c r="F21" s="3"/>
      <c r="G21" s="3"/>
      <c r="H21" s="3"/>
      <c r="I21" s="3"/>
    </row>
    <row r="22" ht="26" customHeight="1" spans="2:9">
      <c r="B22" s="15" t="s">
        <v>442</v>
      </c>
      <c r="C22" s="15" t="s">
        <v>434</v>
      </c>
      <c r="D22" s="15" t="s">
        <v>453</v>
      </c>
      <c r="E22" s="15" t="s">
        <v>441</v>
      </c>
      <c r="F22" s="3"/>
      <c r="G22" s="3"/>
      <c r="H22" s="3"/>
      <c r="I22" s="3"/>
    </row>
    <row r="23" ht="26" customHeight="1" spans="2:9">
      <c r="B23" s="15" t="s">
        <v>442</v>
      </c>
      <c r="C23" s="15" t="s">
        <v>435</v>
      </c>
      <c r="D23" s="15" t="s">
        <v>454</v>
      </c>
      <c r="E23" s="15">
        <v>158</v>
      </c>
      <c r="F23" s="3"/>
      <c r="G23" s="3"/>
      <c r="H23" s="3"/>
      <c r="I23" s="3"/>
    </row>
    <row r="24" ht="26" customHeight="1" spans="2:9">
      <c r="B24" s="15" t="s">
        <v>442</v>
      </c>
      <c r="C24" s="15" t="s">
        <v>435</v>
      </c>
      <c r="D24" s="15" t="s">
        <v>455</v>
      </c>
      <c r="E24" s="15">
        <v>159</v>
      </c>
      <c r="F24" s="3"/>
      <c r="G24" s="3"/>
      <c r="H24" s="3"/>
      <c r="I24" s="3"/>
    </row>
    <row r="25" ht="26" customHeight="1" spans="2:9">
      <c r="B25" s="3" t="s">
        <v>456</v>
      </c>
      <c r="C25" s="3"/>
      <c r="D25" s="3"/>
      <c r="E25" s="3"/>
      <c r="F25" s="3"/>
      <c r="G25" s="3"/>
      <c r="H25" s="3"/>
      <c r="I25" s="3"/>
    </row>
    <row r="26" ht="26" customHeight="1" spans="2:9">
      <c r="B26" s="3" t="s">
        <v>457</v>
      </c>
      <c r="C26" s="3"/>
      <c r="D26" s="3"/>
      <c r="E26" s="3"/>
      <c r="F26" s="3"/>
      <c r="G26" s="3"/>
      <c r="H26" s="3"/>
      <c r="I26" s="3"/>
    </row>
    <row r="27" ht="26" customHeight="1" spans="2:9">
      <c r="B27" s="3" t="s">
        <v>458</v>
      </c>
      <c r="C27" s="3"/>
      <c r="D27" s="3"/>
      <c r="E27" s="3"/>
      <c r="F27" s="3"/>
      <c r="G27" s="3"/>
      <c r="H27" s="3"/>
      <c r="I27" s="3"/>
    </row>
    <row r="28" ht="26" customHeight="1" spans="2:9">
      <c r="B28" s="125" t="s">
        <v>459</v>
      </c>
      <c r="C28" s="3"/>
      <c r="D28" s="3"/>
      <c r="E28" s="3"/>
      <c r="F28" s="3"/>
      <c r="G28" s="3"/>
      <c r="H28" s="3"/>
      <c r="I28" s="3"/>
    </row>
    <row r="29" ht="26" customHeight="1" spans="2:9">
      <c r="B29" s="125" t="s">
        <v>460</v>
      </c>
      <c r="C29" s="3"/>
      <c r="D29" s="3"/>
      <c r="E29" s="3"/>
      <c r="F29" s="3"/>
      <c r="G29" s="3"/>
      <c r="H29" s="3"/>
      <c r="I29" s="3"/>
    </row>
    <row r="30" ht="26" customHeight="1" spans="2:9">
      <c r="B30" s="3" t="s">
        <v>461</v>
      </c>
      <c r="C30" s="3"/>
      <c r="D30" s="3"/>
      <c r="E30" s="3"/>
      <c r="F30" s="3"/>
      <c r="G30" s="3"/>
      <c r="H30" s="3"/>
      <c r="I30" s="3"/>
    </row>
    <row r="31" ht="26" customHeight="1" spans="2:9">
      <c r="B31" s="3" t="s">
        <v>462</v>
      </c>
      <c r="C31" s="3"/>
      <c r="D31" s="3"/>
      <c r="E31" s="3"/>
      <c r="F31" s="3"/>
      <c r="G31" s="3"/>
      <c r="H31" s="3"/>
      <c r="I31" s="3"/>
    </row>
    <row r="32" ht="26" customHeight="1" spans="2:9">
      <c r="B32" s="3" t="s">
        <v>463</v>
      </c>
      <c r="C32" s="3"/>
      <c r="D32" s="3"/>
      <c r="E32" s="3"/>
      <c r="F32" s="3"/>
      <c r="G32" s="3"/>
      <c r="H32" s="3"/>
      <c r="I32" s="3"/>
    </row>
    <row r="33" ht="26" customHeight="1" spans="2:9">
      <c r="B33" s="3" t="s">
        <v>464</v>
      </c>
      <c r="C33" s="3"/>
      <c r="D33" s="3"/>
      <c r="E33" s="3"/>
      <c r="F33" s="3"/>
      <c r="G33" s="3"/>
      <c r="H33" s="3"/>
      <c r="I33" s="3"/>
    </row>
    <row r="34" ht="26" customHeight="1" spans="2:9">
      <c r="B34" s="3" t="s">
        <v>465</v>
      </c>
      <c r="C34" s="3"/>
      <c r="D34" s="3"/>
      <c r="E34" s="3"/>
      <c r="F34" s="3"/>
      <c r="G34" s="3"/>
      <c r="H34" s="3"/>
      <c r="I34" s="3"/>
    </row>
    <row r="35" ht="26" customHeight="1" spans="2:9">
      <c r="B35" s="3" t="s">
        <v>466</v>
      </c>
      <c r="C35" s="3"/>
      <c r="D35" s="3"/>
      <c r="E35" s="3"/>
      <c r="F35" s="3"/>
      <c r="G35" s="3"/>
      <c r="H35" s="3"/>
      <c r="I35" s="3"/>
    </row>
    <row r="36" ht="26" customHeight="1" spans="2:9">
      <c r="B36" s="124" t="s">
        <v>430</v>
      </c>
      <c r="C36" s="124" t="s">
        <v>434</v>
      </c>
      <c r="D36" s="124" t="s">
        <v>435</v>
      </c>
      <c r="E36" s="3"/>
      <c r="F36" s="3"/>
      <c r="G36" s="3"/>
      <c r="H36" s="3"/>
      <c r="I36" s="3"/>
    </row>
    <row r="37" ht="26" customHeight="1" spans="2:9">
      <c r="B37" s="124" t="s">
        <v>436</v>
      </c>
      <c r="C37" s="15">
        <f t="shared" ref="C37:C39" si="2">SUMPRODUCT(($B$10:$B$24=$B37)*($C$10:$C$24=C$36),($E$10:$E$24))</f>
        <v>300</v>
      </c>
      <c r="D37" s="15">
        <f t="shared" ref="D37:D39" si="3">SUMPRODUCT(($B$10:$B$24=$B37)*($C$10:$C$24=D$36),($E$10:$E$24))</f>
        <v>450</v>
      </c>
      <c r="E37" s="3"/>
      <c r="F37" s="3"/>
      <c r="G37" s="3"/>
      <c r="H37" s="3"/>
      <c r="I37" s="3"/>
    </row>
    <row r="38" ht="26" customHeight="1" spans="2:9">
      <c r="B38" s="124" t="s">
        <v>439</v>
      </c>
      <c r="C38" s="15">
        <f t="shared" si="2"/>
        <v>456</v>
      </c>
      <c r="D38" s="15">
        <f t="shared" si="3"/>
        <v>465</v>
      </c>
      <c r="E38" s="3"/>
      <c r="F38" s="3"/>
      <c r="G38" s="3"/>
      <c r="H38" s="3"/>
      <c r="I38" s="3"/>
    </row>
    <row r="39" ht="26" customHeight="1" spans="2:9">
      <c r="B39" s="124" t="s">
        <v>442</v>
      </c>
      <c r="C39" s="15">
        <f t="shared" si="2"/>
        <v>0</v>
      </c>
      <c r="D39" s="15">
        <f t="shared" si="3"/>
        <v>317</v>
      </c>
      <c r="E39" s="3"/>
      <c r="F39" s="3"/>
      <c r="G39" s="3"/>
      <c r="H39" s="3"/>
      <c r="I39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B1:C45"/>
  <sheetViews>
    <sheetView showGridLines="0" workbookViewId="0">
      <pane ySplit="1" topLeftCell="A2" activePane="bottomLeft" state="frozen"/>
      <selection/>
      <selection pane="bottomLeft" activeCell="G15" sqref="G15"/>
    </sheetView>
  </sheetViews>
  <sheetFormatPr defaultColWidth="9.90833333333333" defaultRowHeight="14" customHeight="1" outlineLevelCol="2"/>
  <cols>
    <col min="1" max="1" width="7.64166666666667" customWidth="1"/>
    <col min="2" max="2" width="12.2583333333333" style="8" customWidth="1"/>
    <col min="3" max="4" width="7.63333333333333" customWidth="1"/>
    <col min="5" max="5" width="9.26666666666667" customWidth="1"/>
    <col min="6" max="7" width="7.63333333333333" customWidth="1"/>
  </cols>
  <sheetData>
    <row r="1" s="7" customFormat="1" ht="49" customHeight="1" spans="2:3">
      <c r="B1" s="10" t="s">
        <v>467</v>
      </c>
      <c r="C1" s="10"/>
    </row>
    <row r="2" ht="15" customHeight="1" spans="2:3">
      <c r="B2" s="3"/>
      <c r="C2" s="3"/>
    </row>
    <row r="3" ht="26" customHeight="1" spans="2:3">
      <c r="B3" s="118" t="s">
        <v>468</v>
      </c>
      <c r="C3" s="3"/>
    </row>
    <row r="4" ht="26" customHeight="1" spans="2:3">
      <c r="B4" s="119" t="s">
        <v>469</v>
      </c>
      <c r="C4" s="3"/>
    </row>
    <row r="5" ht="26" customHeight="1" spans="2:3">
      <c r="B5" s="120" t="s">
        <v>470</v>
      </c>
      <c r="C5" s="3"/>
    </row>
    <row r="6" ht="26" customHeight="1" spans="2:3">
      <c r="B6" s="119" t="s">
        <v>471</v>
      </c>
      <c r="C6" s="3"/>
    </row>
    <row r="7" ht="26" customHeight="1" spans="2:3">
      <c r="B7" s="119" t="s">
        <v>472</v>
      </c>
      <c r="C7" s="3"/>
    </row>
    <row r="8" ht="26" customHeight="1" spans="2:3">
      <c r="B8" s="119" t="s">
        <v>473</v>
      </c>
      <c r="C8" s="3"/>
    </row>
    <row r="9" ht="26" customHeight="1" spans="2:3">
      <c r="B9" s="119"/>
      <c r="C9" s="3"/>
    </row>
    <row r="10" ht="26" customHeight="1" spans="2:3">
      <c r="B10" s="119"/>
      <c r="C10" s="3"/>
    </row>
    <row r="11" ht="26" customHeight="1" spans="2:3">
      <c r="B11" s="119"/>
      <c r="C11" s="3"/>
    </row>
    <row r="12" ht="26" customHeight="1" spans="2:3">
      <c r="B12" s="119"/>
      <c r="C12" s="3"/>
    </row>
    <row r="13" ht="26" customHeight="1" spans="2:3">
      <c r="B13" s="119"/>
      <c r="C13" s="3"/>
    </row>
    <row r="14" ht="26" customHeight="1" spans="2:3">
      <c r="B14" s="121"/>
      <c r="C14" s="3"/>
    </row>
    <row r="15" ht="26" customHeight="1" spans="2:3">
      <c r="B15" s="119" t="s">
        <v>474</v>
      </c>
      <c r="C15" s="3"/>
    </row>
    <row r="16" ht="26" customHeight="1" spans="2:3">
      <c r="B16" s="120" t="s">
        <v>475</v>
      </c>
      <c r="C16" s="3"/>
    </row>
    <row r="17" ht="26" customHeight="1" spans="2:3">
      <c r="B17" s="119" t="s">
        <v>476</v>
      </c>
      <c r="C17" s="3"/>
    </row>
    <row r="18" ht="26" customHeight="1" spans="2:3">
      <c r="B18" s="119" t="s">
        <v>477</v>
      </c>
      <c r="C18" s="3"/>
    </row>
    <row r="19" ht="26" customHeight="1" spans="2:3">
      <c r="B19" s="119" t="s">
        <v>478</v>
      </c>
      <c r="C19" s="3"/>
    </row>
    <row r="20" ht="26" customHeight="1" spans="2:3">
      <c r="B20" s="119" t="s">
        <v>479</v>
      </c>
      <c r="C20" s="3"/>
    </row>
    <row r="21" ht="26" customHeight="1" spans="2:3">
      <c r="B21" s="119" t="s">
        <v>480</v>
      </c>
      <c r="C21" s="3"/>
    </row>
    <row r="22" ht="26" customHeight="1" spans="2:3">
      <c r="B22" s="119"/>
      <c r="C22" s="3"/>
    </row>
    <row r="23" ht="26" customHeight="1" spans="2:3">
      <c r="B23" s="119"/>
      <c r="C23" s="3"/>
    </row>
    <row r="24" ht="26" customHeight="1" spans="2:3">
      <c r="B24" s="119"/>
      <c r="C24" s="3"/>
    </row>
    <row r="25" ht="26" customHeight="1" spans="2:3">
      <c r="B25" s="121"/>
      <c r="C25" s="3"/>
    </row>
    <row r="26" ht="26" customHeight="1" spans="2:3">
      <c r="B26" s="122"/>
      <c r="C26" s="3"/>
    </row>
    <row r="27" ht="26" customHeight="1" spans="2:3">
      <c r="B27" s="120" t="s">
        <v>481</v>
      </c>
      <c r="C27" s="3"/>
    </row>
    <row r="28" ht="26" customHeight="1" spans="2:3">
      <c r="B28" s="119" t="s">
        <v>482</v>
      </c>
      <c r="C28" s="3"/>
    </row>
    <row r="29" ht="26" customHeight="1" spans="2:3">
      <c r="B29" s="119" t="s">
        <v>483</v>
      </c>
      <c r="C29" s="3"/>
    </row>
    <row r="30" ht="26" customHeight="1" spans="2:3">
      <c r="B30" s="119" t="s">
        <v>484</v>
      </c>
      <c r="C30" s="3"/>
    </row>
    <row r="31" ht="26" customHeight="1" spans="2:3">
      <c r="B31" s="120" t="s">
        <v>485</v>
      </c>
      <c r="C31" s="3"/>
    </row>
    <row r="32" ht="26" customHeight="1" spans="2:3">
      <c r="B32" s="119" t="s">
        <v>486</v>
      </c>
      <c r="C32" s="3"/>
    </row>
    <row r="33" ht="26" customHeight="1" spans="2:3">
      <c r="B33" s="120" t="s">
        <v>487</v>
      </c>
      <c r="C33" s="3"/>
    </row>
    <row r="34" ht="26" customHeight="1" spans="2:3">
      <c r="B34" s="119" t="s">
        <v>488</v>
      </c>
      <c r="C34" s="3"/>
    </row>
    <row r="35" ht="26" customHeight="1" spans="2:3">
      <c r="B35" s="119" t="s">
        <v>489</v>
      </c>
      <c r="C35" s="3"/>
    </row>
    <row r="36" ht="26" customHeight="1" spans="2:3">
      <c r="B36" s="119" t="s">
        <v>490</v>
      </c>
      <c r="C36" s="3"/>
    </row>
    <row r="37" ht="26" customHeight="1" spans="2:3">
      <c r="B37" s="119" t="s">
        <v>491</v>
      </c>
      <c r="C37" s="3"/>
    </row>
    <row r="38" ht="26" customHeight="1" spans="2:3">
      <c r="B38" s="119"/>
      <c r="C38" s="3"/>
    </row>
    <row r="39" ht="26" customHeight="1" spans="2:3">
      <c r="B39" s="121"/>
      <c r="C39" s="3"/>
    </row>
    <row r="40" ht="26" customHeight="1" spans="2:3">
      <c r="B40" s="122"/>
      <c r="C40" s="3"/>
    </row>
    <row r="41" ht="26" customHeight="1" spans="2:3">
      <c r="B41" s="119"/>
      <c r="C41" s="3"/>
    </row>
    <row r="42" ht="26" customHeight="1" spans="2:3">
      <c r="B42" s="120"/>
      <c r="C42" s="3"/>
    </row>
    <row r="43" ht="26" customHeight="1" spans="2:3">
      <c r="B43" s="119"/>
      <c r="C43" s="3"/>
    </row>
    <row r="44" ht="26" customHeight="1" spans="2:3">
      <c r="B44" s="119"/>
      <c r="C44" s="3"/>
    </row>
    <row r="45" ht="26" customHeight="1" spans="2:3">
      <c r="B45" s="3"/>
      <c r="C4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B1:H86"/>
  <sheetViews>
    <sheetView showGridLines="0" workbookViewId="0">
      <pane ySplit="1" topLeftCell="A2" activePane="bottomLeft" state="frozen"/>
      <selection/>
      <selection pane="bottomLeft" activeCell="M7" sqref="M7"/>
    </sheetView>
  </sheetViews>
  <sheetFormatPr defaultColWidth="9.90833333333333" defaultRowHeight="14" customHeight="1" outlineLevelCol="7"/>
  <cols>
    <col min="1" max="1" width="7.64166666666667" customWidth="1"/>
    <col min="2" max="2" width="8.09166666666667" style="8" customWidth="1"/>
    <col min="3" max="8" width="8.09166666666667" customWidth="1"/>
  </cols>
  <sheetData>
    <row r="1" s="7" customFormat="1" ht="49" customHeight="1" spans="2:8">
      <c r="B1" s="10" t="s">
        <v>492</v>
      </c>
      <c r="C1" s="10"/>
      <c r="D1" s="13"/>
      <c r="E1" s="13"/>
      <c r="F1" s="13"/>
      <c r="G1" s="13"/>
      <c r="H1" s="13"/>
    </row>
    <row r="2" ht="15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11" t="s">
        <v>493</v>
      </c>
      <c r="C3" s="3"/>
      <c r="D3" s="3"/>
      <c r="E3" s="3"/>
      <c r="F3" s="3"/>
      <c r="G3" s="3"/>
      <c r="H3" s="3"/>
    </row>
    <row r="4" ht="26" customHeight="1" spans="2:8">
      <c r="B4" s="111"/>
      <c r="C4" s="3"/>
      <c r="D4" s="3"/>
      <c r="E4" s="3"/>
      <c r="F4" s="3"/>
      <c r="G4" s="3"/>
      <c r="H4" s="3"/>
    </row>
    <row r="5" ht="26" customHeight="1" spans="2:8">
      <c r="B5" s="111"/>
      <c r="C5" s="3"/>
      <c r="D5" s="3"/>
      <c r="E5" s="3"/>
      <c r="F5" s="3"/>
      <c r="G5" s="3"/>
      <c r="H5" s="3"/>
    </row>
    <row r="6" ht="26" customHeight="1" spans="2:8">
      <c r="B6" s="111"/>
      <c r="C6" s="3"/>
      <c r="D6" s="3"/>
      <c r="E6" s="3"/>
      <c r="F6" s="3"/>
      <c r="G6" s="3"/>
      <c r="H6" s="3"/>
    </row>
    <row r="7" ht="26" customHeight="1" spans="2:8">
      <c r="B7" s="111"/>
      <c r="C7" s="3"/>
      <c r="D7" s="3"/>
      <c r="E7" s="3"/>
      <c r="F7" s="3"/>
      <c r="G7" s="3"/>
      <c r="H7" s="3"/>
    </row>
    <row r="8" ht="26" customHeight="1" spans="2:8">
      <c r="B8" s="111"/>
      <c r="C8" s="3"/>
      <c r="D8" s="3"/>
      <c r="E8" s="3"/>
      <c r="F8" s="3"/>
      <c r="G8" s="3"/>
      <c r="H8" s="3"/>
    </row>
    <row r="9" ht="26" customHeight="1" spans="2:8">
      <c r="B9" s="111"/>
      <c r="C9" s="3"/>
      <c r="D9" s="3"/>
      <c r="E9" s="3"/>
      <c r="F9" s="3"/>
      <c r="G9" s="3"/>
      <c r="H9" s="3"/>
    </row>
    <row r="10" ht="26" customHeight="1" spans="2:8">
      <c r="B10" s="111"/>
      <c r="C10" s="3"/>
      <c r="D10" s="3"/>
      <c r="E10" s="3"/>
      <c r="F10" s="3"/>
      <c r="G10" s="3"/>
      <c r="H10" s="3"/>
    </row>
    <row r="11" ht="26" customHeight="1" spans="2:8">
      <c r="B11" s="111"/>
      <c r="C11" s="3"/>
      <c r="D11" s="3"/>
      <c r="E11" s="3"/>
      <c r="F11" s="3"/>
      <c r="G11" s="3"/>
      <c r="H11" s="3"/>
    </row>
    <row r="12" ht="26" customHeight="1" spans="2:8">
      <c r="B12" s="111"/>
      <c r="C12" s="3"/>
      <c r="D12" s="3"/>
      <c r="E12" s="3"/>
      <c r="F12" s="3"/>
      <c r="G12" s="3"/>
      <c r="H12" s="3"/>
    </row>
    <row r="13" ht="26" customHeight="1" spans="2:8">
      <c r="B13" s="112"/>
      <c r="C13" s="3"/>
      <c r="D13" s="3"/>
      <c r="E13" s="3"/>
      <c r="F13" s="3"/>
      <c r="G13" s="3"/>
      <c r="H13" s="3"/>
    </row>
    <row r="14" ht="26" customHeight="1" spans="2:8">
      <c r="B14" s="112"/>
      <c r="C14" s="3"/>
      <c r="D14" s="3"/>
      <c r="E14" s="3"/>
      <c r="F14" s="3"/>
      <c r="G14" s="3"/>
      <c r="H14" s="3"/>
    </row>
    <row r="15" ht="26" customHeight="1" spans="2:8">
      <c r="B15" s="112"/>
      <c r="C15" s="3"/>
      <c r="D15" s="3"/>
      <c r="E15" s="3"/>
      <c r="F15" s="3"/>
      <c r="G15" s="3"/>
      <c r="H15" s="3"/>
    </row>
    <row r="16" ht="26" customHeight="1" spans="2:8">
      <c r="B16" s="111" t="s">
        <v>494</v>
      </c>
      <c r="C16" s="3"/>
      <c r="D16" s="3"/>
      <c r="E16" s="3"/>
      <c r="F16" s="3"/>
      <c r="G16" s="3"/>
      <c r="H16" s="3"/>
    </row>
    <row r="17" ht="26" customHeight="1" spans="2:8">
      <c r="B17" s="113" t="s">
        <v>495</v>
      </c>
      <c r="C17" s="114" t="s">
        <v>299</v>
      </c>
      <c r="D17" s="114" t="s">
        <v>301</v>
      </c>
      <c r="E17" s="114" t="s">
        <v>303</v>
      </c>
      <c r="F17" s="114" t="s">
        <v>305</v>
      </c>
      <c r="G17" s="114" t="s">
        <v>307</v>
      </c>
      <c r="H17" s="114" t="s">
        <v>496</v>
      </c>
    </row>
    <row r="18" ht="26" customHeight="1" spans="2:8">
      <c r="B18" s="115" t="s">
        <v>497</v>
      </c>
      <c r="C18" s="116">
        <v>77</v>
      </c>
      <c r="D18" s="116">
        <v>97</v>
      </c>
      <c r="E18" s="116">
        <v>80</v>
      </c>
      <c r="F18" s="116">
        <v>51</v>
      </c>
      <c r="G18" s="116">
        <v>91</v>
      </c>
      <c r="H18" s="116">
        <f t="shared" ref="H18:H23" si="0">SUM(C18:G18)</f>
        <v>396</v>
      </c>
    </row>
    <row r="19" ht="26" customHeight="1" spans="2:8">
      <c r="B19" s="115" t="s">
        <v>498</v>
      </c>
      <c r="C19" s="116">
        <v>91</v>
      </c>
      <c r="D19" s="116">
        <v>76</v>
      </c>
      <c r="E19" s="116">
        <v>61</v>
      </c>
      <c r="F19" s="116">
        <v>90</v>
      </c>
      <c r="G19" s="116">
        <v>75</v>
      </c>
      <c r="H19" s="116">
        <f t="shared" si="0"/>
        <v>393</v>
      </c>
    </row>
    <row r="20" ht="26" customHeight="1" spans="2:8">
      <c r="B20" s="115" t="s">
        <v>214</v>
      </c>
      <c r="C20" s="116">
        <v>67</v>
      </c>
      <c r="D20" s="116">
        <v>86</v>
      </c>
      <c r="E20" s="116">
        <v>88</v>
      </c>
      <c r="F20" s="116">
        <v>76</v>
      </c>
      <c r="G20" s="116">
        <v>75</v>
      </c>
      <c r="H20" s="116">
        <f t="shared" si="0"/>
        <v>392</v>
      </c>
    </row>
    <row r="21" ht="26" customHeight="1" spans="2:8">
      <c r="B21" s="115" t="s">
        <v>257</v>
      </c>
      <c r="C21" s="116">
        <v>56</v>
      </c>
      <c r="D21" s="116">
        <v>64</v>
      </c>
      <c r="E21" s="116">
        <v>77</v>
      </c>
      <c r="F21" s="116">
        <v>76</v>
      </c>
      <c r="G21" s="116">
        <v>76</v>
      </c>
      <c r="H21" s="116">
        <f t="shared" si="0"/>
        <v>349</v>
      </c>
    </row>
    <row r="22" ht="26" customHeight="1" spans="2:8">
      <c r="B22" s="117" t="s">
        <v>255</v>
      </c>
      <c r="C22" s="116">
        <v>96</v>
      </c>
      <c r="D22" s="116">
        <v>83</v>
      </c>
      <c r="E22" s="116">
        <v>98</v>
      </c>
      <c r="F22" s="116">
        <v>66</v>
      </c>
      <c r="G22" s="116">
        <v>53</v>
      </c>
      <c r="H22" s="116">
        <f t="shared" si="0"/>
        <v>396</v>
      </c>
    </row>
    <row r="23" ht="26" customHeight="1" spans="2:8">
      <c r="B23" s="117" t="s">
        <v>217</v>
      </c>
      <c r="C23" s="116">
        <v>52</v>
      </c>
      <c r="D23" s="116">
        <v>80</v>
      </c>
      <c r="E23" s="116">
        <v>95</v>
      </c>
      <c r="F23" s="116">
        <v>91</v>
      </c>
      <c r="G23" s="116">
        <v>63</v>
      </c>
      <c r="H23" s="116">
        <f t="shared" si="0"/>
        <v>381</v>
      </c>
    </row>
    <row r="24" ht="26" customHeight="1" spans="2:8">
      <c r="B24" s="111"/>
      <c r="C24" s="3"/>
      <c r="D24" s="3"/>
      <c r="E24" s="3"/>
      <c r="F24" s="3"/>
      <c r="G24" s="3"/>
      <c r="H24" s="3"/>
    </row>
    <row r="25" ht="26" customHeight="1" spans="2:8">
      <c r="B25" s="111" t="s">
        <v>499</v>
      </c>
      <c r="C25" s="3"/>
      <c r="D25" s="3"/>
      <c r="E25" s="3"/>
      <c r="F25" s="3"/>
      <c r="G25" s="3"/>
      <c r="H25" s="3"/>
    </row>
    <row r="26" ht="26" customHeight="1" spans="2:8">
      <c r="B26" s="112"/>
      <c r="C26" s="3"/>
      <c r="D26" s="3"/>
      <c r="E26" s="3"/>
      <c r="F26" s="3"/>
      <c r="G26" s="3"/>
      <c r="H26" s="3"/>
    </row>
    <row r="27" ht="26" customHeight="1" spans="2:8">
      <c r="B27" s="112"/>
      <c r="C27" s="3"/>
      <c r="D27" s="3"/>
      <c r="E27" s="3"/>
      <c r="F27" s="3"/>
      <c r="G27" s="3"/>
      <c r="H27" s="3"/>
    </row>
    <row r="28" ht="26" customHeight="1" spans="2:8">
      <c r="B28" s="112"/>
      <c r="C28" s="3"/>
      <c r="D28" s="3"/>
      <c r="E28" s="3"/>
      <c r="F28" s="3"/>
      <c r="G28" s="3"/>
      <c r="H28" s="3"/>
    </row>
    <row r="29" ht="26" customHeight="1" spans="2:8">
      <c r="B29" s="112"/>
      <c r="C29" s="3"/>
      <c r="D29" s="3"/>
      <c r="E29" s="3"/>
      <c r="F29" s="3"/>
      <c r="G29" s="3"/>
      <c r="H29" s="3"/>
    </row>
    <row r="30" ht="26" customHeight="1" spans="2:8">
      <c r="B30" s="112"/>
      <c r="C30" s="3"/>
      <c r="D30" s="3"/>
      <c r="E30" s="3"/>
      <c r="F30" s="3"/>
      <c r="G30" s="3"/>
      <c r="H30" s="3"/>
    </row>
    <row r="31" ht="26" customHeight="1" spans="2:8">
      <c r="B31" s="112"/>
      <c r="C31" s="3"/>
      <c r="D31" s="3"/>
      <c r="E31" s="3"/>
      <c r="F31" s="3"/>
      <c r="G31" s="3"/>
      <c r="H31" s="3"/>
    </row>
    <row r="32" ht="26" customHeight="1" spans="2:8">
      <c r="B32" s="112"/>
      <c r="C32" s="3"/>
      <c r="D32" s="3"/>
      <c r="E32" s="3"/>
      <c r="F32" s="3"/>
      <c r="G32" s="3"/>
      <c r="H32" s="3"/>
    </row>
    <row r="33" ht="26" customHeight="1" spans="2:8">
      <c r="B33" s="112"/>
      <c r="C33" s="3"/>
      <c r="D33" s="3"/>
      <c r="E33" s="3"/>
      <c r="F33" s="3"/>
      <c r="G33" s="3"/>
      <c r="H33" s="3"/>
    </row>
    <row r="34" ht="26" customHeight="1" spans="2:8">
      <c r="B34" s="112"/>
      <c r="C34" s="3"/>
      <c r="D34" s="3"/>
      <c r="E34" s="3"/>
      <c r="F34" s="3"/>
      <c r="G34" s="3"/>
      <c r="H34" s="3"/>
    </row>
    <row r="35" ht="26" customHeight="1" spans="2:8">
      <c r="B35" s="111" t="s">
        <v>500</v>
      </c>
      <c r="C35" s="3"/>
      <c r="D35" s="3"/>
      <c r="E35" s="3"/>
      <c r="F35" s="3"/>
      <c r="G35" s="3"/>
      <c r="H35" s="3"/>
    </row>
    <row r="36" ht="26" customHeight="1" spans="2:8">
      <c r="B36" s="111"/>
      <c r="C36" s="3"/>
      <c r="D36" s="3"/>
      <c r="E36" s="3"/>
      <c r="F36" s="3"/>
      <c r="G36" s="3"/>
      <c r="H36" s="3"/>
    </row>
    <row r="37" ht="26" customHeight="1" spans="2:8">
      <c r="B37" s="111"/>
      <c r="C37" s="3"/>
      <c r="D37" s="3"/>
      <c r="E37" s="3"/>
      <c r="F37" s="3"/>
      <c r="G37" s="3"/>
      <c r="H37" s="3"/>
    </row>
    <row r="38" ht="26" customHeight="1" spans="2:8">
      <c r="B38" s="111"/>
      <c r="C38" s="3"/>
      <c r="D38" s="3"/>
      <c r="E38" s="3"/>
      <c r="F38" s="3"/>
      <c r="G38" s="3"/>
      <c r="H38" s="3"/>
    </row>
    <row r="39" ht="26" customHeight="1" spans="2:8">
      <c r="B39" s="111"/>
      <c r="C39" s="3"/>
      <c r="D39" s="3"/>
      <c r="E39" s="3"/>
      <c r="F39" s="3"/>
      <c r="G39" s="3"/>
      <c r="H39" s="3"/>
    </row>
    <row r="40" ht="26" customHeight="1" spans="2:8">
      <c r="B40" s="111"/>
      <c r="C40" s="3"/>
      <c r="D40" s="3"/>
      <c r="E40" s="3"/>
      <c r="F40" s="3"/>
      <c r="G40" s="3"/>
      <c r="H40" s="3"/>
    </row>
    <row r="41" ht="26" customHeight="1" spans="2:8">
      <c r="B41" s="111"/>
      <c r="C41" s="3"/>
      <c r="D41" s="3"/>
      <c r="E41" s="3"/>
      <c r="F41" s="3"/>
      <c r="G41" s="3"/>
      <c r="H41" s="3"/>
    </row>
    <row r="42" ht="26" customHeight="1" spans="2:8">
      <c r="B42" s="111"/>
      <c r="C42" s="3"/>
      <c r="D42" s="3"/>
      <c r="E42" s="3"/>
      <c r="F42" s="3"/>
      <c r="G42" s="3"/>
      <c r="H42" s="3"/>
    </row>
    <row r="43" ht="26" customHeight="1" spans="2:8">
      <c r="B43" s="111"/>
      <c r="C43" s="3"/>
      <c r="D43" s="3"/>
      <c r="E43" s="3"/>
      <c r="F43" s="3"/>
      <c r="G43" s="3"/>
      <c r="H43" s="3"/>
    </row>
    <row r="44" ht="26" customHeight="1" spans="2:8">
      <c r="B44" s="111"/>
      <c r="C44" s="3"/>
      <c r="D44" s="3"/>
      <c r="E44" s="3"/>
      <c r="F44" s="3"/>
      <c r="G44" s="3"/>
      <c r="H44" s="3"/>
    </row>
    <row r="45" ht="26" customHeight="1" spans="2:8">
      <c r="B45" s="111"/>
      <c r="C45" s="3"/>
      <c r="D45" s="3"/>
      <c r="E45" s="3"/>
      <c r="F45" s="3"/>
      <c r="G45" s="3"/>
      <c r="H45" s="3"/>
    </row>
    <row r="46" ht="26" customHeight="1" spans="2:8">
      <c r="B46" s="111"/>
      <c r="C46" s="3"/>
      <c r="D46" s="3"/>
      <c r="E46" s="3"/>
      <c r="F46" s="3"/>
      <c r="G46" s="3"/>
      <c r="H46" s="3"/>
    </row>
    <row r="47" ht="26" customHeight="1" spans="2:8">
      <c r="B47" s="112"/>
      <c r="C47" s="3"/>
      <c r="D47" s="3"/>
      <c r="E47" s="3"/>
      <c r="F47" s="3"/>
      <c r="G47" s="3"/>
      <c r="H47" s="3"/>
    </row>
    <row r="48" ht="26" customHeight="1" spans="2:8">
      <c r="B48" s="112"/>
      <c r="C48" s="3"/>
      <c r="D48" s="3"/>
      <c r="E48" s="3"/>
      <c r="F48" s="3"/>
      <c r="G48" s="3"/>
      <c r="H48" s="3"/>
    </row>
    <row r="49" ht="26" customHeight="1" spans="2:8">
      <c r="B49" s="112"/>
      <c r="C49" s="3"/>
      <c r="D49" s="3"/>
      <c r="E49" s="3"/>
      <c r="F49" s="3"/>
      <c r="G49" s="3"/>
      <c r="H49" s="3"/>
    </row>
    <row r="50" ht="26" customHeight="1" spans="2:8">
      <c r="B50" s="111" t="s">
        <v>501</v>
      </c>
      <c r="C50" s="3"/>
      <c r="D50" s="3"/>
      <c r="E50" s="3"/>
      <c r="F50" s="3"/>
      <c r="G50" s="3"/>
      <c r="H50" s="3"/>
    </row>
    <row r="51" ht="26" customHeight="1" spans="2:8">
      <c r="B51" s="112"/>
      <c r="C51" s="3"/>
      <c r="D51" s="3"/>
      <c r="E51" s="3"/>
      <c r="F51" s="3"/>
      <c r="G51" s="3"/>
      <c r="H51" s="3"/>
    </row>
    <row r="52" ht="26" customHeight="1" spans="2:8">
      <c r="B52" s="112"/>
      <c r="C52" s="3"/>
      <c r="D52" s="3"/>
      <c r="E52" s="3"/>
      <c r="F52" s="3"/>
      <c r="G52" s="3"/>
      <c r="H52" s="3"/>
    </row>
    <row r="53" ht="26" customHeight="1" spans="2:8">
      <c r="B53" s="112"/>
      <c r="C53" s="3"/>
      <c r="D53" s="3"/>
      <c r="E53" s="3"/>
      <c r="F53" s="3"/>
      <c r="G53" s="3"/>
      <c r="H53" s="3"/>
    </row>
    <row r="54" ht="26" customHeight="1" spans="2:8">
      <c r="B54" s="112"/>
      <c r="C54" s="3"/>
      <c r="D54" s="3"/>
      <c r="E54" s="3"/>
      <c r="F54" s="3"/>
      <c r="G54" s="3"/>
      <c r="H54" s="3"/>
    </row>
    <row r="55" ht="26" customHeight="1" spans="2:8">
      <c r="B55" s="112"/>
      <c r="C55" s="3"/>
      <c r="D55" s="3"/>
      <c r="E55" s="3"/>
      <c r="F55" s="3"/>
      <c r="G55" s="3"/>
      <c r="H55" s="3"/>
    </row>
    <row r="56" ht="26" customHeight="1" spans="2:8">
      <c r="B56" s="112"/>
      <c r="C56" s="3"/>
      <c r="D56" s="3"/>
      <c r="E56" s="3"/>
      <c r="F56" s="3"/>
      <c r="G56" s="3"/>
      <c r="H56" s="3"/>
    </row>
    <row r="57" ht="26" customHeight="1" spans="2:8">
      <c r="B57" s="112"/>
      <c r="C57" s="3"/>
      <c r="D57" s="3"/>
      <c r="E57" s="3"/>
      <c r="F57" s="3"/>
      <c r="G57" s="3"/>
      <c r="H57" s="3"/>
    </row>
    <row r="58" ht="26" customHeight="1" spans="2:8">
      <c r="B58" s="112"/>
      <c r="C58" s="3"/>
      <c r="D58" s="3"/>
      <c r="E58" s="3"/>
      <c r="F58" s="3"/>
      <c r="G58" s="3"/>
      <c r="H58" s="3"/>
    </row>
    <row r="59" ht="26" customHeight="1" spans="2:8">
      <c r="B59" s="111" t="s">
        <v>502</v>
      </c>
      <c r="C59" s="3"/>
      <c r="D59" s="3"/>
      <c r="E59" s="3"/>
      <c r="F59" s="3"/>
      <c r="G59" s="3"/>
      <c r="H59" s="3"/>
    </row>
    <row r="60" ht="26" customHeight="1" spans="2:8">
      <c r="B60" s="111"/>
      <c r="C60" s="3"/>
      <c r="D60" s="3"/>
      <c r="E60" s="3"/>
      <c r="F60" s="3"/>
      <c r="G60" s="3"/>
      <c r="H60" s="3"/>
    </row>
    <row r="61" ht="26" customHeight="1" spans="2:8">
      <c r="B61" s="111"/>
      <c r="C61" s="3"/>
      <c r="D61" s="3"/>
      <c r="E61" s="3"/>
      <c r="F61" s="3"/>
      <c r="G61" s="3"/>
      <c r="H61" s="3"/>
    </row>
    <row r="62" ht="26" customHeight="1" spans="2:8">
      <c r="B62" s="111"/>
      <c r="C62" s="3"/>
      <c r="D62" s="3"/>
      <c r="E62" s="3"/>
      <c r="F62" s="3"/>
      <c r="G62" s="3"/>
      <c r="H62" s="3"/>
    </row>
    <row r="63" ht="26" customHeight="1" spans="2:8">
      <c r="B63" s="111"/>
      <c r="C63" s="3"/>
      <c r="D63" s="3"/>
      <c r="E63" s="3"/>
      <c r="F63" s="3"/>
      <c r="G63" s="3"/>
      <c r="H63" s="3"/>
    </row>
    <row r="64" ht="26" customHeight="1" spans="2:8">
      <c r="B64" s="111"/>
      <c r="C64" s="3"/>
      <c r="D64" s="3"/>
      <c r="E64" s="3"/>
      <c r="F64" s="3"/>
      <c r="G64" s="3"/>
      <c r="H64" s="3"/>
    </row>
    <row r="65" ht="26" customHeight="1" spans="2:8">
      <c r="B65" s="111"/>
      <c r="C65" s="3"/>
      <c r="D65" s="3"/>
      <c r="E65" s="3"/>
      <c r="F65" s="3"/>
      <c r="G65" s="3"/>
      <c r="H65" s="3"/>
    </row>
    <row r="66" ht="26" customHeight="1" spans="2:8">
      <c r="B66" s="111"/>
      <c r="C66" s="3"/>
      <c r="D66" s="3"/>
      <c r="E66" s="3"/>
      <c r="F66" s="3"/>
      <c r="G66" s="3"/>
      <c r="H66" s="3"/>
    </row>
    <row r="67" ht="26" customHeight="1" spans="2:8">
      <c r="B67" s="111" t="s">
        <v>503</v>
      </c>
      <c r="C67" s="3"/>
      <c r="D67" s="3"/>
      <c r="E67" s="3"/>
      <c r="F67" s="3"/>
      <c r="G67" s="3"/>
      <c r="H67" s="3"/>
    </row>
    <row r="68" ht="26" customHeight="1" spans="2:8">
      <c r="B68" s="111"/>
      <c r="C68" s="3"/>
      <c r="D68" s="3"/>
      <c r="E68" s="3"/>
      <c r="F68" s="3"/>
      <c r="G68" s="3"/>
      <c r="H68" s="3"/>
    </row>
    <row r="69" ht="26" customHeight="1" spans="2:8">
      <c r="B69" s="111"/>
      <c r="C69" s="3"/>
      <c r="D69" s="3"/>
      <c r="E69" s="3"/>
      <c r="F69" s="3"/>
      <c r="G69" s="3"/>
      <c r="H69" s="3"/>
    </row>
    <row r="70" ht="26" customHeight="1" spans="2:8">
      <c r="B70" s="111"/>
      <c r="C70" s="3"/>
      <c r="D70" s="3"/>
      <c r="E70" s="3"/>
      <c r="F70" s="3"/>
      <c r="G70" s="3"/>
      <c r="H70" s="3"/>
    </row>
    <row r="71" ht="26" customHeight="1" spans="2:8">
      <c r="B71" s="112"/>
      <c r="C71" s="3"/>
      <c r="D71" s="3"/>
      <c r="E71" s="3"/>
      <c r="F71" s="3"/>
      <c r="G71" s="3"/>
      <c r="H71" s="3"/>
    </row>
    <row r="72" ht="26" customHeight="1" spans="2:8">
      <c r="B72" s="112"/>
      <c r="C72" s="3"/>
      <c r="D72" s="3"/>
      <c r="E72" s="3"/>
      <c r="F72" s="3"/>
      <c r="G72" s="3"/>
      <c r="H72" s="3"/>
    </row>
    <row r="73" ht="26" customHeight="1" spans="2:8">
      <c r="B73" s="112"/>
      <c r="C73" s="3"/>
      <c r="D73" s="3"/>
      <c r="E73" s="3"/>
      <c r="F73" s="3"/>
      <c r="G73" s="3"/>
      <c r="H73" s="3"/>
    </row>
    <row r="74" ht="26" customHeight="1" spans="2:8">
      <c r="B74" s="112"/>
      <c r="C74" s="3"/>
      <c r="D74" s="3"/>
      <c r="E74" s="3"/>
      <c r="F74" s="3"/>
      <c r="G74" s="3"/>
      <c r="H74" s="3"/>
    </row>
    <row r="75" ht="26" customHeight="1" spans="2:8">
      <c r="B75" s="112"/>
      <c r="C75" s="3"/>
      <c r="D75" s="3"/>
      <c r="E75" s="3"/>
      <c r="F75" s="3"/>
      <c r="G75" s="3"/>
      <c r="H75" s="3"/>
    </row>
    <row r="76" ht="26" customHeight="1" spans="2:8">
      <c r="B76" s="112"/>
      <c r="C76" s="3"/>
      <c r="D76" s="3"/>
      <c r="E76" s="3"/>
      <c r="F76" s="3"/>
      <c r="G76" s="3"/>
      <c r="H76" s="3"/>
    </row>
    <row r="77" ht="26" customHeight="1" spans="2:8">
      <c r="B77" s="112"/>
      <c r="C77" s="3"/>
      <c r="D77" s="3"/>
      <c r="E77" s="3"/>
      <c r="F77" s="3"/>
      <c r="G77" s="3"/>
      <c r="H77" s="3"/>
    </row>
    <row r="78" ht="26" customHeight="1" spans="2:8">
      <c r="B78" s="112"/>
      <c r="C78" s="3"/>
      <c r="D78" s="3"/>
      <c r="E78" s="3"/>
      <c r="F78" s="3"/>
      <c r="G78" s="3"/>
      <c r="H78" s="3"/>
    </row>
    <row r="79" ht="26" customHeight="1" spans="2:8">
      <c r="B79" s="111" t="s">
        <v>504</v>
      </c>
      <c r="C79" s="3"/>
      <c r="D79" s="3"/>
      <c r="E79" s="3"/>
      <c r="F79" s="3"/>
      <c r="G79" s="3"/>
      <c r="H79" s="3"/>
    </row>
    <row r="80" ht="26" customHeight="1" spans="2:8">
      <c r="B80" s="112"/>
      <c r="C80" s="3"/>
      <c r="D80" s="3"/>
      <c r="E80" s="3"/>
      <c r="F80" s="3"/>
      <c r="G80" s="3"/>
      <c r="H80" s="3"/>
    </row>
    <row r="81" ht="26" customHeight="1" spans="2:8">
      <c r="B81" s="112"/>
      <c r="C81" s="3"/>
      <c r="D81" s="3"/>
      <c r="E81" s="3"/>
      <c r="F81" s="3"/>
      <c r="G81" s="3"/>
      <c r="H81" s="3"/>
    </row>
    <row r="82" ht="26" customHeight="1" spans="2:8">
      <c r="B82" s="112"/>
      <c r="C82" s="3"/>
      <c r="D82" s="3"/>
      <c r="E82" s="3"/>
      <c r="F82" s="3"/>
      <c r="G82" s="3"/>
      <c r="H82" s="3"/>
    </row>
    <row r="83" ht="26" customHeight="1" spans="2:8">
      <c r="B83" s="112"/>
      <c r="C83" s="3"/>
      <c r="D83" s="3"/>
      <c r="E83" s="3"/>
      <c r="F83" s="3"/>
      <c r="G83" s="3"/>
      <c r="H83" s="3"/>
    </row>
    <row r="84" ht="26" customHeight="1" spans="2:8">
      <c r="B84" s="112"/>
      <c r="C84" s="3"/>
      <c r="D84" s="3"/>
      <c r="E84" s="3"/>
      <c r="F84" s="3"/>
      <c r="G84" s="3"/>
      <c r="H84" s="3"/>
    </row>
    <row r="85" ht="26" customHeight="1" spans="2:8">
      <c r="B85" s="112"/>
      <c r="C85" s="3"/>
      <c r="D85" s="3"/>
      <c r="E85" s="3"/>
      <c r="F85" s="3"/>
      <c r="G85" s="3"/>
      <c r="H85" s="3"/>
    </row>
    <row r="86" ht="26" customHeight="1" spans="2:8">
      <c r="B86" s="111"/>
      <c r="C86" s="3"/>
      <c r="D86" s="3"/>
      <c r="E86" s="3"/>
      <c r="F86" s="3"/>
      <c r="G86" s="3"/>
      <c r="H86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/>
  <dimension ref="B1:H14"/>
  <sheetViews>
    <sheetView showGridLines="0" workbookViewId="0">
      <pane ySplit="1" topLeftCell="A2" activePane="bottomLeft" state="frozen"/>
      <selection/>
      <selection pane="bottomLeft" activeCell="K19" sqref="K19"/>
    </sheetView>
  </sheetViews>
  <sheetFormatPr defaultColWidth="9.90833333333333" defaultRowHeight="14" customHeight="1" outlineLevelCol="7"/>
  <cols>
    <col min="1" max="1" width="7.64166666666667" customWidth="1"/>
    <col min="2" max="2" width="12.2583333333333" style="8" customWidth="1"/>
    <col min="3" max="4" width="7.63333333333333" customWidth="1"/>
    <col min="5" max="5" width="9.26666666666667" customWidth="1"/>
    <col min="6" max="7" width="7.63333333333333" customWidth="1"/>
  </cols>
  <sheetData>
    <row r="1" s="7" customFormat="1" ht="49" customHeight="1" spans="2:8">
      <c r="B1" s="10" t="s">
        <v>505</v>
      </c>
      <c r="C1" s="10"/>
      <c r="D1" s="13"/>
      <c r="E1" s="13"/>
      <c r="F1" s="13"/>
      <c r="G1" s="13"/>
      <c r="H1" s="13"/>
    </row>
    <row r="2" ht="15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05" t="s">
        <v>506</v>
      </c>
      <c r="C3" s="3"/>
      <c r="D3" s="3"/>
      <c r="E3" s="3"/>
      <c r="F3" s="3"/>
      <c r="G3" s="3"/>
      <c r="H3" s="16" t="s">
        <v>507</v>
      </c>
    </row>
    <row r="4" ht="26" customHeight="1" spans="2:8">
      <c r="B4" s="106" t="s">
        <v>508</v>
      </c>
      <c r="C4" s="3"/>
      <c r="D4" s="3"/>
      <c r="E4" s="3"/>
      <c r="F4" s="3"/>
      <c r="G4" s="3"/>
      <c r="H4" s="16" t="s">
        <v>509</v>
      </c>
    </row>
    <row r="5" ht="26" customHeight="1" spans="2:8">
      <c r="B5" s="107" t="s">
        <v>510</v>
      </c>
      <c r="C5" s="3"/>
      <c r="D5" s="3"/>
      <c r="E5" s="3"/>
      <c r="F5" s="3"/>
      <c r="G5" s="3"/>
      <c r="H5" s="16" t="s">
        <v>511</v>
      </c>
    </row>
    <row r="6" ht="26" customHeight="1" spans="2:8">
      <c r="B6" s="106" t="s">
        <v>512</v>
      </c>
      <c r="C6" s="3"/>
      <c r="D6" s="3"/>
      <c r="E6" s="3"/>
      <c r="F6" s="3"/>
      <c r="G6" s="3"/>
      <c r="H6" s="16" t="s">
        <v>513</v>
      </c>
    </row>
    <row r="7" ht="26" customHeight="1" spans="2:8">
      <c r="B7" s="108" t="s">
        <v>514</v>
      </c>
      <c r="C7" s="3"/>
      <c r="D7" s="3"/>
      <c r="E7" s="3"/>
      <c r="F7" s="3"/>
      <c r="G7" s="3"/>
      <c r="H7" s="16" t="s">
        <v>515</v>
      </c>
    </row>
    <row r="8" ht="26" customHeight="1" spans="2:8">
      <c r="B8" s="108" t="s">
        <v>516</v>
      </c>
      <c r="C8" s="3"/>
      <c r="D8" s="3"/>
      <c r="E8" s="3"/>
      <c r="F8" s="3"/>
      <c r="G8" s="3"/>
      <c r="H8" s="3" t="s">
        <v>517</v>
      </c>
    </row>
    <row r="9" ht="26" customHeight="1" spans="2:8">
      <c r="B9" s="108" t="s">
        <v>518</v>
      </c>
      <c r="C9" s="3"/>
      <c r="D9" s="3"/>
      <c r="E9" s="3"/>
      <c r="F9" s="3"/>
      <c r="G9" s="3"/>
      <c r="H9" s="3" t="s">
        <v>519</v>
      </c>
    </row>
    <row r="10" ht="26" customHeight="1" spans="2:8">
      <c r="B10" s="108" t="s">
        <v>520</v>
      </c>
      <c r="C10" s="3"/>
      <c r="D10" s="3"/>
      <c r="E10" s="3"/>
      <c r="F10" s="3"/>
      <c r="G10" s="3"/>
      <c r="H10" s="3" t="s">
        <v>521</v>
      </c>
    </row>
    <row r="11" ht="26" customHeight="1" spans="2:8">
      <c r="B11" s="109" t="s">
        <v>522</v>
      </c>
      <c r="C11" s="3"/>
      <c r="D11" s="3"/>
      <c r="E11" s="3"/>
      <c r="F11" s="3"/>
      <c r="G11" s="3"/>
      <c r="H11" s="3" t="s">
        <v>523</v>
      </c>
    </row>
    <row r="12" ht="26" customHeight="1" spans="2:8">
      <c r="B12" s="110" t="s">
        <v>524</v>
      </c>
      <c r="C12" s="3"/>
      <c r="D12" s="3"/>
      <c r="E12" s="3"/>
      <c r="F12" s="3"/>
      <c r="G12" s="3"/>
      <c r="H12" s="3" t="s">
        <v>525</v>
      </c>
    </row>
    <row r="13" ht="26" customHeight="1" spans="2:8">
      <c r="B13" s="110" t="s">
        <v>526</v>
      </c>
      <c r="C13" s="3"/>
      <c r="D13" s="3"/>
      <c r="E13" s="3"/>
      <c r="F13" s="3"/>
      <c r="G13" s="3"/>
      <c r="H13" s="3" t="s">
        <v>527</v>
      </c>
    </row>
    <row r="14" ht="26" customHeight="1" spans="2:8">
      <c r="B14" s="109" t="s">
        <v>528</v>
      </c>
      <c r="C14" s="3"/>
      <c r="D14" s="3"/>
      <c r="E14" s="3"/>
      <c r="F14" s="3"/>
      <c r="G14" s="3"/>
      <c r="H14" s="3" t="s">
        <v>529</v>
      </c>
    </row>
  </sheetData>
  <sheetProtection formatCells="0" insertHyperlinks="0" autoFilter="0"/>
  <hyperlinks>
    <hyperlink ref="B3" r:id="rId2" display="www.vertex42.com" tooltip="www.vertex42.com"/>
    <hyperlink ref="B4" r:id="rId3" display="http://www.officeplus.cn/"/>
    <hyperlink ref="B5" r:id="rId4" display="雷鸟365"/>
    <hyperlink ref="B6" r:id="rId5" display="https://www.excelhome.net/lesson/"/>
    <hyperlink ref="B7" r:id="rId6" display="http://club.excelhome.net/thread-1497534-1-1.html" tooltip="http://club.excelhome.net/thread-1497534-1-1.html"/>
    <hyperlink ref="B8" r:id="rId7" display="https://www.sohu.com/a/438751444_417040" tooltip="https://www.sohu.com/a/438751444_417040"/>
    <hyperlink ref="B9" r:id="rId8" display="http://club.excelhome.net/thread-955780-1-1.html" tooltip="http://club.excelhome.net/thread-955780-1-1.html"/>
    <hyperlink ref="B10" r:id="rId9" display="http://15161218108.ys168.com/" tooltip="http://15161218108.ys168.com/"/>
    <hyperlink ref="B11" r:id="rId10" display="http://club.excelhome.net/thread-1177604-1-1.html" tooltip="http://club.excelhome.net/thread-1177604-1-1.html"/>
    <hyperlink ref="B12" r:id="rId11" display="https://www.bangongziyuan.com/excel/"/>
    <hyperlink ref="B13" r:id="rId12" display="https://www.tukuppt.com/excel/"/>
    <hyperlink ref="B14" r:id="rId13" display="https://www.zhihu.com/question/268079338/answer/748621320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"/>
  <dimension ref="B1:I27"/>
  <sheetViews>
    <sheetView showGridLines="0" workbookViewId="0">
      <pane ySplit="1" topLeftCell="A2" activePane="bottomLeft" state="frozen"/>
      <selection/>
      <selection pane="bottomLeft" activeCell="O17" sqref="O17"/>
    </sheetView>
  </sheetViews>
  <sheetFormatPr defaultColWidth="9.90833333333333" defaultRowHeight="14" customHeight="1"/>
  <cols>
    <col min="1" max="1" width="7.64166666666667" customWidth="1"/>
    <col min="2" max="2" width="10" style="8" customWidth="1"/>
    <col min="3" max="3" width="9" customWidth="1"/>
    <col min="4" max="4" width="7.63333333333333" customWidth="1"/>
    <col min="5" max="5" width="9.26666666666667" customWidth="1"/>
    <col min="6" max="7" width="7.63333333333333" customWidth="1"/>
    <col min="11" max="11" width="12.6333333333333"/>
  </cols>
  <sheetData>
    <row r="1" s="7" customFormat="1" ht="49" customHeight="1" spans="2:7">
      <c r="B1" s="10" t="s">
        <v>530</v>
      </c>
      <c r="C1" s="10"/>
      <c r="D1" s="13"/>
      <c r="E1" s="13"/>
      <c r="F1" s="13"/>
      <c r="G1" s="13"/>
    </row>
    <row r="2" ht="15" customHeight="1" spans="2:7">
      <c r="B2" s="3"/>
      <c r="C2" s="3"/>
      <c r="D2" s="3"/>
      <c r="E2" s="3"/>
      <c r="F2" s="3"/>
      <c r="G2" s="3"/>
    </row>
    <row r="3" ht="26" customHeight="1" spans="2:7">
      <c r="B3" s="103" t="s">
        <v>365</v>
      </c>
      <c r="C3" s="104">
        <f ca="1">NOW()-TODAY()</f>
        <v>0.750324074077071</v>
      </c>
      <c r="D3" s="3"/>
      <c r="E3" s="3"/>
      <c r="F3" s="3"/>
      <c r="G3" s="3"/>
    </row>
    <row r="4" ht="26" customHeight="1" spans="2:7">
      <c r="B4" s="3"/>
      <c r="C4" s="3"/>
      <c r="D4" s="3"/>
      <c r="E4" s="3"/>
      <c r="F4" s="3" t="s">
        <v>531</v>
      </c>
      <c r="G4" s="3">
        <v>0.6</v>
      </c>
    </row>
    <row r="5" ht="26" customHeight="1" spans="2:7">
      <c r="B5" s="3"/>
      <c r="C5" s="3"/>
      <c r="D5" s="3"/>
      <c r="E5" s="3"/>
      <c r="F5" s="3" t="s">
        <v>532</v>
      </c>
      <c r="G5" s="3">
        <v>0.85</v>
      </c>
    </row>
    <row r="6" ht="26" customHeight="1" spans="2:7">
      <c r="B6" s="3"/>
      <c r="C6" s="3"/>
      <c r="D6" s="3"/>
      <c r="E6" s="3"/>
      <c r="F6" s="3" t="s">
        <v>533</v>
      </c>
      <c r="G6" s="3">
        <v>0.95</v>
      </c>
    </row>
    <row r="7" ht="26" customHeight="1" spans="2:7">
      <c r="B7" s="3"/>
      <c r="C7" s="3"/>
      <c r="D7" s="3"/>
      <c r="E7" s="3"/>
      <c r="F7" s="3" t="s">
        <v>534</v>
      </c>
      <c r="G7" s="3">
        <v>1</v>
      </c>
    </row>
    <row r="8" ht="26" customHeight="1" spans="2:7">
      <c r="B8" s="3"/>
      <c r="C8" s="3"/>
      <c r="D8" s="3"/>
      <c r="E8" s="3"/>
      <c r="F8" s="3" t="s">
        <v>535</v>
      </c>
      <c r="G8" s="3">
        <v>1.1</v>
      </c>
    </row>
    <row r="9" ht="26" customHeight="1" spans="2:9">
      <c r="B9" s="3"/>
      <c r="C9" s="3" t="s">
        <v>536</v>
      </c>
      <c r="D9" s="3" t="s">
        <v>537</v>
      </c>
      <c r="E9" s="3" t="s">
        <v>538</v>
      </c>
      <c r="F9" s="3"/>
      <c r="G9" s="3"/>
      <c r="I9" s="3" t="s">
        <v>539</v>
      </c>
    </row>
    <row r="10" ht="26" customHeight="1" spans="2:7">
      <c r="B10" s="3" t="s">
        <v>540</v>
      </c>
      <c r="C10" s="3">
        <v>0</v>
      </c>
      <c r="D10" s="3">
        <v>0</v>
      </c>
      <c r="E10" s="3">
        <v>0</v>
      </c>
      <c r="F10" s="3"/>
      <c r="G10" s="3"/>
    </row>
    <row r="11" ht="26" customHeight="1" spans="2:7">
      <c r="B11" s="3" t="s">
        <v>531</v>
      </c>
      <c r="C11" s="3">
        <f ca="1">90-MOD(C3,0.5)*24*360/12</f>
        <v>-90.2333333354909</v>
      </c>
      <c r="D11" s="3">
        <f ca="1">G4*COS(RADIANS(C11))</f>
        <v>-0.00244345422136958</v>
      </c>
      <c r="E11" s="3">
        <f ca="1">G4*SIN(RADIANS(C11))</f>
        <v>-0.599995024588928</v>
      </c>
      <c r="F11" s="3"/>
      <c r="G11" s="3"/>
    </row>
    <row r="12" ht="26" customHeight="1" spans="2:7">
      <c r="B12" s="3" t="s">
        <v>532</v>
      </c>
      <c r="C12" s="3">
        <f ca="1">90-MOD($C$3,1/24)*24*60*360/60</f>
        <v>87.1999999741092</v>
      </c>
      <c r="D12" s="3">
        <f ca="1">$G$5*COS(RADIANS($C$12))</f>
        <v>0.04152230470991</v>
      </c>
      <c r="E12" s="3">
        <f ca="1">$G$5*SIN(RADIANS($C$12))</f>
        <v>0.848985216721456</v>
      </c>
      <c r="F12" s="3"/>
      <c r="G12" s="3"/>
    </row>
    <row r="13" ht="26" customHeight="1" spans="2:7">
      <c r="B13" s="3" t="s">
        <v>533</v>
      </c>
      <c r="C13" s="3">
        <f ca="1">90-(MOD($C$3,1/(24*60))*24*60*60)*360/60</f>
        <v>-78.0000015534461</v>
      </c>
      <c r="D13" s="3">
        <f ca="1">$G$6*COS(RADIANS($C$13))</f>
        <v>0.197516081082615</v>
      </c>
      <c r="E13" s="3">
        <f ca="1">$G$6*SIN(RADIANS($C$13))</f>
        <v>-0.929240226052319</v>
      </c>
      <c r="F13" s="3"/>
      <c r="G13" s="3"/>
    </row>
    <row r="14" ht="26" customHeight="1" spans="2:7">
      <c r="B14" s="3" t="str">
        <f ca="1">IF(C3-0.5&gt;0,"下午","上午")</f>
        <v>下午</v>
      </c>
      <c r="C14" s="3">
        <v>-45</v>
      </c>
      <c r="D14" s="3">
        <f>1.4*COS(RADIANS(C14))</f>
        <v>0.989949493661167</v>
      </c>
      <c r="E14" s="3">
        <f>1.4*SIN(RADIANS(C14))</f>
        <v>-0.989949493661166</v>
      </c>
      <c r="F14" s="3"/>
      <c r="G14" s="3"/>
    </row>
    <row r="15" ht="26" customHeight="1" spans="2:7">
      <c r="B15" s="3" t="s">
        <v>534</v>
      </c>
      <c r="C15" s="3" t="s">
        <v>536</v>
      </c>
      <c r="D15" s="3" t="s">
        <v>537</v>
      </c>
      <c r="E15" s="3" t="s">
        <v>538</v>
      </c>
      <c r="F15" s="3"/>
      <c r="G15" s="3"/>
    </row>
    <row r="16" ht="26" customHeight="1" spans="2:7">
      <c r="B16" s="3">
        <v>12</v>
      </c>
      <c r="C16" s="3">
        <v>90</v>
      </c>
      <c r="D16" s="3">
        <f>$G$7*COS(RADIANS($C16))</f>
        <v>6.12323399573677e-17</v>
      </c>
      <c r="E16" s="3">
        <f>$G$7*SIN(RADIANS($C16))</f>
        <v>1</v>
      </c>
      <c r="F16" s="3"/>
      <c r="G16" s="3"/>
    </row>
    <row r="17" ht="26" customHeight="1" spans="2:7">
      <c r="B17" s="3">
        <v>1</v>
      </c>
      <c r="C17" s="3">
        <f t="shared" ref="C17:C21" si="0">C16-360/12</f>
        <v>60</v>
      </c>
      <c r="D17" s="3">
        <f t="shared" ref="D17:D27" si="1">$G$7*COS(RADIANS($C17))</f>
        <v>0.5</v>
      </c>
      <c r="E17" s="3">
        <f t="shared" ref="E17:E27" si="2">$G$7*SIN(RADIANS($C17))</f>
        <v>0.866025403784439</v>
      </c>
      <c r="F17" s="3"/>
      <c r="G17" s="3"/>
    </row>
    <row r="18" ht="26" customHeight="1" spans="2:7">
      <c r="B18" s="3">
        <v>2</v>
      </c>
      <c r="C18" s="3">
        <f t="shared" si="0"/>
        <v>30</v>
      </c>
      <c r="D18" s="3">
        <f t="shared" si="1"/>
        <v>0.866025403784439</v>
      </c>
      <c r="E18" s="3">
        <f t="shared" si="2"/>
        <v>0.5</v>
      </c>
      <c r="F18" s="3"/>
      <c r="G18" s="3"/>
    </row>
    <row r="19" ht="26" customHeight="1" spans="2:7">
      <c r="B19" s="3">
        <v>3</v>
      </c>
      <c r="C19" s="3">
        <f t="shared" si="0"/>
        <v>0</v>
      </c>
      <c r="D19" s="3">
        <f t="shared" si="1"/>
        <v>1</v>
      </c>
      <c r="E19" s="3">
        <f t="shared" si="2"/>
        <v>0</v>
      </c>
      <c r="F19" s="3"/>
      <c r="G19" s="3"/>
    </row>
    <row r="20" ht="26" customHeight="1" spans="2:7">
      <c r="B20" s="3">
        <v>4</v>
      </c>
      <c r="C20" s="3">
        <f t="shared" si="0"/>
        <v>-30</v>
      </c>
      <c r="D20" s="3">
        <f t="shared" si="1"/>
        <v>0.866025403784439</v>
      </c>
      <c r="E20" s="3">
        <f t="shared" si="2"/>
        <v>-0.5</v>
      </c>
      <c r="F20" s="3"/>
      <c r="G20" s="3"/>
    </row>
    <row r="21" ht="26" customHeight="1" spans="2:7">
      <c r="B21" s="3">
        <v>5</v>
      </c>
      <c r="C21" s="3">
        <f t="shared" si="0"/>
        <v>-60</v>
      </c>
      <c r="D21" s="3">
        <f t="shared" si="1"/>
        <v>0.5</v>
      </c>
      <c r="E21" s="3">
        <f t="shared" si="2"/>
        <v>-0.866025403784439</v>
      </c>
      <c r="F21" s="3"/>
      <c r="G21" s="3"/>
    </row>
    <row r="22" ht="26" customHeight="1" spans="2:7">
      <c r="B22" s="3">
        <v>6</v>
      </c>
      <c r="C22" s="3">
        <f t="shared" ref="C22:C27" si="3">C21-360/12</f>
        <v>-90</v>
      </c>
      <c r="D22" s="3">
        <f t="shared" si="1"/>
        <v>6.12323399573677e-17</v>
      </c>
      <c r="E22" s="3">
        <f t="shared" si="2"/>
        <v>-1</v>
      </c>
      <c r="F22" s="3"/>
      <c r="G22" s="3"/>
    </row>
    <row r="23" ht="26" customHeight="1" spans="2:7">
      <c r="B23" s="3">
        <v>7</v>
      </c>
      <c r="C23" s="3">
        <f t="shared" si="3"/>
        <v>-120</v>
      </c>
      <c r="D23" s="3">
        <f t="shared" si="1"/>
        <v>-0.5</v>
      </c>
      <c r="E23" s="3">
        <f t="shared" si="2"/>
        <v>-0.866025403784439</v>
      </c>
      <c r="F23" s="3"/>
      <c r="G23" s="3"/>
    </row>
    <row r="24" ht="26" customHeight="1" spans="2:7">
      <c r="B24" s="3">
        <v>8</v>
      </c>
      <c r="C24" s="3">
        <f t="shared" si="3"/>
        <v>-150</v>
      </c>
      <c r="D24" s="3">
        <f t="shared" si="1"/>
        <v>-0.866025403784439</v>
      </c>
      <c r="E24" s="3">
        <f t="shared" si="2"/>
        <v>-0.5</v>
      </c>
      <c r="F24" s="3"/>
      <c r="G24" s="3"/>
    </row>
    <row r="25" ht="26" customHeight="1" spans="2:7">
      <c r="B25" s="3">
        <v>9</v>
      </c>
      <c r="C25" s="3">
        <f t="shared" si="3"/>
        <v>-180</v>
      </c>
      <c r="D25" s="3">
        <f t="shared" si="1"/>
        <v>-1</v>
      </c>
      <c r="E25" s="3">
        <f t="shared" si="2"/>
        <v>-1.22464679914735e-16</v>
      </c>
      <c r="F25" s="3"/>
      <c r="G25" s="3"/>
    </row>
    <row r="26" ht="26" customHeight="1" spans="2:7">
      <c r="B26" s="3">
        <v>10</v>
      </c>
      <c r="C26" s="3">
        <f t="shared" si="3"/>
        <v>-210</v>
      </c>
      <c r="D26" s="3">
        <f t="shared" si="1"/>
        <v>-0.866025403784439</v>
      </c>
      <c r="E26" s="3">
        <f t="shared" si="2"/>
        <v>0.5</v>
      </c>
      <c r="F26" s="3"/>
      <c r="G26" s="3"/>
    </row>
    <row r="27" ht="26" customHeight="1" spans="2:7">
      <c r="B27" s="3">
        <v>11</v>
      </c>
      <c r="C27" s="3">
        <f t="shared" si="3"/>
        <v>-240</v>
      </c>
      <c r="D27" s="3">
        <f t="shared" si="1"/>
        <v>-0.5</v>
      </c>
      <c r="E27" s="3">
        <f t="shared" si="2"/>
        <v>0.866025403784438</v>
      </c>
      <c r="F27" s="3"/>
      <c r="G27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/>
  <dimension ref="B1:M22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12.2583333333333" style="8" customWidth="1"/>
    <col min="3" max="4" width="7.63333333333333" customWidth="1"/>
    <col min="5" max="5" width="9.26666666666667" customWidth="1"/>
    <col min="6" max="7" width="7.63333333333333" customWidth="1"/>
  </cols>
  <sheetData>
    <row r="1" s="7" customFormat="1" ht="49" customHeight="1" spans="2:13">
      <c r="B1" s="10" t="s">
        <v>541</v>
      </c>
      <c r="C1" s="10"/>
      <c r="D1" s="13"/>
      <c r="E1" s="13"/>
      <c r="F1" s="13"/>
      <c r="G1" s="13"/>
      <c r="H1" s="13"/>
      <c r="I1" s="13"/>
      <c r="J1" s="13"/>
      <c r="K1" s="13"/>
      <c r="L1" s="13"/>
      <c r="M1" s="13"/>
    </row>
    <row r="2" ht="15" customHeight="1" spans="2:13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26" customHeight="1" spans="2:13">
      <c r="B3" s="3" t="s">
        <v>542</v>
      </c>
      <c r="C3" s="3"/>
      <c r="D3" s="3"/>
      <c r="E3" s="3"/>
      <c r="F3" s="3"/>
      <c r="G3" s="3"/>
      <c r="H3" s="3"/>
      <c r="I3" s="3"/>
      <c r="J3" s="3"/>
      <c r="K3" s="3"/>
      <c r="L3" s="3"/>
      <c r="M3" s="100"/>
    </row>
    <row r="4" ht="26" customHeight="1" spans="2:13">
      <c r="B4" s="16" t="s">
        <v>543</v>
      </c>
      <c r="C4" s="3"/>
      <c r="D4" s="3"/>
      <c r="E4" s="3"/>
      <c r="F4" s="3"/>
      <c r="G4" s="3"/>
      <c r="H4" s="3"/>
      <c r="I4" s="3"/>
      <c r="J4" s="3"/>
      <c r="K4" s="3"/>
      <c r="L4" s="3"/>
      <c r="M4" s="101"/>
    </row>
    <row r="5" ht="26" customHeight="1" spans="2:13">
      <c r="B5" s="3" t="s">
        <v>544</v>
      </c>
      <c r="C5" s="3"/>
      <c r="D5" s="3"/>
      <c r="E5" s="3"/>
      <c r="F5" s="3"/>
      <c r="G5" s="3"/>
      <c r="H5" s="3"/>
      <c r="I5" s="3"/>
      <c r="J5" s="3"/>
      <c r="K5" s="3"/>
      <c r="L5" s="3"/>
      <c r="M5" s="102"/>
    </row>
    <row r="6" ht="26" customHeight="1" spans="2:13">
      <c r="B6" s="77"/>
      <c r="C6" s="78"/>
      <c r="D6" s="78"/>
      <c r="E6" s="79"/>
      <c r="F6" s="3"/>
      <c r="G6" s="3"/>
      <c r="H6" s="3"/>
      <c r="I6" s="3"/>
      <c r="J6" s="3"/>
      <c r="K6" s="3"/>
      <c r="L6" s="3"/>
      <c r="M6" s="101"/>
    </row>
    <row r="7" ht="26" customHeight="1" spans="2:13">
      <c r="B7" s="80"/>
      <c r="C7" s="81"/>
      <c r="D7" s="81"/>
      <c r="E7" s="82"/>
      <c r="F7" s="3"/>
      <c r="G7" s="3"/>
      <c r="H7" s="3"/>
      <c r="I7" s="3"/>
      <c r="J7" s="3"/>
      <c r="K7" s="3"/>
      <c r="L7" s="3"/>
      <c r="M7" s="102"/>
    </row>
    <row r="8" ht="26" customHeight="1" spans="2:13">
      <c r="B8" s="83"/>
      <c r="C8" s="84"/>
      <c r="D8" s="84"/>
      <c r="E8" s="85"/>
      <c r="F8" s="3"/>
      <c r="G8" s="3"/>
      <c r="H8" s="3"/>
      <c r="I8" s="3"/>
      <c r="J8" s="3"/>
      <c r="K8" s="3"/>
      <c r="L8" s="3"/>
      <c r="M8" s="101"/>
    </row>
    <row r="9" ht="26" customHeight="1" spans="2:13">
      <c r="B9" s="80"/>
      <c r="C9" s="81"/>
      <c r="D9" s="81"/>
      <c r="E9" s="82"/>
      <c r="F9" s="3"/>
      <c r="G9" s="3"/>
      <c r="H9" s="3"/>
      <c r="I9" s="3"/>
      <c r="J9" s="3"/>
      <c r="K9" s="3"/>
      <c r="L9" s="3"/>
      <c r="M9" s="102"/>
    </row>
    <row r="10" ht="26" customHeight="1" spans="2:13">
      <c r="B10" s="80"/>
      <c r="C10" s="81"/>
      <c r="D10" s="81"/>
      <c r="E10" s="82"/>
      <c r="F10" s="3"/>
      <c r="G10" s="3"/>
      <c r="H10" s="3"/>
      <c r="I10" s="3"/>
      <c r="J10" s="3"/>
      <c r="K10" s="3"/>
      <c r="L10" s="3"/>
      <c r="M10" s="3"/>
    </row>
    <row r="11" ht="26" customHeight="1" spans="2:13">
      <c r="B11" s="83"/>
      <c r="C11" s="84"/>
      <c r="D11" s="84"/>
      <c r="E11" s="85"/>
      <c r="F11" s="3"/>
      <c r="G11" s="3"/>
      <c r="H11" s="3"/>
      <c r="I11" s="3"/>
      <c r="J11" s="3"/>
      <c r="K11" s="3"/>
      <c r="L11" s="3"/>
      <c r="M11" s="3"/>
    </row>
    <row r="12" ht="26" customHeight="1" spans="2:13">
      <c r="B12" s="80"/>
      <c r="C12" s="81"/>
      <c r="D12" s="81"/>
      <c r="E12" s="82"/>
      <c r="F12" s="3"/>
      <c r="G12" s="3"/>
      <c r="H12" s="3"/>
      <c r="I12" s="3"/>
      <c r="J12" s="3"/>
      <c r="K12" s="3"/>
      <c r="L12" s="3"/>
      <c r="M12" s="3"/>
    </row>
    <row r="13" ht="26" customHeight="1" spans="2:13">
      <c r="B13" s="16" t="s">
        <v>545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 ht="26" customHeight="1" spans="2:13">
      <c r="B14" s="3" t="s">
        <v>546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 ht="26" customHeight="1" spans="2:13">
      <c r="B15" s="86" t="s">
        <v>547</v>
      </c>
      <c r="C15" s="87" t="s">
        <v>548</v>
      </c>
      <c r="D15" s="87" t="s">
        <v>549</v>
      </c>
      <c r="E15" s="88" t="s">
        <v>550</v>
      </c>
      <c r="F15" s="3"/>
      <c r="G15" s="3"/>
      <c r="H15" s="3"/>
      <c r="I15" s="3"/>
      <c r="J15" s="3"/>
      <c r="K15" s="3"/>
      <c r="L15" s="3"/>
      <c r="M15" s="3"/>
    </row>
    <row r="16" ht="26" customHeight="1" spans="2:13">
      <c r="B16" s="89"/>
      <c r="C16" s="90"/>
      <c r="D16" s="90"/>
      <c r="E16" s="91"/>
      <c r="F16" s="3"/>
      <c r="G16" s="3"/>
      <c r="H16" s="3"/>
      <c r="I16" s="3"/>
      <c r="J16" s="3"/>
      <c r="K16" s="3"/>
      <c r="L16" s="3"/>
      <c r="M16" s="3"/>
    </row>
    <row r="17" ht="26" customHeight="1" spans="2:13">
      <c r="B17" s="92"/>
      <c r="C17" s="93"/>
      <c r="D17" s="93"/>
      <c r="E17" s="94"/>
      <c r="F17" s="3"/>
      <c r="G17" s="3"/>
      <c r="H17" s="3"/>
      <c r="I17" s="3"/>
      <c r="J17" s="3"/>
      <c r="K17" s="3"/>
      <c r="L17" s="3"/>
      <c r="M17" s="3"/>
    </row>
    <row r="18" ht="26" customHeight="1" spans="2:13">
      <c r="B18" s="89"/>
      <c r="C18" s="90"/>
      <c r="D18" s="90"/>
      <c r="E18" s="91"/>
      <c r="F18" s="3"/>
      <c r="G18" s="3"/>
      <c r="H18" s="3"/>
      <c r="I18" s="3"/>
      <c r="J18" s="3"/>
      <c r="K18" s="3"/>
      <c r="L18" s="3"/>
      <c r="M18" s="3"/>
    </row>
    <row r="19" ht="26" customHeight="1" spans="2:13">
      <c r="B19" s="92"/>
      <c r="C19" s="93"/>
      <c r="D19" s="93"/>
      <c r="E19" s="94"/>
      <c r="F19" s="3"/>
      <c r="G19" s="3"/>
      <c r="H19" s="3"/>
      <c r="I19" s="3"/>
      <c r="J19" s="3"/>
      <c r="K19" s="3"/>
      <c r="L19" s="3"/>
      <c r="M19" s="3"/>
    </row>
    <row r="20" ht="26" customHeight="1" spans="2:13">
      <c r="B20" s="95"/>
      <c r="C20" s="96"/>
      <c r="D20" s="96"/>
      <c r="E20" s="97"/>
      <c r="F20" s="3"/>
      <c r="G20" s="3"/>
      <c r="H20" s="3"/>
      <c r="I20" s="3"/>
      <c r="J20" s="3"/>
      <c r="K20" s="3"/>
      <c r="L20" s="3"/>
      <c r="M20" s="3"/>
    </row>
    <row r="21" ht="26" customHeight="1" spans="2:13">
      <c r="B21" s="98" t="s">
        <v>551</v>
      </c>
      <c r="C21" s="99"/>
      <c r="D21" s="99"/>
      <c r="E21" s="99"/>
      <c r="F21" s="3"/>
      <c r="G21" s="3"/>
      <c r="H21" s="3"/>
      <c r="I21" s="3"/>
      <c r="J21" s="3"/>
      <c r="K21" s="3"/>
      <c r="L21" s="3"/>
      <c r="M21" s="3"/>
    </row>
    <row r="22" ht="26" customHeight="1" spans="2:13">
      <c r="B22" s="99" t="s">
        <v>552</v>
      </c>
      <c r="C22" s="99"/>
      <c r="D22" s="99"/>
      <c r="E22" s="99"/>
      <c r="F22" s="3"/>
      <c r="G22" s="3"/>
      <c r="H22" s="3"/>
      <c r="I22" s="3"/>
      <c r="J22" s="3"/>
      <c r="K22" s="3"/>
      <c r="L22" s="3"/>
      <c r="M22" s="3"/>
    </row>
  </sheetData>
  <sheetProtection formatCells="0" insertHyperlinks="0" autoFilter="0"/>
  <conditionalFormatting sqref="B23:E34">
    <cfRule type="expression" dxfId="0" priority="1">
      <formula>MOD(ROW(),2)=0</formula>
    </cfRule>
  </conditionalFormatting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"/>
  <dimension ref="B1:H26"/>
  <sheetViews>
    <sheetView showGridLines="0" workbookViewId="0">
      <pane ySplit="1" topLeftCell="A8" activePane="bottomLeft" state="frozen"/>
      <selection/>
      <selection pane="bottomLeft" activeCell="B3" sqref="B3"/>
    </sheetView>
  </sheetViews>
  <sheetFormatPr defaultColWidth="9.90833333333333" defaultRowHeight="14" customHeight="1" outlineLevelCol="7"/>
  <cols>
    <col min="1" max="1" width="7.64166666666667" customWidth="1"/>
    <col min="2" max="2" width="8.81666666666667" style="8" customWidth="1"/>
    <col min="3" max="6" width="10.7333333333333" customWidth="1"/>
    <col min="7" max="7" width="7.63333333333333" customWidth="1"/>
  </cols>
  <sheetData>
    <row r="1" s="7" customFormat="1" ht="49" customHeight="1" spans="2:8">
      <c r="B1" s="10" t="s">
        <v>553</v>
      </c>
      <c r="C1" s="10"/>
      <c r="D1" s="13"/>
      <c r="E1" s="13"/>
      <c r="F1" s="13"/>
      <c r="G1" s="13"/>
      <c r="H1" s="13"/>
    </row>
    <row r="2" ht="15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3" t="s">
        <v>554</v>
      </c>
      <c r="C3" s="3"/>
      <c r="D3" s="3"/>
      <c r="E3" s="3"/>
      <c r="F3" s="3"/>
      <c r="G3" s="3"/>
      <c r="H3" s="3" t="s">
        <v>555</v>
      </c>
    </row>
    <row r="4" ht="26" customHeight="1" spans="2:8">
      <c r="B4" s="75" t="s">
        <v>143</v>
      </c>
      <c r="C4" s="75" t="s">
        <v>556</v>
      </c>
      <c r="D4" s="76" t="s">
        <v>557</v>
      </c>
      <c r="E4" s="76" t="s">
        <v>558</v>
      </c>
      <c r="F4" s="76" t="s">
        <v>559</v>
      </c>
      <c r="G4" s="3"/>
      <c r="H4" s="3"/>
    </row>
    <row r="5" ht="26" customHeight="1" spans="2:8">
      <c r="B5" s="15" t="s">
        <v>131</v>
      </c>
      <c r="C5" s="15">
        <f ca="1">RANDBETWEEN(100,1000)</f>
        <v>178</v>
      </c>
      <c r="D5" s="76">
        <f ca="1">AVERAGE($C$5:$C$11)</f>
        <v>520.571428571429</v>
      </c>
      <c r="E5" s="76">
        <f ca="1">IF(C5&gt;D5,D5,C5)</f>
        <v>178</v>
      </c>
      <c r="F5" s="76" t="e">
        <f ca="1">IF(C5&gt;D5,C5-D5,NA())</f>
        <v>#N/A</v>
      </c>
      <c r="G5" s="3"/>
      <c r="H5" s="3"/>
    </row>
    <row r="6" ht="26" customHeight="1" spans="2:8">
      <c r="B6" s="15" t="s">
        <v>132</v>
      </c>
      <c r="C6" s="15">
        <f ca="1" t="shared" ref="C6:C11" si="0">RANDBETWEEN(100,1000)</f>
        <v>102</v>
      </c>
      <c r="D6" s="76">
        <f ca="1" t="shared" ref="D6:D11" si="1">AVERAGE($C$5:$C$11)</f>
        <v>520.571428571429</v>
      </c>
      <c r="E6" s="76">
        <f ca="1" t="shared" ref="E6:E11" si="2">IF(C6&gt;D6,D6,C6)</f>
        <v>102</v>
      </c>
      <c r="F6" s="76" t="e">
        <f ca="1" t="shared" ref="F6:F11" si="3">IF(C6&gt;D6,C6-D6,NA())</f>
        <v>#N/A</v>
      </c>
      <c r="G6" s="3"/>
      <c r="H6" s="3"/>
    </row>
    <row r="7" ht="26" customHeight="1" spans="2:8">
      <c r="B7" s="15" t="s">
        <v>273</v>
      </c>
      <c r="C7" s="15">
        <f ca="1" t="shared" si="0"/>
        <v>561</v>
      </c>
      <c r="D7" s="76">
        <f ca="1" t="shared" si="1"/>
        <v>520.571428571429</v>
      </c>
      <c r="E7" s="76">
        <f ca="1" t="shared" si="2"/>
        <v>520.571428571429</v>
      </c>
      <c r="F7" s="76">
        <f ca="1" t="shared" si="3"/>
        <v>40.4285714285714</v>
      </c>
      <c r="G7" s="3"/>
      <c r="H7" s="3"/>
    </row>
    <row r="8" ht="26" customHeight="1" spans="2:8">
      <c r="B8" s="15" t="s">
        <v>560</v>
      </c>
      <c r="C8" s="15">
        <f ca="1" t="shared" si="0"/>
        <v>693</v>
      </c>
      <c r="D8" s="76">
        <f ca="1" t="shared" si="1"/>
        <v>520.571428571429</v>
      </c>
      <c r="E8" s="76">
        <f ca="1" t="shared" si="2"/>
        <v>520.571428571429</v>
      </c>
      <c r="F8" s="76">
        <f ca="1" t="shared" si="3"/>
        <v>172.428571428571</v>
      </c>
      <c r="G8" s="3"/>
      <c r="H8" s="3"/>
    </row>
    <row r="9" ht="26" customHeight="1" spans="2:8">
      <c r="B9" s="15" t="s">
        <v>217</v>
      </c>
      <c r="C9" s="15">
        <f ca="1" t="shared" si="0"/>
        <v>924</v>
      </c>
      <c r="D9" s="76">
        <f ca="1" t="shared" si="1"/>
        <v>520.571428571429</v>
      </c>
      <c r="E9" s="76">
        <f ca="1" t="shared" si="2"/>
        <v>520.571428571429</v>
      </c>
      <c r="F9" s="76">
        <f ca="1" t="shared" si="3"/>
        <v>403.428571428571</v>
      </c>
      <c r="G9" s="3"/>
      <c r="H9" s="3"/>
    </row>
    <row r="10" ht="26" customHeight="1" spans="2:8">
      <c r="B10" s="15" t="s">
        <v>255</v>
      </c>
      <c r="C10" s="15">
        <f ca="1" t="shared" si="0"/>
        <v>286</v>
      </c>
      <c r="D10" s="76">
        <f ca="1" t="shared" si="1"/>
        <v>520.571428571429</v>
      </c>
      <c r="E10" s="76">
        <f ca="1" t="shared" si="2"/>
        <v>286</v>
      </c>
      <c r="F10" s="76" t="e">
        <f ca="1" t="shared" si="3"/>
        <v>#N/A</v>
      </c>
      <c r="G10" s="3"/>
      <c r="H10" s="3"/>
    </row>
    <row r="11" ht="26" customHeight="1" spans="2:8">
      <c r="B11" s="15" t="s">
        <v>216</v>
      </c>
      <c r="C11" s="15">
        <f ca="1" t="shared" si="0"/>
        <v>900</v>
      </c>
      <c r="D11" s="76">
        <f ca="1" t="shared" si="1"/>
        <v>520.571428571429</v>
      </c>
      <c r="E11" s="76">
        <f ca="1" t="shared" si="2"/>
        <v>520.571428571429</v>
      </c>
      <c r="F11" s="76">
        <f ca="1" t="shared" si="3"/>
        <v>379.428571428571</v>
      </c>
      <c r="G11" s="3"/>
      <c r="H11" s="3"/>
    </row>
    <row r="12" customHeight="1" spans="2:8">
      <c r="B12" s="3"/>
      <c r="C12" s="3"/>
      <c r="D12" s="3"/>
      <c r="E12" s="3"/>
      <c r="F12" s="3"/>
      <c r="G12" s="3"/>
      <c r="H12" s="3"/>
    </row>
    <row r="13" ht="26" customHeight="1" spans="2:8">
      <c r="B13" s="3" t="s">
        <v>561</v>
      </c>
      <c r="C13" s="3"/>
      <c r="D13" s="3"/>
      <c r="E13" s="3"/>
      <c r="F13" s="3"/>
      <c r="G13" s="3"/>
      <c r="H13" s="3"/>
    </row>
    <row r="14" ht="26" customHeight="1" spans="2:8">
      <c r="B14" s="3" t="s">
        <v>562</v>
      </c>
      <c r="C14" s="3"/>
      <c r="D14" s="3"/>
      <c r="E14" s="3"/>
      <c r="F14" s="3"/>
      <c r="G14" s="3"/>
      <c r="H14" s="3"/>
    </row>
    <row r="15" ht="26" customHeight="1" spans="2:8">
      <c r="B15" s="3" t="s">
        <v>563</v>
      </c>
      <c r="C15" s="3"/>
      <c r="D15" s="3"/>
      <c r="E15" s="3"/>
      <c r="F15" s="3"/>
      <c r="G15" s="3"/>
      <c r="H15" s="3"/>
    </row>
    <row r="16" ht="26" customHeight="1" spans="2:8">
      <c r="B16" s="3" t="s">
        <v>564</v>
      </c>
      <c r="C16" s="3"/>
      <c r="D16" s="3"/>
      <c r="E16" s="3"/>
      <c r="F16" s="3"/>
      <c r="G16" s="3"/>
      <c r="H16" s="3"/>
    </row>
    <row r="17" ht="26" customHeight="1" spans="2:8">
      <c r="B17" s="3" t="s">
        <v>565</v>
      </c>
      <c r="C17" s="3"/>
      <c r="D17" s="3"/>
      <c r="E17" s="3"/>
      <c r="F17" s="3"/>
      <c r="G17" s="3"/>
      <c r="H17" s="3"/>
    </row>
    <row r="18" ht="26" customHeight="1" spans="2:8">
      <c r="B18" s="3" t="s">
        <v>566</v>
      </c>
      <c r="C18" s="3"/>
      <c r="D18" s="3"/>
      <c r="E18" s="3"/>
      <c r="F18" s="3"/>
      <c r="G18" s="3"/>
      <c r="H18" s="3"/>
    </row>
    <row r="19" customHeight="1" spans="2:8">
      <c r="B19" s="3"/>
      <c r="C19" s="3"/>
      <c r="D19" s="3"/>
      <c r="E19" s="3"/>
      <c r="F19" s="3"/>
      <c r="G19" s="3"/>
      <c r="H19" s="3"/>
    </row>
    <row r="20" customHeight="1" spans="2:8">
      <c r="B20" s="3"/>
      <c r="C20" s="3"/>
      <c r="D20" s="3"/>
      <c r="E20" s="3"/>
      <c r="F20" s="3"/>
      <c r="G20" s="3"/>
      <c r="H20" s="3"/>
    </row>
    <row r="21" customHeight="1" spans="2:8">
      <c r="B21" s="3"/>
      <c r="C21" s="3"/>
      <c r="D21" s="3"/>
      <c r="E21" s="3"/>
      <c r="F21" s="3"/>
      <c r="G21" s="3"/>
      <c r="H21" s="3"/>
    </row>
    <row r="22" customHeight="1" spans="2:8">
      <c r="B22" s="3"/>
      <c r="C22" s="3"/>
      <c r="D22" s="3"/>
      <c r="E22" s="3"/>
      <c r="F22" s="3"/>
      <c r="G22" s="3"/>
      <c r="H22" s="3"/>
    </row>
    <row r="23" customHeight="1" spans="2:8">
      <c r="B23" s="3"/>
      <c r="C23" s="3"/>
      <c r="D23" s="3"/>
      <c r="E23" s="3"/>
      <c r="F23" s="3"/>
      <c r="G23" s="3"/>
      <c r="H23" s="3"/>
    </row>
    <row r="24" customHeight="1" spans="2:8">
      <c r="B24" s="3"/>
      <c r="C24" s="3"/>
      <c r="D24" s="3"/>
      <c r="E24" s="3"/>
      <c r="F24" s="3"/>
      <c r="G24" s="3"/>
      <c r="H24" s="3"/>
    </row>
    <row r="25" customHeight="1" spans="2:8">
      <c r="B25" s="3"/>
      <c r="C25" s="3"/>
      <c r="D25" s="3"/>
      <c r="E25" s="3"/>
      <c r="F25" s="3"/>
      <c r="G25" s="3"/>
      <c r="H25" s="3"/>
    </row>
    <row r="26" ht="26" customHeight="1" spans="2:8">
      <c r="B26" s="3" t="s">
        <v>567</v>
      </c>
      <c r="C26" s="3"/>
      <c r="D26" s="3"/>
      <c r="E26" s="3"/>
      <c r="F26" s="3"/>
      <c r="G26" s="3"/>
      <c r="H26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"/>
  <dimension ref="B1:G18"/>
  <sheetViews>
    <sheetView showGridLines="0" workbookViewId="0">
      <pane ySplit="1" topLeftCell="A2" activePane="bottomLeft" state="frozen"/>
      <selection/>
      <selection pane="bottomLeft" activeCell="H7" sqref="H7"/>
    </sheetView>
  </sheetViews>
  <sheetFormatPr defaultColWidth="9.90833333333333" defaultRowHeight="14" customHeight="1" outlineLevelCol="6"/>
  <cols>
    <col min="1" max="1" width="7.64166666666667" customWidth="1"/>
    <col min="2" max="2" width="17.8583333333333" style="8" customWidth="1"/>
    <col min="3" max="7" width="7.75833333333333" style="9" customWidth="1"/>
  </cols>
  <sheetData>
    <row r="1" s="7" customFormat="1" ht="49" customHeight="1" spans="2:7">
      <c r="B1" s="10" t="s">
        <v>568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customHeight="1" spans="2:7">
      <c r="B3" s="3"/>
      <c r="C3" s="5"/>
      <c r="D3" s="5"/>
      <c r="E3" s="5"/>
      <c r="F3" s="5"/>
      <c r="G3" s="5"/>
    </row>
    <row r="4" ht="28" customHeight="1" spans="2:7">
      <c r="B4" s="70"/>
      <c r="C4" s="71" t="s">
        <v>569</v>
      </c>
      <c r="D4" s="71"/>
      <c r="E4" s="71"/>
      <c r="F4" s="72" t="s">
        <v>570</v>
      </c>
      <c r="G4" s="72"/>
    </row>
    <row r="5" ht="26" customHeight="1" spans="2:7">
      <c r="B5" s="73"/>
      <c r="C5" s="69" t="s">
        <v>571</v>
      </c>
      <c r="D5" s="69" t="s">
        <v>572</v>
      </c>
      <c r="E5" s="69" t="s">
        <v>573</v>
      </c>
      <c r="F5" s="69" t="s">
        <v>571</v>
      </c>
      <c r="G5" s="69" t="s">
        <v>572</v>
      </c>
    </row>
    <row r="6" ht="26" customHeight="1" spans="2:7">
      <c r="B6" s="74" t="s">
        <v>314</v>
      </c>
      <c r="C6" s="15"/>
      <c r="D6" s="15"/>
      <c r="E6" s="15"/>
      <c r="F6" s="15"/>
      <c r="G6" s="15"/>
    </row>
    <row r="7" ht="26" customHeight="1" spans="2:7">
      <c r="B7" s="74" t="s">
        <v>315</v>
      </c>
      <c r="C7" s="15"/>
      <c r="D7" s="15"/>
      <c r="E7" s="15"/>
      <c r="F7" s="15"/>
      <c r="G7" s="15"/>
    </row>
    <row r="8" ht="26" customHeight="1" spans="2:7">
      <c r="B8" s="74" t="s">
        <v>574</v>
      </c>
      <c r="C8" s="15"/>
      <c r="D8" s="15"/>
      <c r="E8" s="15"/>
      <c r="F8" s="15"/>
      <c r="G8" s="15"/>
    </row>
    <row r="9" ht="26" customHeight="1" spans="2:7">
      <c r="B9" s="74" t="s">
        <v>317</v>
      </c>
      <c r="C9" s="15"/>
      <c r="D9" s="15"/>
      <c r="E9" s="15"/>
      <c r="F9" s="15"/>
      <c r="G9" s="15"/>
    </row>
    <row r="10" ht="26" customHeight="1" spans="2:7">
      <c r="B10" s="74" t="s">
        <v>316</v>
      </c>
      <c r="C10" s="15"/>
      <c r="D10" s="15"/>
      <c r="E10" s="15"/>
      <c r="F10" s="15"/>
      <c r="G10" s="15"/>
    </row>
    <row r="11" ht="26" customHeight="1" spans="2:7">
      <c r="B11" s="3" t="s">
        <v>575</v>
      </c>
      <c r="C11" s="5"/>
      <c r="D11" s="5"/>
      <c r="E11" s="5"/>
      <c r="F11" s="5"/>
      <c r="G11" s="5"/>
    </row>
    <row r="12" ht="26" customHeight="1" spans="2:7">
      <c r="B12" s="3" t="s">
        <v>576</v>
      </c>
      <c r="C12" s="5"/>
      <c r="D12" s="5"/>
      <c r="E12" s="5"/>
      <c r="F12" s="5"/>
      <c r="G12" s="5"/>
    </row>
    <row r="13" customHeight="1" spans="2:7">
      <c r="B13" s="3"/>
      <c r="C13" s="5"/>
      <c r="D13" s="5"/>
      <c r="E13" s="5"/>
      <c r="F13" s="5"/>
      <c r="G13" s="5"/>
    </row>
    <row r="14" customHeight="1" spans="2:7">
      <c r="B14" s="3"/>
      <c r="C14" s="5"/>
      <c r="D14" s="5"/>
      <c r="E14" s="5"/>
      <c r="F14" s="5"/>
      <c r="G14" s="5"/>
    </row>
    <row r="15" ht="26" customHeight="1" spans="2:7">
      <c r="B15" s="3" t="s">
        <v>577</v>
      </c>
      <c r="C15" s="5"/>
      <c r="D15" s="5"/>
      <c r="E15" s="5"/>
      <c r="F15" s="5"/>
      <c r="G15" s="5"/>
    </row>
    <row r="16" customHeight="1" spans="2:7">
      <c r="B16" s="3"/>
      <c r="C16" s="5"/>
      <c r="D16" s="5"/>
      <c r="E16" s="5"/>
      <c r="F16" s="5"/>
      <c r="G16" s="5"/>
    </row>
    <row r="17" customHeight="1" spans="2:7">
      <c r="B17" s="3"/>
      <c r="C17" s="5"/>
      <c r="D17" s="5"/>
      <c r="E17" s="5"/>
      <c r="F17" s="5"/>
      <c r="G17" s="5"/>
    </row>
    <row r="18" ht="26" customHeight="1" spans="2:7">
      <c r="B18" s="3" t="s">
        <v>578</v>
      </c>
      <c r="C18" s="5"/>
      <c r="D18" s="5"/>
      <c r="E18" s="5"/>
      <c r="F18" s="5"/>
      <c r="G18" s="5"/>
    </row>
  </sheetData>
  <sheetProtection formatCells="0" insertHyperlinks="0" autoFilter="0"/>
  <mergeCells count="3">
    <mergeCell ref="C4:E4"/>
    <mergeCell ref="F4:G4"/>
    <mergeCell ref="B4:B5"/>
  </mergeCell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"/>
  <dimension ref="B1:G6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8.14166666666667" style="8" customWidth="1"/>
    <col min="3" max="7" width="7.75833333333333" style="9" customWidth="1"/>
  </cols>
  <sheetData>
    <row r="1" s="7" customFormat="1" ht="49" customHeight="1" spans="2:7">
      <c r="B1" s="10" t="s">
        <v>579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554</v>
      </c>
      <c r="C3" s="5"/>
      <c r="D3" s="5"/>
      <c r="E3" s="5"/>
      <c r="F3" s="5"/>
      <c r="G3" s="5"/>
    </row>
    <row r="4" ht="26" customHeight="1" spans="2:7">
      <c r="B4" s="69" t="s">
        <v>178</v>
      </c>
      <c r="C4" s="69" t="s">
        <v>580</v>
      </c>
      <c r="D4" s="69" t="s">
        <v>581</v>
      </c>
      <c r="E4" s="69" t="s">
        <v>582</v>
      </c>
      <c r="F4" s="69" t="s">
        <v>583</v>
      </c>
      <c r="G4" s="69" t="s">
        <v>584</v>
      </c>
    </row>
    <row r="5" ht="26" customHeight="1" spans="2:7">
      <c r="B5" s="15">
        <v>2016</v>
      </c>
      <c r="C5" s="15">
        <v>1317</v>
      </c>
      <c r="D5" s="15">
        <v>1734</v>
      </c>
      <c r="E5" s="15">
        <v>2708</v>
      </c>
      <c r="F5" s="15">
        <v>3403</v>
      </c>
      <c r="G5" s="15">
        <v>5379</v>
      </c>
    </row>
    <row r="6" ht="26" customHeight="1" spans="2:7">
      <c r="B6" s="15">
        <v>2017</v>
      </c>
      <c r="C6" s="15">
        <v>4645</v>
      </c>
      <c r="D6" s="15">
        <v>5676</v>
      </c>
      <c r="E6" s="15">
        <v>6046</v>
      </c>
      <c r="F6" s="15">
        <v>7667</v>
      </c>
      <c r="G6" s="15">
        <v>4613</v>
      </c>
    </row>
    <row r="7" ht="26" customHeight="1" spans="2:7">
      <c r="B7" s="15">
        <v>2018</v>
      </c>
      <c r="C7" s="15">
        <v>2197</v>
      </c>
      <c r="D7" s="15">
        <v>5675</v>
      </c>
      <c r="E7" s="15">
        <v>4210</v>
      </c>
      <c r="F7" s="15">
        <v>2706</v>
      </c>
      <c r="G7" s="15">
        <v>7987</v>
      </c>
    </row>
    <row r="8" ht="26" customHeight="1" spans="2:7">
      <c r="B8" s="15">
        <v>2019</v>
      </c>
      <c r="C8" s="15">
        <v>2856</v>
      </c>
      <c r="D8" s="15">
        <v>2041</v>
      </c>
      <c r="E8" s="15">
        <v>6652</v>
      </c>
      <c r="F8" s="15">
        <v>6815</v>
      </c>
      <c r="G8" s="15">
        <v>6392</v>
      </c>
    </row>
    <row r="9" ht="26" customHeight="1" spans="2:7">
      <c r="B9" s="15">
        <v>2020</v>
      </c>
      <c r="C9" s="15">
        <v>4010</v>
      </c>
      <c r="D9" s="15">
        <v>3806</v>
      </c>
      <c r="E9" s="15">
        <v>7191</v>
      </c>
      <c r="F9" s="15">
        <v>1948</v>
      </c>
      <c r="G9" s="15">
        <v>3599</v>
      </c>
    </row>
    <row r="10" customHeight="1" spans="2:7">
      <c r="B10" s="3"/>
      <c r="C10" s="5"/>
      <c r="D10" s="5"/>
      <c r="E10" s="5"/>
      <c r="F10" s="5"/>
      <c r="G10" s="5"/>
    </row>
    <row r="11" ht="26" customHeight="1" spans="2:7">
      <c r="B11" s="3" t="s">
        <v>585</v>
      </c>
      <c r="C11" s="5"/>
      <c r="D11" s="5"/>
      <c r="E11" s="5"/>
      <c r="F11" s="5"/>
      <c r="G11" s="5"/>
    </row>
    <row r="12" ht="26" customHeight="1" spans="2:7">
      <c r="B12" s="69" t="s">
        <v>178</v>
      </c>
      <c r="C12" s="69" t="s">
        <v>580</v>
      </c>
      <c r="D12" s="69" t="s">
        <v>581</v>
      </c>
      <c r="E12" s="69" t="s">
        <v>582</v>
      </c>
      <c r="F12" s="69" t="s">
        <v>583</v>
      </c>
      <c r="G12" s="69" t="s">
        <v>584</v>
      </c>
    </row>
    <row r="13" ht="26" customHeight="1" spans="2:7">
      <c r="B13" s="15">
        <v>2016</v>
      </c>
      <c r="C13" s="15">
        <v>1317</v>
      </c>
      <c r="D13" s="15" t="e">
        <f t="shared" ref="D13:D17" si="0">NA()</f>
        <v>#N/A</v>
      </c>
      <c r="E13" s="15" t="e">
        <v>#N/A</v>
      </c>
      <c r="F13" s="15" t="e">
        <v>#N/A</v>
      </c>
      <c r="G13" s="15" t="e">
        <v>#N/A</v>
      </c>
    </row>
    <row r="14" ht="26" customHeight="1" spans="2:7">
      <c r="B14" s="15">
        <v>2017</v>
      </c>
      <c r="C14" s="15">
        <v>4645</v>
      </c>
      <c r="D14" s="15" t="e">
        <f t="shared" si="0"/>
        <v>#N/A</v>
      </c>
      <c r="E14" s="15" t="e">
        <v>#N/A</v>
      </c>
      <c r="F14" s="15" t="e">
        <v>#N/A</v>
      </c>
      <c r="G14" s="15" t="e">
        <v>#N/A</v>
      </c>
    </row>
    <row r="15" ht="26" customHeight="1" spans="2:7">
      <c r="B15" s="15">
        <v>2018</v>
      </c>
      <c r="C15" s="15">
        <v>2197</v>
      </c>
      <c r="D15" s="15" t="e">
        <f t="shared" si="0"/>
        <v>#N/A</v>
      </c>
      <c r="E15" s="15" t="e">
        <v>#N/A</v>
      </c>
      <c r="F15" s="15" t="e">
        <v>#N/A</v>
      </c>
      <c r="G15" s="15" t="e">
        <v>#N/A</v>
      </c>
    </row>
    <row r="16" ht="26" customHeight="1" spans="2:7">
      <c r="B16" s="15">
        <v>2019</v>
      </c>
      <c r="C16" s="15">
        <v>2856</v>
      </c>
      <c r="D16" s="15" t="e">
        <f t="shared" si="0"/>
        <v>#N/A</v>
      </c>
      <c r="E16" s="15" t="e">
        <v>#N/A</v>
      </c>
      <c r="F16" s="15" t="e">
        <v>#N/A</v>
      </c>
      <c r="G16" s="15" t="e">
        <v>#N/A</v>
      </c>
    </row>
    <row r="17" ht="26" customHeight="1" spans="2:7">
      <c r="B17" s="15">
        <v>2020</v>
      </c>
      <c r="C17" s="15">
        <v>4010</v>
      </c>
      <c r="D17" s="15" t="e">
        <f t="shared" si="0"/>
        <v>#N/A</v>
      </c>
      <c r="E17" s="15" t="e">
        <v>#N/A</v>
      </c>
      <c r="F17" s="15" t="e">
        <v>#N/A</v>
      </c>
      <c r="G17" s="15" t="e">
        <v>#N/A</v>
      </c>
    </row>
    <row r="18" ht="26" customHeight="1" spans="2:7">
      <c r="B18" s="15">
        <v>2016</v>
      </c>
      <c r="C18" s="15" t="e">
        <f>NA()</f>
        <v>#N/A</v>
      </c>
      <c r="D18" s="15">
        <v>1734</v>
      </c>
      <c r="E18" s="15" t="e">
        <v>#N/A</v>
      </c>
      <c r="F18" s="15" t="e">
        <v>#N/A</v>
      </c>
      <c r="G18" s="15" t="e">
        <v>#N/A</v>
      </c>
    </row>
    <row r="19" ht="26" customHeight="1" spans="2:7">
      <c r="B19" s="15">
        <v>2017</v>
      </c>
      <c r="C19" s="15" t="e">
        <f t="shared" ref="C19:C28" si="1">NA()</f>
        <v>#N/A</v>
      </c>
      <c r="D19" s="15">
        <v>5676</v>
      </c>
      <c r="E19" s="15" t="e">
        <v>#N/A</v>
      </c>
      <c r="F19" s="15" t="e">
        <v>#N/A</v>
      </c>
      <c r="G19" s="15" t="e">
        <v>#N/A</v>
      </c>
    </row>
    <row r="20" ht="26" customHeight="1" spans="2:7">
      <c r="B20" s="15">
        <v>2018</v>
      </c>
      <c r="C20" s="15" t="e">
        <f t="shared" si="1"/>
        <v>#N/A</v>
      </c>
      <c r="D20" s="15">
        <v>5675</v>
      </c>
      <c r="E20" s="15" t="e">
        <v>#N/A</v>
      </c>
      <c r="F20" s="15" t="e">
        <v>#N/A</v>
      </c>
      <c r="G20" s="15" t="e">
        <v>#N/A</v>
      </c>
    </row>
    <row r="21" ht="26" customHeight="1" spans="2:7">
      <c r="B21" s="15">
        <v>2019</v>
      </c>
      <c r="C21" s="15" t="e">
        <f t="shared" si="1"/>
        <v>#N/A</v>
      </c>
      <c r="D21" s="15">
        <v>2041</v>
      </c>
      <c r="E21" s="15" t="e">
        <v>#N/A</v>
      </c>
      <c r="F21" s="15" t="e">
        <v>#N/A</v>
      </c>
      <c r="G21" s="15" t="e">
        <v>#N/A</v>
      </c>
    </row>
    <row r="22" ht="26" customHeight="1" spans="2:7">
      <c r="B22" s="15">
        <v>2020</v>
      </c>
      <c r="C22" s="15" t="e">
        <f t="shared" si="1"/>
        <v>#N/A</v>
      </c>
      <c r="D22" s="15">
        <v>3806</v>
      </c>
      <c r="E22" s="15" t="e">
        <v>#N/A</v>
      </c>
      <c r="F22" s="15" t="e">
        <v>#N/A</v>
      </c>
      <c r="G22" s="15" t="e">
        <v>#N/A</v>
      </c>
    </row>
    <row r="23" ht="26" customHeight="1" spans="2:7">
      <c r="B23" s="15">
        <v>2016</v>
      </c>
      <c r="C23" s="15" t="e">
        <f t="shared" si="1"/>
        <v>#N/A</v>
      </c>
      <c r="D23" s="15" t="e">
        <f>NA()</f>
        <v>#N/A</v>
      </c>
      <c r="E23" s="15">
        <v>2708</v>
      </c>
      <c r="F23" s="15" t="e">
        <v>#N/A</v>
      </c>
      <c r="G23" s="15" t="e">
        <v>#N/A</v>
      </c>
    </row>
    <row r="24" ht="26" customHeight="1" spans="2:7">
      <c r="B24" s="15">
        <v>2017</v>
      </c>
      <c r="C24" s="15" t="e">
        <f t="shared" si="1"/>
        <v>#N/A</v>
      </c>
      <c r="D24" s="15" t="e">
        <f t="shared" ref="D24:D37" si="2">NA()</f>
        <v>#N/A</v>
      </c>
      <c r="E24" s="15">
        <v>6046</v>
      </c>
      <c r="F24" s="15" t="e">
        <v>#N/A</v>
      </c>
      <c r="G24" s="15" t="e">
        <v>#N/A</v>
      </c>
    </row>
    <row r="25" ht="26" customHeight="1" spans="2:7">
      <c r="B25" s="15">
        <v>2018</v>
      </c>
      <c r="C25" s="15" t="e">
        <f t="shared" si="1"/>
        <v>#N/A</v>
      </c>
      <c r="D25" s="15" t="e">
        <f t="shared" si="2"/>
        <v>#N/A</v>
      </c>
      <c r="E25" s="15">
        <v>4210</v>
      </c>
      <c r="F25" s="15" t="e">
        <v>#N/A</v>
      </c>
      <c r="G25" s="15" t="e">
        <v>#N/A</v>
      </c>
    </row>
    <row r="26" ht="26" customHeight="1" spans="2:7">
      <c r="B26" s="15">
        <v>2019</v>
      </c>
      <c r="C26" s="15" t="e">
        <f t="shared" si="1"/>
        <v>#N/A</v>
      </c>
      <c r="D26" s="15" t="e">
        <f t="shared" si="2"/>
        <v>#N/A</v>
      </c>
      <c r="E26" s="15">
        <v>6652</v>
      </c>
      <c r="F26" s="15" t="e">
        <v>#N/A</v>
      </c>
      <c r="G26" s="15" t="e">
        <v>#N/A</v>
      </c>
    </row>
    <row r="27" ht="26" customHeight="1" spans="2:7">
      <c r="B27" s="15">
        <v>2020</v>
      </c>
      <c r="C27" s="15" t="e">
        <f t="shared" si="1"/>
        <v>#N/A</v>
      </c>
      <c r="D27" s="15" t="e">
        <f t="shared" si="2"/>
        <v>#N/A</v>
      </c>
      <c r="E27" s="15">
        <v>7191</v>
      </c>
      <c r="F27" s="15" t="e">
        <v>#N/A</v>
      </c>
      <c r="G27" s="15" t="e">
        <v>#N/A</v>
      </c>
    </row>
    <row r="28" ht="26" customHeight="1" spans="2:7">
      <c r="B28" s="15">
        <v>2016</v>
      </c>
      <c r="C28" s="15" t="e">
        <f t="shared" si="1"/>
        <v>#N/A</v>
      </c>
      <c r="D28" s="15" t="e">
        <f t="shared" si="2"/>
        <v>#N/A</v>
      </c>
      <c r="E28" s="15" t="e">
        <v>#N/A</v>
      </c>
      <c r="F28" s="15">
        <v>3403</v>
      </c>
      <c r="G28" s="15" t="e">
        <v>#N/A</v>
      </c>
    </row>
    <row r="29" ht="26" customHeight="1" spans="2:7">
      <c r="B29" s="15">
        <v>2017</v>
      </c>
      <c r="C29" s="15" t="e">
        <f t="shared" ref="C29:C37" si="3">NA()</f>
        <v>#N/A</v>
      </c>
      <c r="D29" s="15" t="e">
        <f t="shared" si="2"/>
        <v>#N/A</v>
      </c>
      <c r="E29" s="15" t="e">
        <v>#N/A</v>
      </c>
      <c r="F29" s="15">
        <v>7667</v>
      </c>
      <c r="G29" s="15" t="e">
        <v>#N/A</v>
      </c>
    </row>
    <row r="30" ht="26" customHeight="1" spans="2:7">
      <c r="B30" s="15">
        <v>2018</v>
      </c>
      <c r="C30" s="15" t="e">
        <f t="shared" si="3"/>
        <v>#N/A</v>
      </c>
      <c r="D30" s="15" t="e">
        <f t="shared" si="2"/>
        <v>#N/A</v>
      </c>
      <c r="E30" s="15" t="e">
        <v>#N/A</v>
      </c>
      <c r="F30" s="15">
        <v>2706</v>
      </c>
      <c r="G30" s="15" t="e">
        <v>#N/A</v>
      </c>
    </row>
    <row r="31" ht="26" customHeight="1" spans="2:7">
      <c r="B31" s="15">
        <v>2019</v>
      </c>
      <c r="C31" s="15" t="e">
        <f t="shared" si="3"/>
        <v>#N/A</v>
      </c>
      <c r="D31" s="15" t="e">
        <f t="shared" si="2"/>
        <v>#N/A</v>
      </c>
      <c r="E31" s="15" t="e">
        <v>#N/A</v>
      </c>
      <c r="F31" s="15">
        <v>6815</v>
      </c>
      <c r="G31" s="15" t="e">
        <v>#N/A</v>
      </c>
    </row>
    <row r="32" ht="26" customHeight="1" spans="2:7">
      <c r="B32" s="15">
        <v>2020</v>
      </c>
      <c r="C32" s="15" t="e">
        <f t="shared" si="3"/>
        <v>#N/A</v>
      </c>
      <c r="D32" s="15" t="e">
        <f t="shared" si="2"/>
        <v>#N/A</v>
      </c>
      <c r="E32" s="15" t="e">
        <v>#N/A</v>
      </c>
      <c r="F32" s="15">
        <v>1948</v>
      </c>
      <c r="G32" s="15" t="e">
        <v>#N/A</v>
      </c>
    </row>
    <row r="33" ht="26" customHeight="1" spans="2:7">
      <c r="B33" s="15">
        <v>2016</v>
      </c>
      <c r="C33" s="15" t="e">
        <f t="shared" si="3"/>
        <v>#N/A</v>
      </c>
      <c r="D33" s="15" t="e">
        <f t="shared" si="2"/>
        <v>#N/A</v>
      </c>
      <c r="E33" s="15" t="e">
        <v>#N/A</v>
      </c>
      <c r="F33" s="15" t="e">
        <v>#N/A</v>
      </c>
      <c r="G33" s="15">
        <v>5379</v>
      </c>
    </row>
    <row r="34" ht="26" customHeight="1" spans="2:7">
      <c r="B34" s="15">
        <v>2017</v>
      </c>
      <c r="C34" s="15" t="e">
        <f t="shared" si="3"/>
        <v>#N/A</v>
      </c>
      <c r="D34" s="15" t="e">
        <f t="shared" si="2"/>
        <v>#N/A</v>
      </c>
      <c r="E34" s="15" t="e">
        <v>#N/A</v>
      </c>
      <c r="F34" s="15" t="e">
        <v>#N/A</v>
      </c>
      <c r="G34" s="15">
        <v>4613</v>
      </c>
    </row>
    <row r="35" ht="26" customHeight="1" spans="2:7">
      <c r="B35" s="15">
        <v>2018</v>
      </c>
      <c r="C35" s="15" t="e">
        <f t="shared" si="3"/>
        <v>#N/A</v>
      </c>
      <c r="D35" s="15" t="e">
        <f t="shared" si="2"/>
        <v>#N/A</v>
      </c>
      <c r="E35" s="15" t="e">
        <v>#N/A</v>
      </c>
      <c r="F35" s="15" t="e">
        <v>#N/A</v>
      </c>
      <c r="G35" s="15">
        <v>7987</v>
      </c>
    </row>
    <row r="36" ht="26" customHeight="1" spans="2:7">
      <c r="B36" s="15">
        <v>2019</v>
      </c>
      <c r="C36" s="15" t="e">
        <f t="shared" si="3"/>
        <v>#N/A</v>
      </c>
      <c r="D36" s="15" t="e">
        <f t="shared" si="2"/>
        <v>#N/A</v>
      </c>
      <c r="E36" s="15" t="e">
        <v>#N/A</v>
      </c>
      <c r="F36" s="15" t="e">
        <v>#N/A</v>
      </c>
      <c r="G36" s="15">
        <v>6392</v>
      </c>
    </row>
    <row r="37" ht="26" customHeight="1" spans="2:7">
      <c r="B37" s="15">
        <v>2020</v>
      </c>
      <c r="C37" s="15" t="e">
        <f t="shared" si="3"/>
        <v>#N/A</v>
      </c>
      <c r="D37" s="15" t="e">
        <f t="shared" si="2"/>
        <v>#N/A</v>
      </c>
      <c r="E37" s="15" t="e">
        <v>#N/A</v>
      </c>
      <c r="F37" s="15" t="e">
        <v>#N/A</v>
      </c>
      <c r="G37" s="15">
        <v>3599</v>
      </c>
    </row>
    <row r="38" customHeight="1" spans="2:7">
      <c r="B38" s="3"/>
      <c r="C38" s="5"/>
      <c r="D38" s="5"/>
      <c r="E38" s="5"/>
      <c r="F38" s="5"/>
      <c r="G38" s="5"/>
    </row>
    <row r="39" ht="26" customHeight="1" spans="2:7">
      <c r="B39" s="3" t="s">
        <v>586</v>
      </c>
      <c r="C39" s="5"/>
      <c r="D39" s="5"/>
      <c r="E39" s="5"/>
      <c r="F39" s="5"/>
      <c r="G39" s="5"/>
    </row>
    <row r="40" customHeight="1" spans="2:7">
      <c r="B40" s="3"/>
      <c r="C40" s="5"/>
      <c r="D40" s="5"/>
      <c r="E40" s="5"/>
      <c r="F40" s="5"/>
      <c r="G40" s="5"/>
    </row>
    <row r="41" customHeight="1" spans="2:7">
      <c r="B41" s="3"/>
      <c r="C41" s="5"/>
      <c r="D41" s="5"/>
      <c r="E41" s="5"/>
      <c r="F41" s="5"/>
      <c r="G41" s="5"/>
    </row>
    <row r="42" customHeight="1" spans="2:7">
      <c r="B42" s="3"/>
      <c r="C42" s="5"/>
      <c r="D42" s="5"/>
      <c r="E42" s="5"/>
      <c r="F42" s="5"/>
      <c r="G42" s="5"/>
    </row>
    <row r="43" customHeight="1" spans="2:7">
      <c r="B43" s="3"/>
      <c r="C43" s="5"/>
      <c r="D43" s="5"/>
      <c r="E43" s="5"/>
      <c r="F43" s="5"/>
      <c r="G43" s="5"/>
    </row>
    <row r="44" customHeight="1" spans="2:7">
      <c r="B44" s="3"/>
      <c r="C44" s="5"/>
      <c r="D44" s="5"/>
      <c r="E44" s="5"/>
      <c r="F44" s="5"/>
      <c r="G44" s="5"/>
    </row>
    <row r="45" customHeight="1" spans="2:7">
      <c r="B45" s="3"/>
      <c r="C45" s="5"/>
      <c r="D45" s="5"/>
      <c r="E45" s="5"/>
      <c r="F45" s="5"/>
      <c r="G45" s="5"/>
    </row>
    <row r="46" customHeight="1" spans="2:7">
      <c r="B46" s="3"/>
      <c r="C46" s="5"/>
      <c r="D46" s="5"/>
      <c r="E46" s="5"/>
      <c r="F46" s="5"/>
      <c r="G46" s="5"/>
    </row>
    <row r="47" customHeight="1" spans="2:7">
      <c r="B47" s="3"/>
      <c r="C47" s="5"/>
      <c r="D47" s="5"/>
      <c r="E47" s="5"/>
      <c r="F47" s="5"/>
      <c r="G47" s="5"/>
    </row>
    <row r="48" ht="26" customHeight="1" spans="2:7">
      <c r="B48" s="3" t="s">
        <v>587</v>
      </c>
      <c r="C48" s="5"/>
      <c r="D48" s="5"/>
      <c r="E48" s="5"/>
      <c r="F48" s="5"/>
      <c r="G48" s="5"/>
    </row>
    <row r="49" customHeight="1" spans="2:7">
      <c r="B49" s="3"/>
      <c r="C49" s="5"/>
      <c r="D49" s="5"/>
      <c r="E49" s="5"/>
      <c r="F49" s="5"/>
      <c r="G49" s="5"/>
    </row>
    <row r="50" customHeight="1" spans="2:7">
      <c r="B50" s="3"/>
      <c r="C50" s="5"/>
      <c r="D50" s="5"/>
      <c r="E50" s="5"/>
      <c r="F50" s="5"/>
      <c r="G50" s="5"/>
    </row>
    <row r="51" customHeight="1" spans="2:7">
      <c r="B51" s="3"/>
      <c r="C51" s="5"/>
      <c r="D51" s="5"/>
      <c r="E51" s="5"/>
      <c r="F51" s="5"/>
      <c r="G51" s="5"/>
    </row>
    <row r="52" customHeight="1" spans="2:7">
      <c r="B52" s="3"/>
      <c r="C52" s="5"/>
      <c r="D52" s="5"/>
      <c r="E52" s="5"/>
      <c r="F52" s="5"/>
      <c r="G52" s="5"/>
    </row>
    <row r="53" customHeight="1" spans="2:7">
      <c r="B53" s="3"/>
      <c r="C53" s="5"/>
      <c r="D53" s="5"/>
      <c r="E53" s="5"/>
      <c r="F53" s="5"/>
      <c r="G53" s="5"/>
    </row>
    <row r="54" customHeight="1" spans="2:7">
      <c r="B54" s="3"/>
      <c r="C54" s="5"/>
      <c r="D54" s="5"/>
      <c r="E54" s="5"/>
      <c r="F54" s="5"/>
      <c r="G54" s="5"/>
    </row>
    <row r="55" customHeight="1" spans="2:7">
      <c r="B55" s="3"/>
      <c r="C55" s="5"/>
      <c r="D55" s="5"/>
      <c r="E55" s="5"/>
      <c r="F55" s="5"/>
      <c r="G55" s="5"/>
    </row>
    <row r="56" customHeight="1" spans="2:7">
      <c r="B56" s="3"/>
      <c r="C56" s="5"/>
      <c r="D56" s="5"/>
      <c r="E56" s="5"/>
      <c r="F56" s="5"/>
      <c r="G56" s="5"/>
    </row>
    <row r="57" customHeight="1" spans="2:7">
      <c r="B57" s="3"/>
      <c r="C57" s="5"/>
      <c r="D57" s="5"/>
      <c r="E57" s="5"/>
      <c r="F57" s="5"/>
      <c r="G57" s="5"/>
    </row>
    <row r="58" ht="26" customHeight="1" spans="2:7">
      <c r="B58" s="3" t="s">
        <v>588</v>
      </c>
      <c r="C58" s="5"/>
      <c r="D58" s="5"/>
      <c r="E58" s="5"/>
      <c r="F58" s="5"/>
      <c r="G58" s="5"/>
    </row>
    <row r="59" customHeight="1" spans="2:7">
      <c r="B59" s="3"/>
      <c r="C59" s="5"/>
      <c r="D59" s="5"/>
      <c r="E59" s="5"/>
      <c r="F59" s="5"/>
      <c r="G59" s="5"/>
    </row>
    <row r="60" customHeight="1" spans="2:7">
      <c r="B60" s="3"/>
      <c r="C60" s="5"/>
      <c r="D60" s="5"/>
      <c r="E60" s="5"/>
      <c r="F60" s="5"/>
      <c r="G60" s="5"/>
    </row>
    <row r="61" customHeight="1" spans="2:7">
      <c r="B61" s="3"/>
      <c r="C61" s="5"/>
      <c r="D61" s="5"/>
      <c r="E61" s="5"/>
      <c r="F61" s="5"/>
      <c r="G61" s="5"/>
    </row>
    <row r="62" customHeight="1" spans="2:7">
      <c r="B62" s="3"/>
      <c r="C62" s="5"/>
      <c r="D62" s="5"/>
      <c r="E62" s="5"/>
      <c r="F62" s="5"/>
      <c r="G62" s="5"/>
    </row>
    <row r="63" customHeight="1" spans="2:7">
      <c r="B63" s="3"/>
      <c r="C63" s="5"/>
      <c r="D63" s="5"/>
      <c r="E63" s="5"/>
      <c r="F63" s="5"/>
      <c r="G63" s="5"/>
    </row>
    <row r="64" ht="26" customHeight="1" spans="2:7">
      <c r="B64" s="3" t="s">
        <v>589</v>
      </c>
      <c r="C64" s="5"/>
      <c r="D64" s="5"/>
      <c r="E64" s="5"/>
      <c r="F64" s="5"/>
      <c r="G64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"/>
  <dimension ref="B1:G2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9083333333333" style="8" customWidth="1"/>
    <col min="3" max="3" width="24.7333333333333" style="9" customWidth="1"/>
    <col min="4" max="7" width="7.75833333333333" style="9" customWidth="1"/>
  </cols>
  <sheetData>
    <row r="1" s="7" customFormat="1" ht="49" customHeight="1" spans="2:7">
      <c r="B1" s="10" t="s">
        <v>590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591</v>
      </c>
      <c r="C3" s="5"/>
      <c r="D3" s="5"/>
      <c r="E3" s="5"/>
      <c r="F3" s="5"/>
      <c r="G3" s="5"/>
    </row>
    <row r="4" ht="26" customHeight="1" spans="2:7">
      <c r="B4" s="15" t="s">
        <v>592</v>
      </c>
      <c r="C4" s="15" t="s">
        <v>593</v>
      </c>
      <c r="D4" s="5"/>
      <c r="E4" s="5"/>
      <c r="F4" s="5"/>
      <c r="G4" s="5"/>
    </row>
    <row r="5" ht="26" customHeight="1" spans="2:7">
      <c r="B5" s="15">
        <v>1234</v>
      </c>
      <c r="C5" s="67">
        <v>1234</v>
      </c>
      <c r="D5" s="5"/>
      <c r="E5" s="5"/>
      <c r="F5" s="5"/>
      <c r="G5" s="5"/>
    </row>
    <row r="6" ht="26" customHeight="1" spans="2:7">
      <c r="B6" s="15">
        <v>3675</v>
      </c>
      <c r="C6" s="67">
        <v>3675</v>
      </c>
      <c r="D6" s="5"/>
      <c r="E6" s="5"/>
      <c r="F6" s="5"/>
      <c r="G6" s="5"/>
    </row>
    <row r="7" ht="26" customHeight="1" spans="2:7">
      <c r="B7" s="15">
        <v>3676</v>
      </c>
      <c r="C7" s="67">
        <v>3676</v>
      </c>
      <c r="D7" s="5"/>
      <c r="E7" s="5"/>
      <c r="F7" s="5"/>
      <c r="G7" s="5"/>
    </row>
    <row r="8" ht="26" customHeight="1" spans="2:7">
      <c r="B8" s="15">
        <v>3677</v>
      </c>
      <c r="C8" s="67">
        <v>3677</v>
      </c>
      <c r="D8" s="5"/>
      <c r="E8" s="5"/>
      <c r="F8" s="5"/>
      <c r="G8" s="5"/>
    </row>
    <row r="9" ht="26" customHeight="1" spans="2:7">
      <c r="B9" s="3" t="s">
        <v>594</v>
      </c>
      <c r="C9" s="5"/>
      <c r="D9" s="5"/>
      <c r="E9" s="5"/>
      <c r="F9" s="5"/>
      <c r="G9" s="5"/>
    </row>
    <row r="10" customHeight="1" spans="2:7">
      <c r="B10" s="3"/>
      <c r="C10" s="5"/>
      <c r="D10" s="5"/>
      <c r="E10" s="5"/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ht="26" customHeight="1" spans="2:7">
      <c r="B13" s="3" t="s">
        <v>595</v>
      </c>
      <c r="C13" s="5"/>
      <c r="D13" s="5"/>
      <c r="E13" s="5"/>
      <c r="F13" s="5"/>
      <c r="G13" s="5"/>
    </row>
    <row r="14" ht="26" customHeight="1" spans="2:7">
      <c r="B14" s="15" t="s">
        <v>592</v>
      </c>
      <c r="C14" s="15" t="s">
        <v>593</v>
      </c>
      <c r="D14" s="5"/>
      <c r="E14" s="5"/>
      <c r="F14" s="5"/>
      <c r="G14" s="5"/>
    </row>
    <row r="15" ht="26" customHeight="1" spans="2:7">
      <c r="B15" s="15">
        <v>1234</v>
      </c>
      <c r="C15" s="68" t="str">
        <f>NUMBERSTRING(B15,2)</f>
        <v>壹仟贰佰叁拾肆</v>
      </c>
      <c r="D15" s="5"/>
      <c r="E15" s="5"/>
      <c r="F15" s="5"/>
      <c r="G15" s="5"/>
    </row>
    <row r="16" ht="26" customHeight="1" spans="2:7">
      <c r="B16" s="15">
        <v>3675</v>
      </c>
      <c r="C16" s="68" t="str">
        <f>NUMBERSTRING(B16,2)</f>
        <v>叁仟陆佰柒拾伍</v>
      </c>
      <c r="D16" s="5"/>
      <c r="E16" s="5"/>
      <c r="F16" s="5"/>
      <c r="G16" s="5"/>
    </row>
    <row r="17" ht="26" customHeight="1" spans="2:7">
      <c r="B17" s="15">
        <v>3676</v>
      </c>
      <c r="C17" s="68" t="str">
        <f>NUMBERSTRING(B17,2)</f>
        <v>叁仟陆佰柒拾陆</v>
      </c>
      <c r="D17" s="5"/>
      <c r="E17" s="5"/>
      <c r="F17" s="5"/>
      <c r="G17" s="5"/>
    </row>
    <row r="18" ht="26" customHeight="1" spans="2:7">
      <c r="B18" s="15">
        <v>3677</v>
      </c>
      <c r="C18" s="68" t="str">
        <f>NUMBERSTRING(B18,2)</f>
        <v>叁仟陆佰柒拾柒</v>
      </c>
      <c r="D18" s="5"/>
      <c r="E18" s="5"/>
      <c r="F18" s="5"/>
      <c r="G18" s="5"/>
    </row>
    <row r="19" ht="26" customHeight="1" spans="2:7">
      <c r="B19" s="3" t="s">
        <v>596</v>
      </c>
      <c r="C19" s="5"/>
      <c r="D19" s="5"/>
      <c r="E19" s="5"/>
      <c r="F19" s="5"/>
      <c r="G19" s="5"/>
    </row>
    <row r="20" ht="26" customHeight="1" spans="2:7">
      <c r="B20" s="257" t="s">
        <v>597</v>
      </c>
      <c r="C20" s="5"/>
      <c r="D20" s="5"/>
      <c r="E20" s="5"/>
      <c r="F20" s="5"/>
      <c r="G20" s="5"/>
    </row>
    <row r="21" ht="26" customHeight="1" spans="2:7">
      <c r="B21" s="15" t="s">
        <v>592</v>
      </c>
      <c r="C21" s="15" t="s">
        <v>593</v>
      </c>
      <c r="D21" s="5"/>
      <c r="E21" s="5"/>
      <c r="F21" s="5"/>
      <c r="G21" s="5"/>
    </row>
    <row r="22" ht="26" customHeight="1" spans="2:7">
      <c r="B22" s="15">
        <v>1234</v>
      </c>
      <c r="C22" s="68" t="str">
        <f t="shared" ref="C22:C25" si="0">SUBSTITUTE(SUBSTITUTE(TEXT(INT(B22),"[DBNum2][$-804]G/通用格式元"&amp;IF(INT(B22)=B22,"整",""))&amp;TEXT(MID(B22,FIND(".",B22&amp;".0")+1,1),"[DBNum2][$-804]G/通用格式角")&amp;TEXT(MID(B22,FIND(".",B22&amp;".0")+2,1),"[DBNum2][$-804]G/通用格式分"),"零角","零"),"零分","")</f>
        <v>壹仟贰佰叁拾肆元整</v>
      </c>
      <c r="D22" s="5"/>
      <c r="E22" s="5"/>
      <c r="F22" s="5"/>
      <c r="G22" s="5"/>
    </row>
    <row r="23" ht="26" customHeight="1" spans="2:7">
      <c r="B23" s="15">
        <v>3675</v>
      </c>
      <c r="C23" s="68" t="str">
        <f t="shared" si="0"/>
        <v>叁仟陆佰柒拾伍元整</v>
      </c>
      <c r="D23" s="5"/>
      <c r="E23" s="5"/>
      <c r="F23" s="5"/>
      <c r="G23" s="5"/>
    </row>
    <row r="24" ht="26" customHeight="1" spans="2:7">
      <c r="B24" s="15">
        <v>3676</v>
      </c>
      <c r="C24" s="68" t="str">
        <f t="shared" si="0"/>
        <v>叁仟陆佰柒拾陆元整</v>
      </c>
      <c r="D24" s="5"/>
      <c r="E24" s="5"/>
      <c r="F24" s="5"/>
      <c r="G24" s="5"/>
    </row>
    <row r="25" ht="26" customHeight="1" spans="2:7">
      <c r="B25" s="15">
        <v>3677</v>
      </c>
      <c r="C25" s="68" t="str">
        <f t="shared" si="0"/>
        <v>叁仟陆佰柒拾柒元整</v>
      </c>
      <c r="D25" s="5"/>
      <c r="E25" s="5"/>
      <c r="F25" s="5"/>
      <c r="G25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"/>
  <dimension ref="B1:G25"/>
  <sheetViews>
    <sheetView showGridLines="0" workbookViewId="0">
      <pane ySplit="1" topLeftCell="A3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9083333333333" style="8" customWidth="1"/>
    <col min="3" max="3" width="24.7333333333333" style="9" customWidth="1"/>
    <col min="4" max="4" width="17.0916666666667" style="9" customWidth="1"/>
    <col min="5" max="7" width="7.75833333333333" style="9" customWidth="1"/>
  </cols>
  <sheetData>
    <row r="1" s="7" customFormat="1" ht="49" customHeight="1" spans="2:7">
      <c r="B1" s="10" t="s">
        <v>598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customHeight="1" spans="2:7">
      <c r="B3" s="3"/>
      <c r="C3" s="5"/>
      <c r="D3" s="5"/>
      <c r="E3" s="5"/>
      <c r="F3" s="5"/>
      <c r="G3" s="5"/>
    </row>
    <row r="4" customHeight="1" spans="2:7">
      <c r="B4" s="3"/>
      <c r="C4" s="5"/>
      <c r="D4" s="5"/>
      <c r="E4" s="5"/>
      <c r="F4" s="5"/>
      <c r="G4" s="5"/>
    </row>
    <row r="5" customHeight="1" spans="2:7">
      <c r="B5" s="3"/>
      <c r="C5" s="5"/>
      <c r="D5" s="5"/>
      <c r="E5" s="5"/>
      <c r="F5" s="5"/>
      <c r="G5" s="5"/>
    </row>
    <row r="6" customHeight="1" spans="2:7">
      <c r="B6" s="3"/>
      <c r="C6" s="5"/>
      <c r="D6" s="5"/>
      <c r="E6" s="5"/>
      <c r="F6" s="5"/>
      <c r="G6" s="5"/>
    </row>
    <row r="7" customHeight="1" spans="2:7">
      <c r="B7" s="3"/>
      <c r="C7" s="5"/>
      <c r="D7" s="5"/>
      <c r="E7" s="5"/>
      <c r="F7" s="5"/>
      <c r="G7" s="5"/>
    </row>
    <row r="8" customHeight="1" spans="2:7">
      <c r="B8" s="3"/>
      <c r="C8" s="5"/>
      <c r="D8" s="5"/>
      <c r="E8" s="5"/>
      <c r="F8" s="5"/>
      <c r="G8" s="5"/>
    </row>
    <row r="9" customHeight="1" spans="2:7">
      <c r="B9" s="3"/>
      <c r="C9" s="5"/>
      <c r="D9" s="5"/>
      <c r="E9" s="5"/>
      <c r="F9" s="5"/>
      <c r="G9" s="5"/>
    </row>
    <row r="10" customHeight="1" spans="2:7">
      <c r="B10" s="3"/>
      <c r="C10" s="5"/>
      <c r="D10" s="5"/>
      <c r="E10" s="5"/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customHeight="1" spans="2:7">
      <c r="B13" s="3"/>
      <c r="C13" s="5"/>
      <c r="D13" s="5"/>
      <c r="E13" s="5"/>
      <c r="F13" s="5"/>
      <c r="G13" s="5"/>
    </row>
    <row r="14" customHeight="1" spans="2:7">
      <c r="B14" s="3"/>
      <c r="C14" s="5"/>
      <c r="D14" s="5"/>
      <c r="E14" s="5"/>
      <c r="F14" s="5"/>
      <c r="G14" s="5"/>
    </row>
    <row r="15" customHeight="1" spans="2:7">
      <c r="B15" s="3"/>
      <c r="C15" s="5"/>
      <c r="D15" s="5"/>
      <c r="E15" s="5"/>
      <c r="F15" s="5"/>
      <c r="G15" s="5"/>
    </row>
    <row r="16" customHeight="1" spans="2:7">
      <c r="B16" s="3"/>
      <c r="C16" s="5"/>
      <c r="D16" s="5"/>
      <c r="E16" s="5"/>
      <c r="F16" s="5"/>
      <c r="G16" s="5"/>
    </row>
    <row r="17" customHeight="1" spans="2:7">
      <c r="B17" s="3"/>
      <c r="C17" s="5"/>
      <c r="D17" s="5"/>
      <c r="E17" s="5"/>
      <c r="F17" s="5"/>
      <c r="G17" s="5"/>
    </row>
    <row r="18" customHeight="1" spans="2:7">
      <c r="B18" s="3"/>
      <c r="C18" s="5"/>
      <c r="D18" s="5"/>
      <c r="E18" s="5"/>
      <c r="F18" s="5"/>
      <c r="G18" s="5"/>
    </row>
    <row r="19" customHeight="1" spans="2:7">
      <c r="B19" s="3"/>
      <c r="C19" s="5"/>
      <c r="D19" s="5"/>
      <c r="E19" s="5"/>
      <c r="F19" s="5"/>
      <c r="G19" s="5"/>
    </row>
    <row r="20" ht="26" customHeight="1" spans="2:7">
      <c r="B20" s="3" t="s">
        <v>599</v>
      </c>
      <c r="C20" s="5"/>
      <c r="D20" s="5"/>
      <c r="E20" s="5"/>
      <c r="F20" s="5"/>
      <c r="G20" s="5"/>
    </row>
    <row r="21" ht="26" customHeight="1" spans="2:7">
      <c r="B21" s="66" t="s">
        <v>3</v>
      </c>
      <c r="C21" s="66" t="s">
        <v>600</v>
      </c>
      <c r="D21" s="66" t="s">
        <v>601</v>
      </c>
      <c r="E21" s="66" t="s">
        <v>602</v>
      </c>
      <c r="F21" s="66" t="s">
        <v>603</v>
      </c>
      <c r="G21" s="5"/>
    </row>
    <row r="22" ht="26" customHeight="1" spans="2:7">
      <c r="B22" s="45">
        <v>1</v>
      </c>
      <c r="C22" s="258" t="s">
        <v>604</v>
      </c>
      <c r="D22" s="45" t="str">
        <f t="shared" ref="D22:D25" si="0">TEXT(MID(C22,7,8),"0000年00月00日")</f>
        <v>1978年03月23日</v>
      </c>
      <c r="E22" s="46">
        <f ca="1" t="shared" ref="E22:E25" si="1">DATEDIF(1*TEXT(MID(C22,7,8),"0000-00-00"),TODAY(),"y")</f>
        <v>44</v>
      </c>
      <c r="F22" s="45" t="str">
        <f t="shared" ref="F22:F25" si="2">IF(ISODD(MID(C22,17,1)),"男","女")</f>
        <v>男</v>
      </c>
      <c r="G22" s="5"/>
    </row>
    <row r="23" ht="26" customHeight="1" spans="2:7">
      <c r="B23" s="45">
        <v>2</v>
      </c>
      <c r="C23" s="258" t="s">
        <v>605</v>
      </c>
      <c r="D23" s="45" t="str">
        <f t="shared" si="0"/>
        <v>1987年06月30日</v>
      </c>
      <c r="E23" s="46">
        <f ca="1" t="shared" si="1"/>
        <v>35</v>
      </c>
      <c r="F23" s="45" t="str">
        <f t="shared" si="2"/>
        <v>男</v>
      </c>
      <c r="G23" s="5"/>
    </row>
    <row r="24" ht="26" customHeight="1" spans="2:7">
      <c r="B24" s="45">
        <v>3</v>
      </c>
      <c r="C24" s="258" t="s">
        <v>606</v>
      </c>
      <c r="D24" s="45" t="str">
        <f t="shared" si="0"/>
        <v>1989年05月23日</v>
      </c>
      <c r="E24" s="46">
        <f ca="1" t="shared" si="1"/>
        <v>33</v>
      </c>
      <c r="F24" s="45" t="str">
        <f t="shared" si="2"/>
        <v>男</v>
      </c>
      <c r="G24" s="5"/>
    </row>
    <row r="25" ht="26" customHeight="1" spans="2:7">
      <c r="B25" s="45">
        <v>4</v>
      </c>
      <c r="C25" s="258" t="s">
        <v>607</v>
      </c>
      <c r="D25" s="45" t="str">
        <f t="shared" si="0"/>
        <v>1990年09月28日</v>
      </c>
      <c r="E25" s="46">
        <f ca="1" t="shared" si="1"/>
        <v>32</v>
      </c>
      <c r="F25" s="45" t="str">
        <f t="shared" si="2"/>
        <v>女</v>
      </c>
      <c r="G25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"/>
  <dimension ref="B1:G1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9083333333333" style="8" customWidth="1"/>
    <col min="3" max="3" width="15.6416666666667" style="9" customWidth="1"/>
    <col min="4" max="4" width="17.0916666666667" style="9" customWidth="1"/>
    <col min="5" max="7" width="7.75833333333333" style="9" customWidth="1"/>
  </cols>
  <sheetData>
    <row r="1" s="7" customFormat="1" ht="49" customHeight="1" spans="2:7">
      <c r="B1" s="10" t="s">
        <v>608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554</v>
      </c>
      <c r="C3" s="5"/>
      <c r="D3" s="5"/>
      <c r="E3" s="5"/>
      <c r="F3" s="5"/>
      <c r="G3" s="5"/>
    </row>
    <row r="4" ht="26" customHeight="1" spans="2:7">
      <c r="B4" s="60" t="s">
        <v>609</v>
      </c>
      <c r="C4" s="60" t="s">
        <v>610</v>
      </c>
      <c r="D4" s="5" t="s">
        <v>210</v>
      </c>
      <c r="E4" s="5"/>
      <c r="F4" s="5"/>
      <c r="G4" s="5"/>
    </row>
    <row r="5" ht="26" customHeight="1" spans="2:7">
      <c r="B5" s="61" t="s">
        <v>611</v>
      </c>
      <c r="C5" s="62">
        <v>0.37</v>
      </c>
      <c r="D5" s="63">
        <f t="shared" ref="D5:D10" si="0">-C5</f>
        <v>-0.37</v>
      </c>
      <c r="E5" s="5"/>
      <c r="F5" s="5"/>
      <c r="G5" s="5"/>
    </row>
    <row r="6" ht="26" customHeight="1" spans="2:7">
      <c r="B6" s="61" t="s">
        <v>612</v>
      </c>
      <c r="C6" s="62">
        <v>0.25</v>
      </c>
      <c r="D6" s="63">
        <f t="shared" si="0"/>
        <v>-0.25</v>
      </c>
      <c r="E6" s="5"/>
      <c r="F6" s="5"/>
      <c r="G6" s="5"/>
    </row>
    <row r="7" ht="26" customHeight="1" spans="2:7">
      <c r="B7" s="61" t="s">
        <v>613</v>
      </c>
      <c r="C7" s="62">
        <v>0.22</v>
      </c>
      <c r="D7" s="63">
        <f t="shared" si="0"/>
        <v>-0.22</v>
      </c>
      <c r="E7" s="5"/>
      <c r="F7" s="5"/>
      <c r="G7" s="5"/>
    </row>
    <row r="8" ht="26" customHeight="1" spans="2:7">
      <c r="B8" s="61" t="s">
        <v>614</v>
      </c>
      <c r="C8" s="62">
        <v>0.08</v>
      </c>
      <c r="D8" s="63">
        <f t="shared" si="0"/>
        <v>-0.08</v>
      </c>
      <c r="E8" s="5"/>
      <c r="F8" s="5"/>
      <c r="G8" s="5"/>
    </row>
    <row r="9" ht="26" customHeight="1" spans="2:7">
      <c r="B9" s="64" t="s">
        <v>615</v>
      </c>
      <c r="C9" s="65">
        <v>-0.15</v>
      </c>
      <c r="D9" s="63">
        <f t="shared" si="0"/>
        <v>0.15</v>
      </c>
      <c r="E9" s="5"/>
      <c r="F9" s="5"/>
      <c r="G9" s="5"/>
    </row>
    <row r="10" ht="26" customHeight="1" spans="2:7">
      <c r="B10" s="61" t="s">
        <v>616</v>
      </c>
      <c r="C10" s="62">
        <v>-0.2</v>
      </c>
      <c r="D10" s="63">
        <f t="shared" si="0"/>
        <v>0.2</v>
      </c>
      <c r="E10" s="5"/>
      <c r="F10" s="5"/>
      <c r="G10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"/>
  <dimension ref="B1:K22"/>
  <sheetViews>
    <sheetView showGridLines="0" workbookViewId="0">
      <pane ySplit="1" topLeftCell="A2" activePane="bottomLeft" state="frozen"/>
      <selection/>
      <selection pane="bottomLeft" activeCell="B3" sqref="B3:H3"/>
    </sheetView>
  </sheetViews>
  <sheetFormatPr defaultColWidth="9.90833333333333" defaultRowHeight="14" customHeight="1"/>
  <cols>
    <col min="1" max="1" width="7.64166666666667" customWidth="1"/>
    <col min="2" max="2" width="11.9083333333333" style="8" customWidth="1"/>
    <col min="3" max="3" width="15.6416666666667" style="9" customWidth="1"/>
    <col min="4" max="4" width="17.0916666666667" style="9" customWidth="1"/>
    <col min="5" max="7" width="7.75833333333333" style="9" customWidth="1"/>
    <col min="8" max="8" width="10.4416666666667" customWidth="1"/>
  </cols>
  <sheetData>
    <row r="1" s="7" customFormat="1" ht="49" customHeight="1" spans="2:11">
      <c r="B1" s="10" t="s">
        <v>617</v>
      </c>
      <c r="C1" s="11"/>
      <c r="D1" s="12"/>
      <c r="E1" s="12"/>
      <c r="F1" s="12"/>
      <c r="G1" s="12"/>
      <c r="H1" s="13"/>
      <c r="I1" s="13"/>
      <c r="J1" s="13"/>
      <c r="K1" s="13"/>
    </row>
    <row r="2" ht="15" customHeight="1" spans="2:11">
      <c r="B2" s="3"/>
      <c r="C2" s="5"/>
      <c r="D2" s="5"/>
      <c r="E2" s="5"/>
      <c r="F2" s="5"/>
      <c r="G2" s="5"/>
      <c r="H2" s="3"/>
      <c r="I2" s="3"/>
      <c r="J2" s="3"/>
      <c r="K2" s="3"/>
    </row>
    <row r="3" ht="26" customHeight="1" spans="2:11">
      <c r="B3" s="56" t="s">
        <v>618</v>
      </c>
      <c r="C3" s="56"/>
      <c r="D3" s="56"/>
      <c r="E3" s="56"/>
      <c r="F3" s="56"/>
      <c r="G3" s="56"/>
      <c r="H3" s="56"/>
      <c r="I3" s="3"/>
      <c r="J3" s="56" t="s">
        <v>619</v>
      </c>
      <c r="K3" s="56"/>
    </row>
    <row r="4" ht="26" customHeight="1" spans="2:11">
      <c r="B4" s="51" t="s">
        <v>3</v>
      </c>
      <c r="C4" s="51" t="s">
        <v>143</v>
      </c>
      <c r="D4" s="51" t="s">
        <v>620</v>
      </c>
      <c r="E4" s="51" t="s">
        <v>621</v>
      </c>
      <c r="F4" s="51" t="s">
        <v>622</v>
      </c>
      <c r="G4" s="51" t="s">
        <v>623</v>
      </c>
      <c r="H4" s="51" t="s">
        <v>624</v>
      </c>
      <c r="I4" s="3"/>
      <c r="J4" s="51" t="s">
        <v>622</v>
      </c>
      <c r="K4" s="51" t="s">
        <v>623</v>
      </c>
    </row>
    <row r="5" ht="26" customHeight="1" spans="2:11">
      <c r="B5" s="15">
        <v>1</v>
      </c>
      <c r="C5" s="15" t="s">
        <v>131</v>
      </c>
      <c r="D5" s="15">
        <v>320</v>
      </c>
      <c r="E5" s="15">
        <v>350</v>
      </c>
      <c r="F5" s="57">
        <f t="shared" ref="F5:F9" si="0">IF(D5&gt;E5,E5,D5)/E5</f>
        <v>0.914285714285714</v>
      </c>
      <c r="G5" s="15">
        <f>LOOKUP(F5,$J$3:$J$7,$K$3:$K$7)</f>
        <v>3</v>
      </c>
      <c r="H5" s="15" t="str">
        <f t="shared" ref="H5:H9" si="1">REPT("★",G5)&amp;REPT("☆",5-G5)</f>
        <v>★★★☆☆</v>
      </c>
      <c r="I5" s="3"/>
      <c r="J5" s="57">
        <v>0.55</v>
      </c>
      <c r="K5" s="15">
        <v>1</v>
      </c>
    </row>
    <row r="6" ht="26" customHeight="1" spans="2:11">
      <c r="B6" s="15">
        <v>2</v>
      </c>
      <c r="C6" s="15" t="s">
        <v>132</v>
      </c>
      <c r="D6" s="15">
        <v>290</v>
      </c>
      <c r="E6" s="15">
        <v>350</v>
      </c>
      <c r="F6" s="57">
        <f t="shared" si="0"/>
        <v>0.828571428571429</v>
      </c>
      <c r="G6" s="15">
        <f>LOOKUP(F6,$J$3:$J$7,$K$3:$K$7)</f>
        <v>3</v>
      </c>
      <c r="H6" s="15" t="str">
        <f t="shared" si="1"/>
        <v>★★★☆☆</v>
      </c>
      <c r="I6" s="3"/>
      <c r="J6" s="57">
        <v>0.65</v>
      </c>
      <c r="K6" s="15">
        <v>2</v>
      </c>
    </row>
    <row r="7" ht="26" customHeight="1" spans="2:11">
      <c r="B7" s="15">
        <v>3</v>
      </c>
      <c r="C7" s="15" t="s">
        <v>273</v>
      </c>
      <c r="D7" s="15">
        <v>200</v>
      </c>
      <c r="E7" s="15">
        <v>350</v>
      </c>
      <c r="F7" s="57">
        <f t="shared" si="0"/>
        <v>0.571428571428571</v>
      </c>
      <c r="G7" s="15">
        <f>LOOKUP(F7,$J$3:$J$7,$K$3:$K$7)</f>
        <v>1</v>
      </c>
      <c r="H7" s="15" t="str">
        <f t="shared" si="1"/>
        <v>★☆☆☆☆</v>
      </c>
      <c r="I7" s="3"/>
      <c r="J7" s="57">
        <v>0.75</v>
      </c>
      <c r="K7" s="15">
        <v>3</v>
      </c>
    </row>
    <row r="8" ht="26" customHeight="1" spans="2:11">
      <c r="B8" s="15">
        <v>4</v>
      </c>
      <c r="C8" s="15" t="s">
        <v>625</v>
      </c>
      <c r="D8" s="15">
        <v>360</v>
      </c>
      <c r="E8" s="15">
        <v>350</v>
      </c>
      <c r="F8" s="57">
        <f t="shared" si="0"/>
        <v>1</v>
      </c>
      <c r="G8" s="15">
        <f>LOOKUP(F8,$J$3:$J$7,$K$3:$K$7)</f>
        <v>3</v>
      </c>
      <c r="H8" s="15" t="str">
        <f t="shared" si="1"/>
        <v>★★★☆☆</v>
      </c>
      <c r="I8" s="3"/>
      <c r="J8" s="57">
        <v>0.85</v>
      </c>
      <c r="K8" s="15">
        <v>4</v>
      </c>
    </row>
    <row r="9" ht="26" customHeight="1" spans="2:11">
      <c r="B9" s="15">
        <v>5</v>
      </c>
      <c r="C9" s="15" t="s">
        <v>626</v>
      </c>
      <c r="D9" s="15">
        <v>330</v>
      </c>
      <c r="E9" s="15">
        <v>350</v>
      </c>
      <c r="F9" s="57">
        <f t="shared" si="0"/>
        <v>0.942857142857143</v>
      </c>
      <c r="G9" s="15">
        <f>LOOKUP(F9,$J$3:$J$7,$K$3:$K$7)</f>
        <v>3</v>
      </c>
      <c r="H9" s="15" t="str">
        <f t="shared" si="1"/>
        <v>★★★☆☆</v>
      </c>
      <c r="I9" s="3"/>
      <c r="J9" s="57">
        <v>0.95</v>
      </c>
      <c r="K9" s="15">
        <v>5</v>
      </c>
    </row>
    <row r="10" ht="26" customHeight="1" spans="2:11">
      <c r="B10" s="3"/>
      <c r="C10" s="3"/>
      <c r="D10" s="3"/>
      <c r="E10" s="3"/>
      <c r="F10" s="3"/>
      <c r="G10" s="3"/>
      <c r="H10" s="3"/>
      <c r="I10" s="3"/>
      <c r="J10" s="3"/>
      <c r="K10" s="3"/>
    </row>
    <row r="11" ht="26" customHeight="1" spans="2:11">
      <c r="B11" s="3"/>
      <c r="C11" s="3"/>
      <c r="D11" s="3"/>
      <c r="E11" s="3"/>
      <c r="F11" s="3"/>
      <c r="G11" s="3"/>
      <c r="H11" s="3"/>
      <c r="I11" s="3"/>
      <c r="J11" s="3"/>
      <c r="K11" s="3"/>
    </row>
    <row r="12" ht="12" customHeight="1" spans="2:11">
      <c r="B12" s="3"/>
      <c r="C12" s="3"/>
      <c r="D12" s="3"/>
      <c r="E12" s="3"/>
      <c r="F12" s="3"/>
      <c r="G12" s="3"/>
      <c r="H12" s="3"/>
      <c r="I12" s="3"/>
      <c r="J12" s="3"/>
      <c r="K12" s="3"/>
    </row>
    <row r="13" ht="26" customHeight="1" spans="2:11">
      <c r="B13" s="56" t="s">
        <v>627</v>
      </c>
      <c r="C13" s="56"/>
      <c r="D13" s="56"/>
      <c r="E13" s="56"/>
      <c r="F13" s="56"/>
      <c r="G13" s="56"/>
      <c r="H13" s="56"/>
      <c r="I13" s="56"/>
      <c r="J13" s="56"/>
      <c r="K13" s="56"/>
    </row>
    <row r="14" ht="26" customHeight="1" spans="2:11">
      <c r="B14" s="51" t="s">
        <v>3</v>
      </c>
      <c r="C14" s="51" t="s">
        <v>143</v>
      </c>
      <c r="D14" s="51" t="s">
        <v>628</v>
      </c>
      <c r="E14" s="51" t="s">
        <v>629</v>
      </c>
      <c r="F14" s="51" t="s">
        <v>630</v>
      </c>
      <c r="G14" s="51" t="s">
        <v>631</v>
      </c>
      <c r="H14" s="51" t="s">
        <v>632</v>
      </c>
      <c r="I14" s="51" t="s">
        <v>633</v>
      </c>
      <c r="J14" s="58" t="s">
        <v>634</v>
      </c>
      <c r="K14" s="58"/>
    </row>
    <row r="15" ht="26" customHeight="1" spans="2:11">
      <c r="B15" s="15">
        <v>1</v>
      </c>
      <c r="C15" s="15" t="s">
        <v>635</v>
      </c>
      <c r="D15" s="15"/>
      <c r="E15" s="15">
        <v>1</v>
      </c>
      <c r="F15" s="15">
        <v>1</v>
      </c>
      <c r="G15" s="15"/>
      <c r="H15" s="15"/>
      <c r="I15" s="15">
        <v>1</v>
      </c>
      <c r="J15" s="59" t="str">
        <f t="shared" ref="J15:J19" si="2">REPT("★",SUM(D15:I15))</f>
        <v>★★★</v>
      </c>
      <c r="K15" s="59"/>
    </row>
    <row r="16" ht="26" customHeight="1" spans="2:11">
      <c r="B16" s="15">
        <v>2</v>
      </c>
      <c r="C16" s="15" t="s">
        <v>636</v>
      </c>
      <c r="D16" s="15">
        <v>1</v>
      </c>
      <c r="E16" s="15"/>
      <c r="F16" s="15">
        <v>1</v>
      </c>
      <c r="G16" s="15"/>
      <c r="H16" s="15">
        <v>1</v>
      </c>
      <c r="I16" s="15"/>
      <c r="J16" s="59" t="str">
        <f t="shared" si="2"/>
        <v>★★★</v>
      </c>
      <c r="K16" s="59"/>
    </row>
    <row r="17" ht="26" customHeight="1" spans="2:11">
      <c r="B17" s="15">
        <v>3</v>
      </c>
      <c r="C17" s="15" t="s">
        <v>637</v>
      </c>
      <c r="D17" s="15"/>
      <c r="E17" s="15">
        <v>1</v>
      </c>
      <c r="F17" s="15">
        <v>1</v>
      </c>
      <c r="G17" s="15">
        <v>1</v>
      </c>
      <c r="H17" s="15">
        <v>1</v>
      </c>
      <c r="I17" s="15"/>
      <c r="J17" s="59" t="str">
        <f t="shared" si="2"/>
        <v>★★★★</v>
      </c>
      <c r="K17" s="59"/>
    </row>
    <row r="18" ht="26" customHeight="1" spans="2:11">
      <c r="B18" s="15">
        <v>4</v>
      </c>
      <c r="C18" s="15" t="s">
        <v>638</v>
      </c>
      <c r="D18" s="15">
        <v>1</v>
      </c>
      <c r="E18" s="15"/>
      <c r="F18" s="15"/>
      <c r="G18" s="15">
        <v>1</v>
      </c>
      <c r="H18" s="15"/>
      <c r="I18" s="15"/>
      <c r="J18" s="59" t="str">
        <f t="shared" si="2"/>
        <v>★★</v>
      </c>
      <c r="K18" s="59"/>
    </row>
    <row r="19" ht="26" customHeight="1" spans="2:11">
      <c r="B19" s="15">
        <v>5</v>
      </c>
      <c r="C19" s="15" t="s">
        <v>639</v>
      </c>
      <c r="D19" s="15">
        <v>1</v>
      </c>
      <c r="E19" s="15">
        <v>1</v>
      </c>
      <c r="F19" s="15">
        <v>1</v>
      </c>
      <c r="G19" s="15"/>
      <c r="H19" s="15">
        <v>1</v>
      </c>
      <c r="I19" s="15">
        <v>1</v>
      </c>
      <c r="J19" s="59" t="str">
        <f t="shared" si="2"/>
        <v>★★★★★</v>
      </c>
      <c r="K19" s="59"/>
    </row>
    <row r="20" ht="26" customHeight="1" spans="2:11">
      <c r="B20" s="3"/>
      <c r="C20" s="3"/>
      <c r="D20" s="3"/>
      <c r="E20" s="3"/>
      <c r="F20" s="3"/>
      <c r="G20" s="3"/>
      <c r="H20" s="3"/>
      <c r="I20" s="3"/>
      <c r="J20" s="3"/>
      <c r="K20" s="3"/>
    </row>
    <row r="21" ht="26" customHeight="1" spans="2:11">
      <c r="B21" s="3"/>
      <c r="C21" s="3"/>
      <c r="D21" s="3"/>
      <c r="E21" s="3"/>
      <c r="F21" s="3"/>
      <c r="G21" s="3"/>
      <c r="H21" s="3"/>
      <c r="I21" s="3"/>
      <c r="J21" s="3"/>
      <c r="K21" s="3"/>
    </row>
    <row r="22" ht="26" customHeight="1" spans="2:11">
      <c r="B22" s="3"/>
      <c r="C22" s="3"/>
      <c r="D22" s="3"/>
      <c r="E22" s="3"/>
      <c r="F22" s="3"/>
      <c r="G22" s="3"/>
      <c r="H22" s="3"/>
      <c r="I22" s="3"/>
      <c r="J22" s="3"/>
      <c r="K22" s="3"/>
    </row>
  </sheetData>
  <sheetProtection formatCells="0" insertHyperlinks="0" autoFilter="0"/>
  <mergeCells count="9">
    <mergeCell ref="B3:H3"/>
    <mergeCell ref="J3:K3"/>
    <mergeCell ref="B13:K13"/>
    <mergeCell ref="J14:K14"/>
    <mergeCell ref="J15:K15"/>
    <mergeCell ref="J16:K16"/>
    <mergeCell ref="J17:K17"/>
    <mergeCell ref="J18:K18"/>
    <mergeCell ref="J19:K19"/>
  </mergeCell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"/>
  <dimension ref="B1:G1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9.65833333333333" style="8" customWidth="1"/>
    <col min="3" max="3" width="15.6416666666667" style="9" customWidth="1"/>
    <col min="4" max="4" width="14.2333333333333" style="9" customWidth="1"/>
    <col min="5" max="5" width="13.8916666666667" style="9" customWidth="1"/>
    <col min="6" max="6" width="7.75833333333333" style="9" customWidth="1"/>
    <col min="7" max="7" width="29.6583333333333" style="9" customWidth="1"/>
    <col min="8" max="8" width="10.4416666666667" customWidth="1"/>
  </cols>
  <sheetData>
    <row r="1" s="7" customFormat="1" ht="49" customHeight="1" spans="2:7">
      <c r="B1" s="10" t="s">
        <v>640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51" t="s">
        <v>3</v>
      </c>
      <c r="C3" s="51" t="s">
        <v>641</v>
      </c>
      <c r="D3" s="51" t="s">
        <v>642</v>
      </c>
      <c r="E3" s="51" t="s">
        <v>643</v>
      </c>
      <c r="F3" s="51" t="s">
        <v>644</v>
      </c>
      <c r="G3" s="51" t="s">
        <v>645</v>
      </c>
    </row>
    <row r="4" ht="26" customHeight="1" spans="2:7">
      <c r="B4" s="52">
        <v>1</v>
      </c>
      <c r="C4" s="52" t="s">
        <v>646</v>
      </c>
      <c r="D4" s="53">
        <v>43831</v>
      </c>
      <c r="E4" s="53">
        <v>43840</v>
      </c>
      <c r="F4" s="54">
        <f t="shared" ref="F4:F9" si="0">E4-D4</f>
        <v>9</v>
      </c>
      <c r="G4" s="55" t="str">
        <f>REPT(" ",D4-MIN($D$3:$D$8))&amp;REPT("|",F4)</f>
        <v>|||||||||</v>
      </c>
    </row>
    <row r="5" ht="26" customHeight="1" spans="2:7">
      <c r="B5" s="52">
        <v>2</v>
      </c>
      <c r="C5" s="52" t="s">
        <v>647</v>
      </c>
      <c r="D5" s="53">
        <v>43840</v>
      </c>
      <c r="E5" s="53">
        <v>43845</v>
      </c>
      <c r="F5" s="54">
        <f t="shared" si="0"/>
        <v>5</v>
      </c>
      <c r="G5" s="55" t="str">
        <f>REPT(" ",D5-MIN($D$3:$D$8))&amp;REPT("|",F5)</f>
        <v>         |||||</v>
      </c>
    </row>
    <row r="6" ht="26" customHeight="1" spans="2:7">
      <c r="B6" s="52">
        <v>3</v>
      </c>
      <c r="C6" s="52" t="s">
        <v>648</v>
      </c>
      <c r="D6" s="53">
        <v>43845</v>
      </c>
      <c r="E6" s="53">
        <v>43853</v>
      </c>
      <c r="F6" s="54">
        <f t="shared" si="0"/>
        <v>8</v>
      </c>
      <c r="G6" s="55" t="str">
        <f>REPT(" ",D6-MIN($D$3:$D$8))&amp;REPT("|",F6)</f>
        <v>              ||||||||</v>
      </c>
    </row>
    <row r="7" ht="26" customHeight="1" spans="2:7">
      <c r="B7" s="52">
        <v>4</v>
      </c>
      <c r="C7" s="52" t="s">
        <v>649</v>
      </c>
      <c r="D7" s="53">
        <v>43854</v>
      </c>
      <c r="E7" s="53">
        <v>43860</v>
      </c>
      <c r="F7" s="54">
        <f t="shared" si="0"/>
        <v>6</v>
      </c>
      <c r="G7" s="55" t="str">
        <f>REPT(" ",D7-MIN($D$3:$D$8))&amp;REPT("|",F7)</f>
        <v>                       ||||||</v>
      </c>
    </row>
    <row r="8" ht="26" customHeight="1" spans="2:7">
      <c r="B8" s="52">
        <v>5</v>
      </c>
      <c r="C8" s="52" t="s">
        <v>650</v>
      </c>
      <c r="D8" s="53">
        <v>43860</v>
      </c>
      <c r="E8" s="53">
        <v>43871</v>
      </c>
      <c r="F8" s="54">
        <f t="shared" si="0"/>
        <v>11</v>
      </c>
      <c r="G8" s="55" t="str">
        <f>REPT(" ",D8-MIN($D$3:$D$8))&amp;REPT("|",F8)</f>
        <v>                             |||||||||||</v>
      </c>
    </row>
    <row r="9" ht="26" customHeight="1" spans="2:7">
      <c r="B9" s="52">
        <v>6</v>
      </c>
      <c r="C9" s="52" t="s">
        <v>651</v>
      </c>
      <c r="D9" s="53">
        <v>43871</v>
      </c>
      <c r="E9" s="53">
        <v>43886</v>
      </c>
      <c r="F9" s="54">
        <f t="shared" si="0"/>
        <v>15</v>
      </c>
      <c r="G9" s="55" t="str">
        <f>REPT(" ",D9-MIN($D$3:$D$8))&amp;REPT("|",F9)</f>
        <v>                                        |||||||||||||||</v>
      </c>
    </row>
    <row r="10" ht="26" customHeight="1" spans="2:7">
      <c r="B10" s="3"/>
      <c r="C10" s="3"/>
      <c r="D10" s="3"/>
      <c r="E10" s="3"/>
      <c r="F10" s="3"/>
      <c r="G10" s="3"/>
    </row>
    <row r="11" ht="26" customHeight="1" spans="2:7">
      <c r="B11" s="3"/>
      <c r="C11" s="3"/>
      <c r="D11" s="3"/>
      <c r="E11" s="3"/>
      <c r="F11" s="3"/>
      <c r="G11" s="3"/>
    </row>
    <row r="12" ht="26" customHeight="1" spans="2:7">
      <c r="B12" s="3"/>
      <c r="C12" s="3"/>
      <c r="D12" s="3"/>
      <c r="E12" s="3"/>
      <c r="F12" s="3"/>
      <c r="G12" s="3"/>
    </row>
    <row r="13" ht="26" customHeight="1" spans="2:7">
      <c r="B13" s="3"/>
      <c r="C13" s="3"/>
      <c r="D13" s="3"/>
      <c r="E13" s="3"/>
      <c r="F13" s="3"/>
      <c r="G13" s="3"/>
    </row>
    <row r="14" ht="26" customHeight="1" spans="2:7">
      <c r="B14" s="3"/>
      <c r="C14" s="3"/>
      <c r="D14" s="3"/>
      <c r="E14" s="3"/>
      <c r="F14" s="3"/>
      <c r="G14" s="3"/>
    </row>
    <row r="15" ht="26" customHeight="1" spans="2:7">
      <c r="B15" s="3"/>
      <c r="C15" s="3"/>
      <c r="D15" s="3"/>
      <c r="E15" s="3"/>
      <c r="F15" s="3"/>
      <c r="G1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"/>
  <dimension ref="B1:G19"/>
  <sheetViews>
    <sheetView showGridLines="0" workbookViewId="0">
      <pane ySplit="1" topLeftCell="A5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9.65833333333333" style="8" customWidth="1"/>
    <col min="3" max="3" width="15.6416666666667" style="9" customWidth="1"/>
    <col min="4" max="7" width="14.0916666666667" style="9" customWidth="1"/>
    <col min="8" max="8" width="10.4416666666667" customWidth="1"/>
  </cols>
  <sheetData>
    <row r="1" s="7" customFormat="1" ht="49" customHeight="1" spans="2:7">
      <c r="B1" s="10" t="s">
        <v>652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48" t="s">
        <v>3</v>
      </c>
      <c r="C3" s="48" t="s">
        <v>641</v>
      </c>
      <c r="D3" s="48" t="s">
        <v>653</v>
      </c>
      <c r="E3" s="48" t="s">
        <v>654</v>
      </c>
      <c r="F3" s="48" t="s">
        <v>655</v>
      </c>
      <c r="G3" s="49" t="s">
        <v>656</v>
      </c>
    </row>
    <row r="4" ht="26" customHeight="1" spans="2:7">
      <c r="B4" s="48">
        <v>1</v>
      </c>
      <c r="C4" s="48" t="s">
        <v>657</v>
      </c>
      <c r="D4" s="50">
        <v>44283</v>
      </c>
      <c r="E4" s="50">
        <v>44284</v>
      </c>
      <c r="F4" s="50">
        <v>44285</v>
      </c>
      <c r="G4" s="50">
        <v>44469</v>
      </c>
    </row>
    <row r="5" ht="26" customHeight="1" spans="2:7">
      <c r="B5" s="48">
        <v>2</v>
      </c>
      <c r="C5" s="48" t="s">
        <v>658</v>
      </c>
      <c r="D5" s="50">
        <v>44406</v>
      </c>
      <c r="E5" s="50">
        <v>44438</v>
      </c>
      <c r="F5" s="50">
        <v>43555</v>
      </c>
      <c r="G5" s="50">
        <v>44531</v>
      </c>
    </row>
    <row r="6" ht="26" customHeight="1" spans="2:7">
      <c r="B6" s="48">
        <v>3</v>
      </c>
      <c r="C6" s="48" t="s">
        <v>659</v>
      </c>
      <c r="D6" s="50">
        <v>44285</v>
      </c>
      <c r="E6" s="50">
        <v>44408</v>
      </c>
      <c r="F6" s="50">
        <v>44287</v>
      </c>
      <c r="G6" s="50">
        <v>44316</v>
      </c>
    </row>
    <row r="7" ht="26" customHeight="1" spans="2:7">
      <c r="B7" s="48">
        <v>4</v>
      </c>
      <c r="C7" s="48" t="s">
        <v>131</v>
      </c>
      <c r="D7" s="50">
        <v>44408</v>
      </c>
      <c r="E7" s="50">
        <v>44250</v>
      </c>
      <c r="F7" s="50">
        <v>44471</v>
      </c>
      <c r="G7" s="50">
        <v>44411</v>
      </c>
    </row>
    <row r="8" ht="26" customHeight="1" spans="2:7">
      <c r="B8" s="48">
        <v>5</v>
      </c>
      <c r="C8" s="48" t="s">
        <v>132</v>
      </c>
      <c r="D8" s="50">
        <v>44407</v>
      </c>
      <c r="E8" s="50">
        <v>44652</v>
      </c>
      <c r="F8" s="50">
        <v>44471</v>
      </c>
      <c r="G8" s="50">
        <v>44411</v>
      </c>
    </row>
    <row r="9" ht="26" customHeight="1" spans="2:7">
      <c r="B9" s="48">
        <v>6</v>
      </c>
      <c r="C9" s="48" t="s">
        <v>273</v>
      </c>
      <c r="D9" s="50">
        <v>44773</v>
      </c>
      <c r="E9" s="50">
        <v>44256</v>
      </c>
      <c r="F9" s="50">
        <v>44250</v>
      </c>
      <c r="G9" s="50">
        <v>44411</v>
      </c>
    </row>
    <row r="10" ht="26" customHeight="1" spans="2:7">
      <c r="B10" s="48">
        <v>7</v>
      </c>
      <c r="C10" s="48" t="s">
        <v>625</v>
      </c>
      <c r="D10" s="50">
        <v>44408</v>
      </c>
      <c r="E10" s="50">
        <v>44287</v>
      </c>
      <c r="F10" s="50">
        <v>44471</v>
      </c>
      <c r="G10" s="50">
        <v>44411</v>
      </c>
    </row>
    <row r="11" ht="26" customHeight="1" spans="2:7">
      <c r="B11" s="3" t="s">
        <v>660</v>
      </c>
      <c r="C11" s="5"/>
      <c r="D11" s="5"/>
      <c r="E11" s="5"/>
      <c r="F11" s="5"/>
      <c r="G11" s="5"/>
    </row>
    <row r="12" ht="26" customHeight="1" spans="2:7">
      <c r="B12" s="3" t="s">
        <v>661</v>
      </c>
      <c r="C12" s="5"/>
      <c r="D12" s="5"/>
      <c r="E12" s="5"/>
      <c r="F12" s="5"/>
      <c r="G12" s="5"/>
    </row>
    <row r="13" ht="26" customHeight="1" spans="2:7">
      <c r="B13" s="3" t="s">
        <v>662</v>
      </c>
      <c r="C13" s="5"/>
      <c r="D13" s="5"/>
      <c r="E13" s="5"/>
      <c r="F13" s="5"/>
      <c r="G13" s="5"/>
    </row>
    <row r="14" ht="26" customHeight="1" spans="2:7">
      <c r="B14" s="3" t="s">
        <v>663</v>
      </c>
      <c r="C14" s="5"/>
      <c r="D14" s="5"/>
      <c r="E14" s="5"/>
      <c r="F14" s="5"/>
      <c r="G14" s="5"/>
    </row>
    <row r="15" ht="26" customHeight="1" spans="2:7">
      <c r="B15" s="3" t="s">
        <v>664</v>
      </c>
      <c r="C15" s="5"/>
      <c r="D15" s="5"/>
      <c r="E15" s="5"/>
      <c r="F15" s="5"/>
      <c r="G15" s="5"/>
    </row>
    <row r="16" ht="26" customHeight="1" spans="2:7">
      <c r="B16" s="3" t="s">
        <v>665</v>
      </c>
      <c r="C16" s="5"/>
      <c r="D16" s="5"/>
      <c r="E16" s="5"/>
      <c r="F16" s="5"/>
      <c r="G16" s="5"/>
    </row>
    <row r="17" ht="26" customHeight="1" spans="2:7">
      <c r="B17" s="3" t="s">
        <v>666</v>
      </c>
      <c r="C17" s="5"/>
      <c r="D17" s="5"/>
      <c r="E17" s="5"/>
      <c r="F17" s="5"/>
      <c r="G17" s="5"/>
    </row>
    <row r="18" ht="26" customHeight="1" spans="2:7">
      <c r="B18" s="3" t="s">
        <v>667</v>
      </c>
      <c r="C18" s="5"/>
      <c r="D18" s="5"/>
      <c r="E18" s="5"/>
      <c r="F18" s="5"/>
      <c r="G18" s="5"/>
    </row>
    <row r="19" ht="26" customHeight="1" spans="2:7">
      <c r="B19" s="3" t="s">
        <v>668</v>
      </c>
      <c r="C19" s="5"/>
      <c r="D19" s="5"/>
      <c r="E19" s="5"/>
      <c r="F19" s="5"/>
      <c r="G19" s="5"/>
    </row>
  </sheetData>
  <sheetProtection formatCells="0" insertHyperlinks="0" autoFilter="0"/>
  <conditionalFormatting sqref="B4:C10">
    <cfRule type="expression" dxfId="4" priority="4">
      <formula>AND($G4&gt;=4000,$G4&lt;=4500)</formula>
    </cfRule>
  </conditionalFormatting>
  <conditionalFormatting sqref="D4:G10">
    <cfRule type="expression" dxfId="5" priority="3">
      <formula>DATEDIF(TODAY(),D4,"d")&lt;=90</formula>
    </cfRule>
    <cfRule type="expression" dxfId="6" priority="2">
      <formula>DATEDIF(TODAY(),D4,"d")&lt;=30</formula>
    </cfRule>
    <cfRule type="expression" dxfId="7" priority="1">
      <formula>DATEDIF(TODAY(),D4,"d")&lt;=0</formula>
    </cfRule>
  </conditionalFormatting>
  <dataValidations count="2">
    <dataValidation allowBlank="1" showInputMessage="1" showErrorMessage="1" errorTitle="错误验证" error="数据已审核不能更改" sqref="D4:G10"/>
    <dataValidation type="custom" allowBlank="1" showInputMessage="1" showErrorMessage="1" errorTitle="错误验证" error="数据已审核不能更改" sqref="B4:C10">
      <formula1>LEN($F4)=0</formula1>
    </dataValidation>
  </dataValidation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"/>
  <dimension ref="B1:N6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9.65833333333333" style="8" customWidth="1"/>
    <col min="3" max="4" width="12.8583333333333" style="9" customWidth="1"/>
    <col min="5" max="7" width="14.0916666666667" style="9" customWidth="1"/>
    <col min="8" max="8" width="10.4416666666667" customWidth="1"/>
    <col min="9" max="9" width="14"/>
    <col min="13" max="14" width="14"/>
  </cols>
  <sheetData>
    <row r="1" s="7" customFormat="1" ht="49" customHeight="1" spans="2:14">
      <c r="B1" s="10" t="s">
        <v>669</v>
      </c>
      <c r="C1" s="11"/>
      <c r="D1" s="12"/>
      <c r="E1" s="12"/>
      <c r="F1" s="12"/>
      <c r="G1" s="12"/>
      <c r="H1" s="13"/>
      <c r="I1" s="13"/>
      <c r="J1" s="13"/>
      <c r="K1" s="13"/>
      <c r="L1" s="13"/>
      <c r="M1" s="13"/>
      <c r="N1" s="13"/>
    </row>
    <row r="2" ht="15" customHeight="1" spans="2:14">
      <c r="B2" s="3"/>
      <c r="C2" s="5"/>
      <c r="D2" s="5"/>
      <c r="E2" s="5"/>
      <c r="F2" s="5"/>
      <c r="G2" s="5"/>
      <c r="H2" s="3"/>
      <c r="I2" s="3"/>
      <c r="J2" s="3"/>
      <c r="K2" s="3"/>
      <c r="L2" s="3"/>
      <c r="M2" s="3"/>
      <c r="N2" s="3"/>
    </row>
    <row r="3" ht="26" customHeight="1" spans="2:14">
      <c r="B3" s="32"/>
      <c r="C3" s="45" t="s">
        <v>670</v>
      </c>
      <c r="D3" s="45" t="s">
        <v>671</v>
      </c>
      <c r="E3" s="32"/>
      <c r="F3" s="45" t="s">
        <v>536</v>
      </c>
      <c r="G3" s="45"/>
      <c r="H3" s="45" t="s">
        <v>670</v>
      </c>
      <c r="I3" s="45" t="s">
        <v>671</v>
      </c>
      <c r="J3" s="32"/>
      <c r="K3" s="45" t="s">
        <v>536</v>
      </c>
      <c r="L3" s="45"/>
      <c r="M3" s="45" t="s">
        <v>670</v>
      </c>
      <c r="N3" s="45" t="s">
        <v>671</v>
      </c>
    </row>
    <row r="4" ht="26" customHeight="1" spans="2:14">
      <c r="B4" s="32"/>
      <c r="C4" s="46">
        <f>COS((202.5-D9*2.25)*PI()/180)*1.3</f>
        <v>1.3</v>
      </c>
      <c r="D4" s="45">
        <f>SIN((202.5-D9*2.25)*PI()/180)*1.3</f>
        <v>0</v>
      </c>
      <c r="E4" s="32"/>
      <c r="F4" s="45">
        <v>0</v>
      </c>
      <c r="G4" s="45" t="s">
        <v>672</v>
      </c>
      <c r="H4" s="45">
        <f t="shared" ref="H4:H8" si="0">COS((202.5-F4*2.25)*PI()/180)*IF(G4="外",1.6,1.3)</f>
        <v>-1.47820725201806</v>
      </c>
      <c r="I4" s="45">
        <f t="shared" ref="I4:I8" si="1">SIN((202.5-F4*2.25)*PI()/180)*IF(G4="外",1.6,1.3)</f>
        <v>-0.612293491784143</v>
      </c>
      <c r="J4" s="32"/>
      <c r="K4" s="45">
        <v>0</v>
      </c>
      <c r="L4" s="45" t="s">
        <v>672</v>
      </c>
      <c r="M4" s="45">
        <f t="shared" ref="M4:M8" si="2">COS((202.5-K4*2.25)*PI()/180)*IF(L4="外",1.6,1.5)</f>
        <v>-1.47820725201806</v>
      </c>
      <c r="N4" s="45">
        <f t="shared" ref="N4:N8" si="3">SIN((202.5-K4*2.25)*PI()/180)*IF(L4="外",1.6,1.5)</f>
        <v>-0.612293491784143</v>
      </c>
    </row>
    <row r="5" ht="26" customHeight="1" spans="2:14">
      <c r="B5" s="32"/>
      <c r="C5" s="45">
        <v>0</v>
      </c>
      <c r="D5" s="45">
        <v>0</v>
      </c>
      <c r="E5" s="32"/>
      <c r="F5" s="45">
        <v>0</v>
      </c>
      <c r="G5" s="45" t="s">
        <v>673</v>
      </c>
      <c r="H5" s="45">
        <f t="shared" si="0"/>
        <v>-1.20104339226467</v>
      </c>
      <c r="I5" s="45">
        <f t="shared" si="1"/>
        <v>-0.497488462074616</v>
      </c>
      <c r="J5" s="32"/>
      <c r="K5" s="45">
        <v>0</v>
      </c>
      <c r="L5" s="45" t="s">
        <v>673</v>
      </c>
      <c r="M5" s="45">
        <f t="shared" si="2"/>
        <v>-1.38581929876693</v>
      </c>
      <c r="N5" s="45">
        <f t="shared" si="3"/>
        <v>-0.574025148547634</v>
      </c>
    </row>
    <row r="6" ht="26" customHeight="1" spans="2:14">
      <c r="B6" s="32"/>
      <c r="C6" s="45">
        <f>-C4*0.3</f>
        <v>-0.39</v>
      </c>
      <c r="D6" s="45">
        <f>-D4*0.3</f>
        <v>0</v>
      </c>
      <c r="E6" s="32"/>
      <c r="F6" s="45"/>
      <c r="G6" s="45"/>
      <c r="H6" s="45"/>
      <c r="I6" s="45"/>
      <c r="J6" s="32"/>
      <c r="K6" s="45"/>
      <c r="L6" s="45"/>
      <c r="M6" s="45"/>
      <c r="N6" s="45"/>
    </row>
    <row r="7" ht="26" customHeight="1" spans="2:14">
      <c r="B7" s="32"/>
      <c r="C7" s="32"/>
      <c r="D7" s="32"/>
      <c r="E7" s="32"/>
      <c r="F7" s="45">
        <v>20</v>
      </c>
      <c r="G7" s="45" t="s">
        <v>672</v>
      </c>
      <c r="H7" s="45">
        <f t="shared" si="0"/>
        <v>-1.47820725201806</v>
      </c>
      <c r="I7" s="45">
        <f t="shared" si="1"/>
        <v>0.612293491784144</v>
      </c>
      <c r="J7" s="32"/>
      <c r="K7" s="45">
        <f t="shared" ref="K7:K11" si="4">K4+5</f>
        <v>5</v>
      </c>
      <c r="L7" s="45" t="s">
        <v>672</v>
      </c>
      <c r="M7" s="45">
        <f t="shared" si="2"/>
        <v>-1.56925644864517</v>
      </c>
      <c r="N7" s="45">
        <f t="shared" si="3"/>
        <v>-0.312144515225805</v>
      </c>
    </row>
    <row r="8" ht="26" customHeight="1" spans="2:14">
      <c r="B8" s="32"/>
      <c r="C8" s="32"/>
      <c r="D8" s="32"/>
      <c r="E8" s="32"/>
      <c r="F8" s="45">
        <v>20</v>
      </c>
      <c r="G8" s="45" t="s">
        <v>673</v>
      </c>
      <c r="H8" s="45">
        <f t="shared" si="0"/>
        <v>-1.20104339226467</v>
      </c>
      <c r="I8" s="45">
        <f t="shared" si="1"/>
        <v>0.497488462074617</v>
      </c>
      <c r="J8" s="32"/>
      <c r="K8" s="45">
        <f t="shared" si="4"/>
        <v>5</v>
      </c>
      <c r="L8" s="45" t="s">
        <v>673</v>
      </c>
      <c r="M8" s="45">
        <f t="shared" si="2"/>
        <v>-1.47117792060485</v>
      </c>
      <c r="N8" s="45">
        <f t="shared" si="3"/>
        <v>-0.292635483024192</v>
      </c>
    </row>
    <row r="9" ht="26" customHeight="1" spans="2:14">
      <c r="B9" s="32"/>
      <c r="C9" s="47" t="s">
        <v>674</v>
      </c>
      <c r="D9" s="45">
        <v>90</v>
      </c>
      <c r="E9" s="32"/>
      <c r="F9" s="45"/>
      <c r="G9" s="45"/>
      <c r="H9" s="45"/>
      <c r="I9" s="45"/>
      <c r="J9" s="32"/>
      <c r="K9" s="45"/>
      <c r="L9" s="45"/>
      <c r="M9" s="45"/>
      <c r="N9" s="45"/>
    </row>
    <row r="10" ht="26" customHeight="1" spans="2:14">
      <c r="B10" s="32"/>
      <c r="C10" s="32"/>
      <c r="D10" s="32"/>
      <c r="E10" s="32"/>
      <c r="F10" s="45">
        <v>40</v>
      </c>
      <c r="G10" s="45" t="s">
        <v>672</v>
      </c>
      <c r="H10" s="45">
        <f t="shared" ref="H10:H14" si="5">COS((202.5-F10*2.25)*PI()/180)*IF(G10="外",1.6,1.3)</f>
        <v>-0.612293491784144</v>
      </c>
      <c r="I10" s="45">
        <f t="shared" ref="I10:I14" si="6">SIN((202.5-F10*2.25)*PI()/180)*IF(G10="外",1.6,1.3)</f>
        <v>1.47820725201806</v>
      </c>
      <c r="J10" s="32"/>
      <c r="K10" s="45">
        <f t="shared" si="4"/>
        <v>10</v>
      </c>
      <c r="L10" s="45" t="s">
        <v>672</v>
      </c>
      <c r="M10" s="45">
        <f t="shared" ref="M10:M14" si="7">COS((202.5-K10*2.25)*PI()/180)*IF(L10="外",1.6,1.5)</f>
        <v>-1.6</v>
      </c>
      <c r="N10" s="45">
        <f t="shared" ref="N10:N14" si="8">SIN((202.5-K10*2.25)*PI()/180)*IF(L10="外",1.6,1.5)</f>
        <v>1.95943487863577e-16</v>
      </c>
    </row>
    <row r="11" ht="26" customHeight="1" spans="2:14">
      <c r="B11" s="32"/>
      <c r="C11" s="32"/>
      <c r="D11" s="32"/>
      <c r="E11" s="32"/>
      <c r="F11" s="45">
        <v>40</v>
      </c>
      <c r="G11" s="45" t="s">
        <v>673</v>
      </c>
      <c r="H11" s="45">
        <f t="shared" si="5"/>
        <v>-0.497488462074617</v>
      </c>
      <c r="I11" s="45">
        <f t="shared" si="6"/>
        <v>1.20104339226467</v>
      </c>
      <c r="J11" s="32"/>
      <c r="K11" s="45">
        <f t="shared" si="4"/>
        <v>10</v>
      </c>
      <c r="L11" s="45" t="s">
        <v>673</v>
      </c>
      <c r="M11" s="45">
        <f t="shared" si="7"/>
        <v>-1.5</v>
      </c>
      <c r="N11" s="45">
        <f t="shared" si="8"/>
        <v>1.83697019872103e-16</v>
      </c>
    </row>
    <row r="12" ht="26" customHeight="1" spans="2:14">
      <c r="B12" s="32"/>
      <c r="C12" s="32"/>
      <c r="D12" s="32"/>
      <c r="E12" s="32"/>
      <c r="F12" s="45"/>
      <c r="G12" s="45"/>
      <c r="H12" s="45"/>
      <c r="I12" s="45"/>
      <c r="J12" s="32"/>
      <c r="K12" s="45"/>
      <c r="L12" s="45"/>
      <c r="M12" s="45"/>
      <c r="N12" s="45"/>
    </row>
    <row r="13" ht="26" customHeight="1" spans="2:14">
      <c r="B13" s="32"/>
      <c r="C13" s="32"/>
      <c r="D13" s="32"/>
      <c r="E13" s="32"/>
      <c r="F13" s="45">
        <v>60</v>
      </c>
      <c r="G13" s="45" t="s">
        <v>672</v>
      </c>
      <c r="H13" s="45">
        <f t="shared" si="5"/>
        <v>0.612293491784144</v>
      </c>
      <c r="I13" s="45">
        <f t="shared" si="6"/>
        <v>1.47820725201806</v>
      </c>
      <c r="J13" s="32"/>
      <c r="K13" s="45">
        <f t="shared" ref="K13:K17" si="9">K10+5</f>
        <v>15</v>
      </c>
      <c r="L13" s="45" t="s">
        <v>672</v>
      </c>
      <c r="M13" s="45">
        <f t="shared" si="7"/>
        <v>-1.56925644864517</v>
      </c>
      <c r="N13" s="45">
        <f t="shared" si="8"/>
        <v>0.312144515225805</v>
      </c>
    </row>
    <row r="14" ht="26" customHeight="1" spans="2:14">
      <c r="B14" s="32"/>
      <c r="C14" s="32"/>
      <c r="D14" s="32"/>
      <c r="E14" s="32"/>
      <c r="F14" s="45">
        <v>60</v>
      </c>
      <c r="G14" s="45" t="s">
        <v>673</v>
      </c>
      <c r="H14" s="45">
        <f t="shared" si="5"/>
        <v>0.497488462074617</v>
      </c>
      <c r="I14" s="45">
        <f t="shared" si="6"/>
        <v>1.20104339226467</v>
      </c>
      <c r="J14" s="32"/>
      <c r="K14" s="45">
        <f t="shared" si="9"/>
        <v>15</v>
      </c>
      <c r="L14" s="45" t="s">
        <v>673</v>
      </c>
      <c r="M14" s="45">
        <f t="shared" si="7"/>
        <v>-1.47117792060485</v>
      </c>
      <c r="N14" s="45">
        <f t="shared" si="8"/>
        <v>0.292635483024192</v>
      </c>
    </row>
    <row r="15" ht="26" customHeight="1" spans="2:14">
      <c r="B15" s="32"/>
      <c r="C15" s="32"/>
      <c r="D15" s="32"/>
      <c r="E15" s="32"/>
      <c r="F15" s="45"/>
      <c r="G15" s="45"/>
      <c r="H15" s="45"/>
      <c r="I15" s="45"/>
      <c r="J15" s="32"/>
      <c r="K15" s="45"/>
      <c r="L15" s="45"/>
      <c r="M15" s="45"/>
      <c r="N15" s="45"/>
    </row>
    <row r="16" ht="26" customHeight="1" spans="2:14">
      <c r="B16" s="32"/>
      <c r="C16" s="32"/>
      <c r="D16" s="32"/>
      <c r="E16" s="32"/>
      <c r="F16" s="45">
        <v>80</v>
      </c>
      <c r="G16" s="45" t="s">
        <v>672</v>
      </c>
      <c r="H16" s="45">
        <f t="shared" ref="H16:H20" si="10">COS((202.5-F16*2.25)*PI()/180)*IF(G16="外",1.6,1.3)</f>
        <v>1.47820725201806</v>
      </c>
      <c r="I16" s="45">
        <f t="shared" ref="I16:I20" si="11">SIN((202.5-F16*2.25)*PI()/180)*IF(G16="外",1.6,1.3)</f>
        <v>0.612293491784144</v>
      </c>
      <c r="J16" s="32"/>
      <c r="K16" s="45">
        <f t="shared" si="9"/>
        <v>20</v>
      </c>
      <c r="L16" s="45" t="s">
        <v>672</v>
      </c>
      <c r="M16" s="45">
        <f t="shared" ref="M16:M20" si="12">COS((202.5-K16*2.25)*PI()/180)*IF(L16="外",1.6,1.5)</f>
        <v>-1.47820725201806</v>
      </c>
      <c r="N16" s="45">
        <f t="shared" ref="N16:N20" si="13">SIN((202.5-K16*2.25)*PI()/180)*IF(L16="外",1.6,1.5)</f>
        <v>0.612293491784144</v>
      </c>
    </row>
    <row r="17" ht="26" customHeight="1" spans="2:14">
      <c r="B17" s="32"/>
      <c r="C17" s="32"/>
      <c r="D17" s="32"/>
      <c r="E17" s="32"/>
      <c r="F17" s="45">
        <v>80</v>
      </c>
      <c r="G17" s="45" t="s">
        <v>673</v>
      </c>
      <c r="H17" s="45">
        <f t="shared" si="10"/>
        <v>1.20104339226467</v>
      </c>
      <c r="I17" s="45">
        <f t="shared" si="11"/>
        <v>0.497488462074617</v>
      </c>
      <c r="J17" s="32"/>
      <c r="K17" s="45">
        <f t="shared" si="9"/>
        <v>20</v>
      </c>
      <c r="L17" s="45" t="s">
        <v>673</v>
      </c>
      <c r="M17" s="45">
        <f t="shared" si="12"/>
        <v>-1.38581929876693</v>
      </c>
      <c r="N17" s="45">
        <f t="shared" si="13"/>
        <v>0.574025148547635</v>
      </c>
    </row>
    <row r="18" ht="26" customHeight="1" spans="2:14">
      <c r="B18" s="32"/>
      <c r="C18" s="32"/>
      <c r="D18" s="32"/>
      <c r="E18" s="32"/>
      <c r="F18" s="45"/>
      <c r="G18" s="45"/>
      <c r="H18" s="45"/>
      <c r="I18" s="45"/>
      <c r="J18" s="32"/>
      <c r="K18" s="45"/>
      <c r="L18" s="45"/>
      <c r="M18" s="45"/>
      <c r="N18" s="45"/>
    </row>
    <row r="19" ht="26" customHeight="1" spans="2:14">
      <c r="B19" s="32"/>
      <c r="C19" s="32"/>
      <c r="D19" s="32"/>
      <c r="E19" s="32"/>
      <c r="F19" s="45">
        <v>100</v>
      </c>
      <c r="G19" s="45" t="s">
        <v>672</v>
      </c>
      <c r="H19" s="45">
        <f t="shared" si="10"/>
        <v>1.47820725201806</v>
      </c>
      <c r="I19" s="45">
        <f t="shared" si="11"/>
        <v>-0.612293491784144</v>
      </c>
      <c r="J19" s="32"/>
      <c r="K19" s="45">
        <f t="shared" ref="K19:K23" si="14">K16+5</f>
        <v>25</v>
      </c>
      <c r="L19" s="45" t="s">
        <v>672</v>
      </c>
      <c r="M19" s="45">
        <f t="shared" si="12"/>
        <v>-1.33035137968407</v>
      </c>
      <c r="N19" s="45">
        <f t="shared" si="13"/>
        <v>0.888912372831363</v>
      </c>
    </row>
    <row r="20" ht="26" customHeight="1" spans="2:14">
      <c r="B20" s="32"/>
      <c r="C20" s="32"/>
      <c r="D20" s="32"/>
      <c r="E20" s="32"/>
      <c r="F20" s="45">
        <v>100</v>
      </c>
      <c r="G20" s="45" t="s">
        <v>673</v>
      </c>
      <c r="H20" s="45">
        <f t="shared" si="10"/>
        <v>1.20104339226467</v>
      </c>
      <c r="I20" s="45">
        <f t="shared" si="11"/>
        <v>-0.497488462074617</v>
      </c>
      <c r="J20" s="32"/>
      <c r="K20" s="45">
        <f t="shared" si="14"/>
        <v>25</v>
      </c>
      <c r="L20" s="45" t="s">
        <v>673</v>
      </c>
      <c r="M20" s="45">
        <f t="shared" si="12"/>
        <v>-1.24720441845382</v>
      </c>
      <c r="N20" s="45">
        <f t="shared" si="13"/>
        <v>0.833355349529403</v>
      </c>
    </row>
    <row r="21" ht="26" customHeight="1" spans="2:14">
      <c r="B21" s="32"/>
      <c r="C21" s="32"/>
      <c r="D21" s="32"/>
      <c r="E21" s="32"/>
      <c r="F21" s="32"/>
      <c r="G21" s="32"/>
      <c r="H21" s="32"/>
      <c r="I21" s="32"/>
      <c r="J21" s="32"/>
      <c r="K21" s="45"/>
      <c r="L21" s="45"/>
      <c r="M21" s="45"/>
      <c r="N21" s="45"/>
    </row>
    <row r="22" ht="26" customHeight="1" spans="2:14">
      <c r="B22" s="32"/>
      <c r="C22" s="32"/>
      <c r="D22" s="32"/>
      <c r="E22" s="32"/>
      <c r="F22" s="32"/>
      <c r="G22" s="32"/>
      <c r="H22" s="32"/>
      <c r="I22" s="32"/>
      <c r="J22" s="32"/>
      <c r="K22" s="45">
        <f t="shared" si="14"/>
        <v>30</v>
      </c>
      <c r="L22" s="45" t="s">
        <v>672</v>
      </c>
      <c r="M22" s="45">
        <f t="shared" ref="M22:M26" si="15">COS((202.5-K22*2.25)*PI()/180)*IF(L22="外",1.6,1.5)</f>
        <v>-1.13137084989848</v>
      </c>
      <c r="N22" s="45">
        <f t="shared" ref="N22:N26" si="16">SIN((202.5-K22*2.25)*PI()/180)*IF(L22="外",1.6,1.5)</f>
        <v>1.13137084989848</v>
      </c>
    </row>
    <row r="23" ht="26" customHeight="1" spans="2:14">
      <c r="B23" s="32"/>
      <c r="C23" s="32"/>
      <c r="D23" s="32"/>
      <c r="E23" s="32"/>
      <c r="F23" s="32"/>
      <c r="G23" s="32"/>
      <c r="H23" s="32"/>
      <c r="I23" s="32"/>
      <c r="J23" s="32"/>
      <c r="K23" s="45">
        <f t="shared" si="14"/>
        <v>30</v>
      </c>
      <c r="L23" s="45" t="s">
        <v>673</v>
      </c>
      <c r="M23" s="45">
        <f t="shared" si="15"/>
        <v>-1.06066017177982</v>
      </c>
      <c r="N23" s="45">
        <f t="shared" si="16"/>
        <v>1.06066017177982</v>
      </c>
    </row>
    <row r="24" ht="26" customHeight="1" spans="2:14">
      <c r="B24" s="32"/>
      <c r="C24" s="32"/>
      <c r="D24" s="32"/>
      <c r="E24" s="32"/>
      <c r="F24" s="32"/>
      <c r="G24" s="32"/>
      <c r="H24" s="32"/>
      <c r="I24" s="32"/>
      <c r="J24" s="32"/>
      <c r="K24" s="45"/>
      <c r="L24" s="45"/>
      <c r="M24" s="45"/>
      <c r="N24" s="45"/>
    </row>
    <row r="25" ht="26" customHeight="1" spans="2:14">
      <c r="B25" s="32"/>
      <c r="C25" s="32"/>
      <c r="D25" s="32"/>
      <c r="E25" s="32"/>
      <c r="F25" s="32"/>
      <c r="G25" s="32"/>
      <c r="H25" s="32"/>
      <c r="I25" s="32"/>
      <c r="J25" s="32"/>
      <c r="K25" s="45">
        <f t="shared" ref="K25:K29" si="17">K22+5</f>
        <v>35</v>
      </c>
      <c r="L25" s="45" t="s">
        <v>672</v>
      </c>
      <c r="M25" s="45">
        <f t="shared" si="15"/>
        <v>-0.888912372831364</v>
      </c>
      <c r="N25" s="45">
        <f t="shared" si="16"/>
        <v>1.33035137968407</v>
      </c>
    </row>
    <row r="26" ht="26" customHeight="1" spans="2:14">
      <c r="B26" s="32"/>
      <c r="C26" s="32"/>
      <c r="D26" s="32"/>
      <c r="E26" s="32"/>
      <c r="F26" s="32"/>
      <c r="G26" s="32"/>
      <c r="H26" s="32"/>
      <c r="I26" s="32"/>
      <c r="J26" s="32"/>
      <c r="K26" s="45">
        <f t="shared" si="17"/>
        <v>35</v>
      </c>
      <c r="L26" s="45" t="s">
        <v>673</v>
      </c>
      <c r="M26" s="45">
        <f t="shared" si="15"/>
        <v>-0.833355349529403</v>
      </c>
      <c r="N26" s="45">
        <f t="shared" si="16"/>
        <v>1.24720441845382</v>
      </c>
    </row>
    <row r="27" ht="26" customHeight="1" spans="2:14">
      <c r="B27" s="32"/>
      <c r="C27" s="32"/>
      <c r="D27" s="32"/>
      <c r="E27" s="32"/>
      <c r="F27" s="32"/>
      <c r="G27" s="32"/>
      <c r="H27" s="32"/>
      <c r="I27" s="32"/>
      <c r="J27" s="32"/>
      <c r="K27" s="45"/>
      <c r="L27" s="45"/>
      <c r="M27" s="45"/>
      <c r="N27" s="45"/>
    </row>
    <row r="28" ht="26" customHeight="1" spans="2:14">
      <c r="B28" s="32"/>
      <c r="C28" s="32"/>
      <c r="D28" s="32"/>
      <c r="E28" s="32"/>
      <c r="F28" s="32"/>
      <c r="G28" s="32"/>
      <c r="H28" s="32"/>
      <c r="I28" s="32"/>
      <c r="J28" s="32"/>
      <c r="K28" s="45">
        <f t="shared" si="17"/>
        <v>40</v>
      </c>
      <c r="L28" s="45" t="s">
        <v>672</v>
      </c>
      <c r="M28" s="45">
        <f t="shared" ref="M28:M32" si="18">COS((202.5-K28*2.25)*PI()/180)*IF(L28="外",1.6,1.5)</f>
        <v>-0.612293491784144</v>
      </c>
      <c r="N28" s="45">
        <f t="shared" ref="N28:N32" si="19">SIN((202.5-K28*2.25)*PI()/180)*IF(L28="外",1.6,1.5)</f>
        <v>1.47820725201806</v>
      </c>
    </row>
    <row r="29" ht="26" customHeight="1" spans="2:14">
      <c r="B29" s="32"/>
      <c r="C29" s="32"/>
      <c r="D29" s="32"/>
      <c r="E29" s="32"/>
      <c r="F29" s="32"/>
      <c r="G29" s="32"/>
      <c r="H29" s="32"/>
      <c r="I29" s="32"/>
      <c r="J29" s="32"/>
      <c r="K29" s="45">
        <f t="shared" si="17"/>
        <v>40</v>
      </c>
      <c r="L29" s="45" t="s">
        <v>673</v>
      </c>
      <c r="M29" s="45">
        <f t="shared" si="18"/>
        <v>-0.574025148547635</v>
      </c>
      <c r="N29" s="45">
        <f t="shared" si="19"/>
        <v>1.38581929876693</v>
      </c>
    </row>
    <row r="30" ht="26" customHeight="1" spans="2:14">
      <c r="B30" s="32"/>
      <c r="C30" s="32"/>
      <c r="D30" s="32"/>
      <c r="E30" s="32"/>
      <c r="F30" s="32"/>
      <c r="G30" s="32"/>
      <c r="H30" s="32"/>
      <c r="I30" s="32"/>
      <c r="J30" s="32"/>
      <c r="K30" s="45"/>
      <c r="L30" s="45"/>
      <c r="M30" s="45"/>
      <c r="N30" s="45"/>
    </row>
    <row r="31" ht="26" customHeight="1" spans="2:14">
      <c r="B31" s="32"/>
      <c r="C31" s="32"/>
      <c r="D31" s="32"/>
      <c r="E31" s="32"/>
      <c r="F31" s="32"/>
      <c r="G31" s="32"/>
      <c r="H31" s="32"/>
      <c r="I31" s="32"/>
      <c r="J31" s="32"/>
      <c r="K31" s="45">
        <f t="shared" ref="K31:K35" si="20">K28+5</f>
        <v>45</v>
      </c>
      <c r="L31" s="45" t="s">
        <v>672</v>
      </c>
      <c r="M31" s="45">
        <f t="shared" si="18"/>
        <v>-0.312144515225805</v>
      </c>
      <c r="N31" s="45">
        <f t="shared" si="19"/>
        <v>1.56925644864517</v>
      </c>
    </row>
    <row r="32" ht="26" customHeight="1" spans="2:14">
      <c r="B32" s="32"/>
      <c r="C32" s="32"/>
      <c r="D32" s="32"/>
      <c r="E32" s="32"/>
      <c r="F32" s="32"/>
      <c r="G32" s="32"/>
      <c r="H32" s="32"/>
      <c r="I32" s="32"/>
      <c r="J32" s="32"/>
      <c r="K32" s="45">
        <f t="shared" si="20"/>
        <v>45</v>
      </c>
      <c r="L32" s="45" t="s">
        <v>673</v>
      </c>
      <c r="M32" s="45">
        <f t="shared" si="18"/>
        <v>-0.292635483024192</v>
      </c>
      <c r="N32" s="45">
        <f t="shared" si="19"/>
        <v>1.47117792060485</v>
      </c>
    </row>
    <row r="33" ht="26" customHeight="1" spans="2:14">
      <c r="B33" s="32"/>
      <c r="C33" s="32"/>
      <c r="D33" s="32"/>
      <c r="E33" s="32"/>
      <c r="F33" s="32"/>
      <c r="G33" s="32"/>
      <c r="H33" s="32"/>
      <c r="I33" s="32"/>
      <c r="J33" s="32"/>
      <c r="K33" s="45"/>
      <c r="L33" s="45"/>
      <c r="M33" s="45"/>
      <c r="N33" s="45"/>
    </row>
    <row r="34" ht="26" customHeight="1" spans="2:14">
      <c r="B34" s="32"/>
      <c r="C34" s="32"/>
      <c r="D34" s="32"/>
      <c r="E34" s="32"/>
      <c r="F34" s="32"/>
      <c r="G34" s="32"/>
      <c r="H34" s="32"/>
      <c r="I34" s="32"/>
      <c r="J34" s="32"/>
      <c r="K34" s="45">
        <f t="shared" si="20"/>
        <v>50</v>
      </c>
      <c r="L34" s="45" t="s">
        <v>672</v>
      </c>
      <c r="M34" s="45">
        <f t="shared" ref="M34:M38" si="21">COS((202.5-K34*2.25)*PI()/180)*IF(L34="外",1.6,1.5)</f>
        <v>9.79717439317883e-17</v>
      </c>
      <c r="N34" s="45">
        <f t="shared" ref="N34:N38" si="22">SIN((202.5-K34*2.25)*PI()/180)*IF(L34="外",1.6,1.5)</f>
        <v>1.6</v>
      </c>
    </row>
    <row r="35" ht="26" customHeight="1" spans="2:14">
      <c r="B35" s="32"/>
      <c r="C35" s="32"/>
      <c r="D35" s="32"/>
      <c r="E35" s="32"/>
      <c r="F35" s="32"/>
      <c r="G35" s="32"/>
      <c r="H35" s="32"/>
      <c r="I35" s="32"/>
      <c r="J35" s="32"/>
      <c r="K35" s="45">
        <f t="shared" si="20"/>
        <v>50</v>
      </c>
      <c r="L35" s="45" t="s">
        <v>673</v>
      </c>
      <c r="M35" s="45">
        <f t="shared" si="21"/>
        <v>9.18485099360515e-17</v>
      </c>
      <c r="N35" s="45">
        <f t="shared" si="22"/>
        <v>1.5</v>
      </c>
    </row>
    <row r="36" ht="26" customHeight="1" spans="2:14">
      <c r="B36" s="32"/>
      <c r="C36" s="32"/>
      <c r="D36" s="32"/>
      <c r="E36" s="32"/>
      <c r="F36" s="32"/>
      <c r="G36" s="32"/>
      <c r="H36" s="32"/>
      <c r="I36" s="32"/>
      <c r="J36" s="32"/>
      <c r="K36" s="45"/>
      <c r="L36" s="45"/>
      <c r="M36" s="45"/>
      <c r="N36" s="45"/>
    </row>
    <row r="37" ht="26" customHeight="1" spans="2:14">
      <c r="B37" s="32"/>
      <c r="C37" s="32"/>
      <c r="D37" s="32"/>
      <c r="E37" s="32"/>
      <c r="F37" s="32"/>
      <c r="G37" s="32"/>
      <c r="H37" s="32"/>
      <c r="I37" s="32"/>
      <c r="J37" s="32"/>
      <c r="K37" s="45">
        <f t="shared" ref="K37:K41" si="23">K34+5</f>
        <v>55</v>
      </c>
      <c r="L37" s="45" t="s">
        <v>672</v>
      </c>
      <c r="M37" s="45">
        <f t="shared" si="21"/>
        <v>0.312144515225805</v>
      </c>
      <c r="N37" s="45">
        <f t="shared" si="22"/>
        <v>1.56925644864517</v>
      </c>
    </row>
    <row r="38" ht="26" customHeight="1" spans="2:14">
      <c r="B38" s="32"/>
      <c r="C38" s="32"/>
      <c r="D38" s="32"/>
      <c r="E38" s="32"/>
      <c r="F38" s="32"/>
      <c r="G38" s="32"/>
      <c r="H38" s="32"/>
      <c r="I38" s="32"/>
      <c r="J38" s="32"/>
      <c r="K38" s="45">
        <f t="shared" si="23"/>
        <v>55</v>
      </c>
      <c r="L38" s="45" t="s">
        <v>673</v>
      </c>
      <c r="M38" s="45">
        <f t="shared" si="21"/>
        <v>0.292635483024193</v>
      </c>
      <c r="N38" s="45">
        <f t="shared" si="22"/>
        <v>1.47117792060485</v>
      </c>
    </row>
    <row r="39" ht="26" customHeight="1" spans="2:14">
      <c r="B39" s="32"/>
      <c r="C39" s="32"/>
      <c r="D39" s="32"/>
      <c r="E39" s="32"/>
      <c r="F39" s="32"/>
      <c r="G39" s="32"/>
      <c r="H39" s="32"/>
      <c r="I39" s="32"/>
      <c r="J39" s="32"/>
      <c r="K39" s="45"/>
      <c r="L39" s="45"/>
      <c r="M39" s="45"/>
      <c r="N39" s="45"/>
    </row>
    <row r="40" ht="26" customHeight="1" spans="2:14">
      <c r="B40" s="32"/>
      <c r="C40" s="32"/>
      <c r="D40" s="32"/>
      <c r="E40" s="32"/>
      <c r="F40" s="32"/>
      <c r="G40" s="32"/>
      <c r="H40" s="32"/>
      <c r="I40" s="32"/>
      <c r="J40" s="32"/>
      <c r="K40" s="45">
        <f t="shared" si="23"/>
        <v>60</v>
      </c>
      <c r="L40" s="45" t="s">
        <v>672</v>
      </c>
      <c r="M40" s="45">
        <f t="shared" ref="M40:M44" si="24">COS((202.5-K40*2.25)*PI()/180)*IF(L40="外",1.6,1.5)</f>
        <v>0.612293491784144</v>
      </c>
      <c r="N40" s="45">
        <f t="shared" ref="N40:N44" si="25">SIN((202.5-K40*2.25)*PI()/180)*IF(L40="外",1.6,1.5)</f>
        <v>1.47820725201806</v>
      </c>
    </row>
    <row r="41" ht="26" customHeight="1" spans="2:14">
      <c r="B41" s="32"/>
      <c r="C41" s="32"/>
      <c r="D41" s="32"/>
      <c r="E41" s="32"/>
      <c r="F41" s="32"/>
      <c r="G41" s="32"/>
      <c r="H41" s="32"/>
      <c r="I41" s="32"/>
      <c r="J41" s="32"/>
      <c r="K41" s="45">
        <f t="shared" si="23"/>
        <v>60</v>
      </c>
      <c r="L41" s="45" t="s">
        <v>673</v>
      </c>
      <c r="M41" s="45">
        <f t="shared" si="24"/>
        <v>0.574025148547635</v>
      </c>
      <c r="N41" s="45">
        <f t="shared" si="25"/>
        <v>1.38581929876693</v>
      </c>
    </row>
    <row r="42" ht="26" customHeight="1" spans="2:14">
      <c r="B42" s="32"/>
      <c r="C42" s="32"/>
      <c r="D42" s="32"/>
      <c r="E42" s="32"/>
      <c r="F42" s="32"/>
      <c r="G42" s="32"/>
      <c r="H42" s="32"/>
      <c r="I42" s="32"/>
      <c r="J42" s="32"/>
      <c r="K42" s="45"/>
      <c r="L42" s="45"/>
      <c r="M42" s="45"/>
      <c r="N42" s="45"/>
    </row>
    <row r="43" ht="26" customHeight="1" spans="2:14">
      <c r="B43" s="32"/>
      <c r="C43" s="32"/>
      <c r="D43" s="32"/>
      <c r="E43" s="32"/>
      <c r="F43" s="32"/>
      <c r="G43" s="32"/>
      <c r="H43" s="32"/>
      <c r="I43" s="32"/>
      <c r="J43" s="32"/>
      <c r="K43" s="45">
        <f t="shared" ref="K43:K47" si="26">K40+5</f>
        <v>65</v>
      </c>
      <c r="L43" s="45" t="s">
        <v>672</v>
      </c>
      <c r="M43" s="45">
        <f t="shared" si="24"/>
        <v>0.888912372831364</v>
      </c>
      <c r="N43" s="45">
        <f t="shared" si="25"/>
        <v>1.33035137968407</v>
      </c>
    </row>
    <row r="44" ht="26" customHeight="1" spans="2:14">
      <c r="B44" s="32"/>
      <c r="C44" s="32"/>
      <c r="D44" s="32"/>
      <c r="E44" s="32"/>
      <c r="F44" s="32"/>
      <c r="G44" s="32"/>
      <c r="H44" s="32"/>
      <c r="I44" s="32"/>
      <c r="J44" s="32"/>
      <c r="K44" s="45">
        <f t="shared" si="26"/>
        <v>65</v>
      </c>
      <c r="L44" s="45" t="s">
        <v>673</v>
      </c>
      <c r="M44" s="45">
        <f t="shared" si="24"/>
        <v>0.833355349529403</v>
      </c>
      <c r="N44" s="45">
        <f t="shared" si="25"/>
        <v>1.24720441845382</v>
      </c>
    </row>
    <row r="45" ht="26" customHeight="1" spans="2:14">
      <c r="B45" s="32"/>
      <c r="C45" s="32"/>
      <c r="D45" s="32"/>
      <c r="E45" s="32"/>
      <c r="F45" s="32"/>
      <c r="G45" s="32"/>
      <c r="H45" s="32"/>
      <c r="I45" s="32"/>
      <c r="J45" s="32"/>
      <c r="K45" s="45"/>
      <c r="L45" s="45"/>
      <c r="M45" s="45"/>
      <c r="N45" s="45"/>
    </row>
    <row r="46" ht="26" customHeight="1" spans="2:14">
      <c r="B46" s="32"/>
      <c r="C46" s="32"/>
      <c r="D46" s="32"/>
      <c r="E46" s="32"/>
      <c r="F46" s="32"/>
      <c r="G46" s="32"/>
      <c r="H46" s="32"/>
      <c r="I46" s="32"/>
      <c r="J46" s="32"/>
      <c r="K46" s="45">
        <f t="shared" si="26"/>
        <v>70</v>
      </c>
      <c r="L46" s="45" t="s">
        <v>672</v>
      </c>
      <c r="M46" s="45">
        <f t="shared" ref="M46:M50" si="27">COS((202.5-K46*2.25)*PI()/180)*IF(L46="外",1.6,1.5)</f>
        <v>1.13137084989848</v>
      </c>
      <c r="N46" s="45">
        <f t="shared" ref="N46:N50" si="28">SIN((202.5-K46*2.25)*PI()/180)*IF(L46="外",1.6,1.5)</f>
        <v>1.13137084989848</v>
      </c>
    </row>
    <row r="47" ht="26" customHeight="1" spans="2:14">
      <c r="B47" s="32"/>
      <c r="C47" s="32"/>
      <c r="D47" s="32"/>
      <c r="E47" s="32"/>
      <c r="F47" s="32"/>
      <c r="G47" s="32"/>
      <c r="H47" s="32"/>
      <c r="I47" s="32"/>
      <c r="J47" s="32"/>
      <c r="K47" s="45">
        <f t="shared" si="26"/>
        <v>70</v>
      </c>
      <c r="L47" s="45" t="s">
        <v>673</v>
      </c>
      <c r="M47" s="45">
        <f t="shared" si="27"/>
        <v>1.06066017177982</v>
      </c>
      <c r="N47" s="45">
        <f t="shared" si="28"/>
        <v>1.06066017177982</v>
      </c>
    </row>
    <row r="48" ht="26" customHeight="1" spans="2:14">
      <c r="B48" s="32"/>
      <c r="C48" s="32"/>
      <c r="D48" s="32"/>
      <c r="E48" s="32"/>
      <c r="F48" s="32"/>
      <c r="G48" s="32"/>
      <c r="H48" s="32"/>
      <c r="I48" s="32"/>
      <c r="J48" s="32"/>
      <c r="K48" s="45"/>
      <c r="L48" s="45"/>
      <c r="M48" s="45"/>
      <c r="N48" s="45"/>
    </row>
    <row r="49" ht="26" customHeight="1" spans="2:14">
      <c r="B49" s="32"/>
      <c r="C49" s="32"/>
      <c r="D49" s="32"/>
      <c r="E49" s="32"/>
      <c r="F49" s="32"/>
      <c r="G49" s="32"/>
      <c r="H49" s="32"/>
      <c r="I49" s="32"/>
      <c r="J49" s="32"/>
      <c r="K49" s="45">
        <f t="shared" ref="K49:K53" si="29">K46+5</f>
        <v>75</v>
      </c>
      <c r="L49" s="45" t="s">
        <v>672</v>
      </c>
      <c r="M49" s="45">
        <f t="shared" si="27"/>
        <v>1.33035137968407</v>
      </c>
      <c r="N49" s="45">
        <f t="shared" si="28"/>
        <v>0.888912372831363</v>
      </c>
    </row>
    <row r="50" ht="26" customHeight="1" spans="2:14">
      <c r="B50" s="32"/>
      <c r="C50" s="32"/>
      <c r="D50" s="32"/>
      <c r="E50" s="32"/>
      <c r="F50" s="32"/>
      <c r="G50" s="32"/>
      <c r="H50" s="32"/>
      <c r="I50" s="32"/>
      <c r="J50" s="32"/>
      <c r="K50" s="45">
        <f t="shared" si="29"/>
        <v>75</v>
      </c>
      <c r="L50" s="45" t="s">
        <v>673</v>
      </c>
      <c r="M50" s="45">
        <f t="shared" si="27"/>
        <v>1.24720441845382</v>
      </c>
      <c r="N50" s="45">
        <f t="shared" si="28"/>
        <v>0.833355349529403</v>
      </c>
    </row>
    <row r="51" ht="26" customHeight="1" spans="2:14">
      <c r="B51" s="32"/>
      <c r="C51" s="32"/>
      <c r="D51" s="32"/>
      <c r="E51" s="32"/>
      <c r="F51" s="32"/>
      <c r="G51" s="32"/>
      <c r="H51" s="32"/>
      <c r="I51" s="32"/>
      <c r="J51" s="32"/>
      <c r="K51" s="45"/>
      <c r="L51" s="45"/>
      <c r="M51" s="45"/>
      <c r="N51" s="45"/>
    </row>
    <row r="52" ht="26" customHeight="1" spans="2:14">
      <c r="B52" s="32"/>
      <c r="C52" s="32"/>
      <c r="D52" s="32"/>
      <c r="E52" s="32"/>
      <c r="F52" s="32"/>
      <c r="G52" s="32"/>
      <c r="H52" s="32"/>
      <c r="I52" s="32"/>
      <c r="J52" s="32"/>
      <c r="K52" s="45">
        <f t="shared" si="29"/>
        <v>80</v>
      </c>
      <c r="L52" s="45" t="s">
        <v>672</v>
      </c>
      <c r="M52" s="45">
        <f t="shared" ref="M52:M56" si="30">COS((202.5-K52*2.25)*PI()/180)*IF(L52="外",1.6,1.5)</f>
        <v>1.47820725201806</v>
      </c>
      <c r="N52" s="45">
        <f t="shared" ref="N52:N56" si="31">SIN((202.5-K52*2.25)*PI()/180)*IF(L52="外",1.6,1.5)</f>
        <v>0.612293491784144</v>
      </c>
    </row>
    <row r="53" ht="26" customHeight="1" spans="2:14">
      <c r="B53" s="32"/>
      <c r="C53" s="32"/>
      <c r="D53" s="32"/>
      <c r="E53" s="32"/>
      <c r="F53" s="32"/>
      <c r="G53" s="32"/>
      <c r="H53" s="32"/>
      <c r="I53" s="32"/>
      <c r="J53" s="32"/>
      <c r="K53" s="45">
        <f t="shared" si="29"/>
        <v>80</v>
      </c>
      <c r="L53" s="45" t="s">
        <v>673</v>
      </c>
      <c r="M53" s="45">
        <f t="shared" si="30"/>
        <v>1.38581929876693</v>
      </c>
      <c r="N53" s="45">
        <f t="shared" si="31"/>
        <v>0.574025148547635</v>
      </c>
    </row>
    <row r="54" ht="26" customHeight="1" spans="2:14">
      <c r="B54" s="32"/>
      <c r="C54" s="32"/>
      <c r="D54" s="32"/>
      <c r="E54" s="32"/>
      <c r="F54" s="32"/>
      <c r="G54" s="32"/>
      <c r="H54" s="32"/>
      <c r="I54" s="32"/>
      <c r="J54" s="32"/>
      <c r="K54" s="45"/>
      <c r="L54" s="45"/>
      <c r="M54" s="45"/>
      <c r="N54" s="45"/>
    </row>
    <row r="55" ht="26" customHeight="1" spans="2:14">
      <c r="B55" s="32"/>
      <c r="C55" s="32"/>
      <c r="D55" s="32"/>
      <c r="E55" s="32"/>
      <c r="F55" s="32"/>
      <c r="G55" s="32"/>
      <c r="H55" s="32"/>
      <c r="I55" s="32"/>
      <c r="J55" s="32"/>
      <c r="K55" s="45">
        <f t="shared" ref="K55:K59" si="32">K52+5</f>
        <v>85</v>
      </c>
      <c r="L55" s="45" t="s">
        <v>672</v>
      </c>
      <c r="M55" s="45">
        <f t="shared" si="30"/>
        <v>1.56925644864517</v>
      </c>
      <c r="N55" s="45">
        <f t="shared" si="31"/>
        <v>0.312144515225805</v>
      </c>
    </row>
    <row r="56" ht="26" customHeight="1" spans="2:14">
      <c r="B56" s="32"/>
      <c r="C56" s="32"/>
      <c r="D56" s="32"/>
      <c r="E56" s="32"/>
      <c r="F56" s="32"/>
      <c r="G56" s="32"/>
      <c r="H56" s="32"/>
      <c r="I56" s="32"/>
      <c r="J56" s="32"/>
      <c r="K56" s="45">
        <f t="shared" si="32"/>
        <v>85</v>
      </c>
      <c r="L56" s="45" t="s">
        <v>673</v>
      </c>
      <c r="M56" s="45">
        <f t="shared" si="30"/>
        <v>1.47117792060485</v>
      </c>
      <c r="N56" s="45">
        <f t="shared" si="31"/>
        <v>0.292635483024192</v>
      </c>
    </row>
    <row r="57" ht="26" customHeight="1" spans="2:14">
      <c r="B57" s="32"/>
      <c r="C57" s="32"/>
      <c r="D57" s="32"/>
      <c r="E57" s="32"/>
      <c r="F57" s="32"/>
      <c r="G57" s="32"/>
      <c r="H57" s="32"/>
      <c r="I57" s="32"/>
      <c r="J57" s="32"/>
      <c r="K57" s="45"/>
      <c r="L57" s="45"/>
      <c r="M57" s="45"/>
      <c r="N57" s="45"/>
    </row>
    <row r="58" ht="26" customHeight="1" spans="2:14">
      <c r="B58" s="32"/>
      <c r="C58" s="32"/>
      <c r="D58" s="32"/>
      <c r="E58" s="32"/>
      <c r="F58" s="32"/>
      <c r="G58" s="32"/>
      <c r="H58" s="32"/>
      <c r="I58" s="32"/>
      <c r="J58" s="32"/>
      <c r="K58" s="45">
        <f t="shared" si="32"/>
        <v>90</v>
      </c>
      <c r="L58" s="45" t="s">
        <v>672</v>
      </c>
      <c r="M58" s="45">
        <f t="shared" ref="M58:M62" si="33">COS((202.5-K58*2.25)*PI()/180)*IF(L58="外",1.6,1.5)</f>
        <v>1.6</v>
      </c>
      <c r="N58" s="45">
        <f t="shared" ref="N58:N62" si="34">SIN((202.5-K58*2.25)*PI()/180)*IF(L58="外",1.6,1.5)</f>
        <v>0</v>
      </c>
    </row>
    <row r="59" ht="26" customHeight="1" spans="2:14">
      <c r="B59" s="32"/>
      <c r="C59" s="32"/>
      <c r="D59" s="32"/>
      <c r="E59" s="32"/>
      <c r="F59" s="32"/>
      <c r="G59" s="32"/>
      <c r="H59" s="32"/>
      <c r="I59" s="32"/>
      <c r="J59" s="32"/>
      <c r="K59" s="45">
        <f t="shared" si="32"/>
        <v>90</v>
      </c>
      <c r="L59" s="45" t="s">
        <v>673</v>
      </c>
      <c r="M59" s="45">
        <f t="shared" si="33"/>
        <v>1.5</v>
      </c>
      <c r="N59" s="45">
        <f t="shared" si="34"/>
        <v>0</v>
      </c>
    </row>
    <row r="60" ht="26" customHeight="1" spans="2:14">
      <c r="B60" s="32"/>
      <c r="C60" s="32"/>
      <c r="D60" s="32"/>
      <c r="E60" s="32"/>
      <c r="F60" s="32"/>
      <c r="G60" s="32"/>
      <c r="H60" s="32"/>
      <c r="I60" s="32"/>
      <c r="J60" s="32"/>
      <c r="K60" s="45"/>
      <c r="L60" s="45"/>
      <c r="M60" s="45"/>
      <c r="N60" s="45"/>
    </row>
    <row r="61" ht="26" customHeight="1" spans="2:14">
      <c r="B61" s="32"/>
      <c r="C61" s="32"/>
      <c r="D61" s="32"/>
      <c r="E61" s="32"/>
      <c r="F61" s="32"/>
      <c r="G61" s="32"/>
      <c r="H61" s="32"/>
      <c r="I61" s="32"/>
      <c r="J61" s="32"/>
      <c r="K61" s="45">
        <f t="shared" ref="K61:K65" si="35">K58+5</f>
        <v>95</v>
      </c>
      <c r="L61" s="45" t="s">
        <v>672</v>
      </c>
      <c r="M61" s="45">
        <f t="shared" si="33"/>
        <v>1.56925644864517</v>
      </c>
      <c r="N61" s="45">
        <f t="shared" si="34"/>
        <v>-0.312144515225805</v>
      </c>
    </row>
    <row r="62" ht="26" customHeight="1" spans="2:14">
      <c r="B62" s="32"/>
      <c r="C62" s="32"/>
      <c r="D62" s="32"/>
      <c r="E62" s="32"/>
      <c r="F62" s="32"/>
      <c r="G62" s="32"/>
      <c r="H62" s="32"/>
      <c r="I62" s="32"/>
      <c r="J62" s="32"/>
      <c r="K62" s="45">
        <f t="shared" si="35"/>
        <v>95</v>
      </c>
      <c r="L62" s="45" t="s">
        <v>673</v>
      </c>
      <c r="M62" s="45">
        <f t="shared" si="33"/>
        <v>1.47117792060485</v>
      </c>
      <c r="N62" s="45">
        <f t="shared" si="34"/>
        <v>-0.292635483024192</v>
      </c>
    </row>
    <row r="63" ht="26" customHeight="1" spans="2:14">
      <c r="B63" s="32"/>
      <c r="C63" s="32"/>
      <c r="D63" s="32"/>
      <c r="E63" s="32"/>
      <c r="F63" s="32"/>
      <c r="G63" s="32"/>
      <c r="H63" s="32"/>
      <c r="I63" s="32"/>
      <c r="J63" s="32"/>
      <c r="K63" s="45"/>
      <c r="L63" s="45"/>
      <c r="M63" s="45"/>
      <c r="N63" s="45"/>
    </row>
    <row r="64" ht="26" customHeight="1" spans="2:14">
      <c r="B64" s="32"/>
      <c r="C64" s="32"/>
      <c r="D64" s="32"/>
      <c r="E64" s="32"/>
      <c r="F64" s="32"/>
      <c r="G64" s="32"/>
      <c r="H64" s="32"/>
      <c r="I64" s="32"/>
      <c r="J64" s="32"/>
      <c r="K64" s="45">
        <f t="shared" si="35"/>
        <v>100</v>
      </c>
      <c r="L64" s="45" t="s">
        <v>672</v>
      </c>
      <c r="M64" s="45">
        <f>COS((202.5-K64*2.25)*PI()/180)*IF(L64="外",1.6,1.5)</f>
        <v>1.47820725201806</v>
      </c>
      <c r="N64" s="45">
        <f>SIN((202.5-K64*2.25)*PI()/180)*IF(L64="外",1.6,1.5)</f>
        <v>-0.612293491784144</v>
      </c>
    </row>
    <row r="65" ht="26" customHeight="1" spans="2:14">
      <c r="B65" s="32"/>
      <c r="C65" s="32"/>
      <c r="D65" s="32"/>
      <c r="E65" s="32"/>
      <c r="F65" s="32"/>
      <c r="G65" s="32"/>
      <c r="H65" s="32"/>
      <c r="I65" s="32"/>
      <c r="J65" s="32"/>
      <c r="K65" s="45">
        <f t="shared" si="35"/>
        <v>100</v>
      </c>
      <c r="L65" s="45" t="s">
        <v>673</v>
      </c>
      <c r="M65" s="45">
        <f>COS((202.5-K65*2.25)*PI()/180)*IF(L65="外",1.6,1.5)</f>
        <v>1.38581929876693</v>
      </c>
      <c r="N65" s="45">
        <f>SIN((202.5-K65*2.25)*PI()/180)*IF(L65="外",1.6,1.5)</f>
        <v>-0.574025148547635</v>
      </c>
    </row>
    <row r="66" ht="26" customHeight="1" spans="2:14"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</row>
    <row r="67" ht="26" customHeight="1" spans="2:14"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</row>
    <row r="68" ht="26" customHeight="1" spans="2:14"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</row>
    <row r="69" ht="26" customHeight="1" spans="2:14"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"/>
  <dimension ref="B1:G2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9.65833333333333" style="8" customWidth="1"/>
    <col min="3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675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676</v>
      </c>
      <c r="C3" s="5"/>
      <c r="D3" s="5"/>
      <c r="E3" s="5"/>
      <c r="F3" s="5"/>
      <c r="G3" s="5"/>
    </row>
    <row r="4" ht="26" customHeight="1" spans="2:7">
      <c r="B4" s="3" t="s">
        <v>677</v>
      </c>
      <c r="C4" s="5"/>
      <c r="D4" s="5"/>
      <c r="E4" s="5"/>
      <c r="F4" s="5"/>
      <c r="G4" s="5"/>
    </row>
    <row r="5" ht="26" customHeight="1" spans="2:7">
      <c r="B5" s="3" t="s">
        <v>678</v>
      </c>
      <c r="C5" s="5"/>
      <c r="D5" s="5"/>
      <c r="E5" s="5"/>
      <c r="F5" s="5"/>
      <c r="G5" s="5"/>
    </row>
    <row r="6" ht="26" customHeight="1" spans="2:7">
      <c r="B6" s="43" t="s">
        <v>679</v>
      </c>
      <c r="C6" s="5"/>
      <c r="D6" s="5"/>
      <c r="E6" s="5"/>
      <c r="F6" s="5"/>
      <c r="G6" s="5"/>
    </row>
    <row r="7" ht="26" customHeight="1" spans="2:7">
      <c r="B7" s="44" t="s">
        <v>680</v>
      </c>
      <c r="C7" s="5"/>
      <c r="D7" s="5"/>
      <c r="E7" s="5"/>
      <c r="F7" s="5"/>
      <c r="G7" s="5"/>
    </row>
    <row r="8" ht="26" customHeight="1" spans="2:7">
      <c r="B8" s="44" t="s">
        <v>681</v>
      </c>
      <c r="C8" s="5"/>
      <c r="D8" s="5"/>
      <c r="E8" s="5"/>
      <c r="F8" s="5"/>
      <c r="G8" s="5"/>
    </row>
    <row r="9" ht="26" customHeight="1" spans="2:7">
      <c r="B9" s="44"/>
      <c r="C9" s="5"/>
      <c r="D9" s="5"/>
      <c r="E9" s="5"/>
      <c r="F9" s="5"/>
      <c r="G9" s="5"/>
    </row>
    <row r="10" ht="26" customHeight="1" spans="2:7">
      <c r="B10" s="44"/>
      <c r="C10" s="5"/>
      <c r="D10" s="5"/>
      <c r="E10" s="5"/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customHeight="1" spans="2:7">
      <c r="B13" s="3"/>
      <c r="C13" s="5"/>
      <c r="D13" s="5"/>
      <c r="E13" s="5"/>
      <c r="F13" s="5"/>
      <c r="G13" s="5"/>
    </row>
    <row r="14" customHeight="1" spans="2:7">
      <c r="B14" s="3"/>
      <c r="C14" s="5"/>
      <c r="D14" s="5"/>
      <c r="E14" s="5"/>
      <c r="F14" s="5"/>
      <c r="G14" s="5"/>
    </row>
    <row r="15" customHeight="1" spans="2:7">
      <c r="B15" s="3"/>
      <c r="C15" s="5"/>
      <c r="D15" s="5"/>
      <c r="E15" s="5"/>
      <c r="F15" s="5"/>
      <c r="G15" s="5"/>
    </row>
    <row r="16" customHeight="1" spans="2:7">
      <c r="B16" s="3"/>
      <c r="C16" s="5"/>
      <c r="D16" s="5"/>
      <c r="E16" s="5"/>
      <c r="F16" s="5"/>
      <c r="G16" s="5"/>
    </row>
    <row r="17" customHeight="1" spans="2:7">
      <c r="B17" s="3"/>
      <c r="C17" s="5"/>
      <c r="D17" s="5"/>
      <c r="E17" s="5"/>
      <c r="F17" s="5"/>
      <c r="G17" s="5"/>
    </row>
    <row r="18" customHeight="1" spans="2:7">
      <c r="B18" s="3"/>
      <c r="C18" s="5"/>
      <c r="D18" s="5"/>
      <c r="E18" s="5"/>
      <c r="F18" s="5"/>
      <c r="G18" s="5"/>
    </row>
    <row r="19" customHeight="1" spans="2:7">
      <c r="B19" s="3"/>
      <c r="C19" s="5"/>
      <c r="D19" s="5"/>
      <c r="E19" s="5"/>
      <c r="F19" s="5"/>
      <c r="G19" s="5"/>
    </row>
    <row r="20" ht="26" customHeight="1" spans="2:7">
      <c r="B20" s="44" t="s">
        <v>682</v>
      </c>
      <c r="C20" s="5"/>
      <c r="D20" s="5"/>
      <c r="E20" s="5"/>
      <c r="F20" s="5"/>
      <c r="G20" s="5"/>
    </row>
    <row r="21" ht="26" customHeight="1" spans="2:7">
      <c r="B21" s="44" t="s">
        <v>683</v>
      </c>
      <c r="C21" s="5"/>
      <c r="D21" s="5"/>
      <c r="E21" s="5"/>
      <c r="F21" s="5"/>
      <c r="G21" s="5"/>
    </row>
    <row r="22" ht="26" customHeight="1" spans="2:7">
      <c r="B22" s="43" t="s">
        <v>684</v>
      </c>
      <c r="C22" s="5"/>
      <c r="D22" s="5"/>
      <c r="E22" s="5"/>
      <c r="F22" s="5"/>
      <c r="G22" s="5"/>
    </row>
    <row r="23" ht="26" customHeight="1" spans="2:7">
      <c r="B23" s="3" t="s">
        <v>685</v>
      </c>
      <c r="C23" s="5"/>
      <c r="D23" s="5"/>
      <c r="E23" s="5"/>
      <c r="F23" s="5"/>
      <c r="G23" s="5"/>
    </row>
    <row r="24" ht="26" customHeight="1" spans="2:7">
      <c r="B24" s="3" t="s">
        <v>686</v>
      </c>
      <c r="C24" s="5"/>
      <c r="D24" s="5"/>
      <c r="E24" s="5"/>
      <c r="F24" s="5"/>
      <c r="G24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"/>
  <dimension ref="B1:L18"/>
  <sheetViews>
    <sheetView showGridLines="0" workbookViewId="0">
      <pane ySplit="1" topLeftCell="A5" activePane="bottomLeft" state="frozen"/>
      <selection/>
      <selection pane="bottomLeft" activeCell="D11" sqref="D11:K18"/>
    </sheetView>
  </sheetViews>
  <sheetFormatPr defaultColWidth="9.90833333333333" defaultRowHeight="14" customHeight="1"/>
  <cols>
    <col min="1" max="1" width="7.64166666666667" customWidth="1"/>
    <col min="2" max="2" width="9.65833333333333" style="8" customWidth="1"/>
    <col min="3" max="3" width="12.8583333333333" style="9" customWidth="1"/>
    <col min="4" max="11" width="8.63333333333333" style="9" customWidth="1"/>
    <col min="12" max="12" width="9.09166666666667" style="9" customWidth="1"/>
    <col min="13" max="14" width="13.7583333333333"/>
  </cols>
  <sheetData>
    <row r="1" s="7" customFormat="1" ht="49" customHeight="1" spans="2:12">
      <c r="B1" s="10" t="s">
        <v>687</v>
      </c>
      <c r="C1" s="11"/>
      <c r="D1" s="12"/>
      <c r="E1" s="12"/>
      <c r="F1" s="12"/>
      <c r="G1" s="12"/>
      <c r="H1" s="12"/>
      <c r="I1" s="12"/>
      <c r="J1" s="12"/>
      <c r="K1" s="12"/>
      <c r="L1" s="12"/>
    </row>
    <row r="2" ht="15" customHeight="1" spans="2:12">
      <c r="B2" s="3"/>
      <c r="C2" s="5"/>
      <c r="D2" s="5"/>
      <c r="E2" s="5"/>
      <c r="F2" s="5"/>
      <c r="G2" s="5"/>
      <c r="H2" s="5"/>
      <c r="I2" s="5"/>
      <c r="J2" s="5"/>
      <c r="K2" s="5"/>
      <c r="L2" s="5"/>
    </row>
    <row r="3" ht="25.5" customHeight="1" spans="2:12">
      <c r="B3" s="39" t="s">
        <v>688</v>
      </c>
      <c r="C3" s="5"/>
      <c r="D3" s="5"/>
      <c r="E3" s="5"/>
      <c r="F3" s="5"/>
      <c r="G3" s="5"/>
      <c r="H3" s="5"/>
      <c r="I3" s="5"/>
      <c r="J3" s="5"/>
      <c r="K3" s="5"/>
      <c r="L3" s="5"/>
    </row>
    <row r="4" ht="26" customHeight="1" spans="2:12">
      <c r="B4" s="16" t="s">
        <v>689</v>
      </c>
      <c r="C4" s="5"/>
      <c r="D4" s="5"/>
      <c r="E4" s="5"/>
      <c r="F4" s="5"/>
      <c r="G4" s="5"/>
      <c r="H4" s="5"/>
      <c r="I4" s="5"/>
      <c r="J4" s="5"/>
      <c r="K4" s="5"/>
      <c r="L4" s="5"/>
    </row>
    <row r="5" ht="26" customHeight="1" spans="2:12">
      <c r="B5" s="3" t="s">
        <v>690</v>
      </c>
      <c r="C5" s="5"/>
      <c r="D5" s="5"/>
      <c r="E5" s="5"/>
      <c r="F5" s="5"/>
      <c r="G5" s="5"/>
      <c r="H5" s="5"/>
      <c r="I5" s="5"/>
      <c r="J5" s="5"/>
      <c r="K5" s="5"/>
      <c r="L5" s="5"/>
    </row>
    <row r="6" ht="26" customHeight="1" spans="2:12">
      <c r="B6" s="3" t="s">
        <v>691</v>
      </c>
      <c r="C6" s="5"/>
      <c r="D6" s="5"/>
      <c r="E6" s="5"/>
      <c r="F6" s="5"/>
      <c r="G6" s="5"/>
      <c r="H6" s="5"/>
      <c r="I6" s="5"/>
      <c r="J6" s="5"/>
      <c r="K6" s="5"/>
      <c r="L6" s="5"/>
    </row>
    <row r="7" ht="26" customHeight="1" spans="2:12">
      <c r="B7" s="3" t="s">
        <v>692</v>
      </c>
      <c r="C7" s="5"/>
      <c r="D7" s="5"/>
      <c r="E7" s="5"/>
      <c r="F7" s="5"/>
      <c r="G7" s="5"/>
      <c r="H7" s="5"/>
      <c r="I7" s="5"/>
      <c r="J7" s="5"/>
      <c r="K7" s="5"/>
      <c r="L7" s="5"/>
    </row>
    <row r="8" ht="26" customHeight="1" spans="2:12">
      <c r="B8" s="3" t="s">
        <v>693</v>
      </c>
      <c r="C8" s="5"/>
      <c r="D8" s="5"/>
      <c r="E8" s="5"/>
      <c r="F8" s="5"/>
      <c r="G8" s="5"/>
      <c r="H8" s="5"/>
      <c r="I8" s="5"/>
      <c r="J8" s="5"/>
      <c r="K8" s="5"/>
      <c r="L8" s="5"/>
    </row>
    <row r="10" ht="32" customHeight="1" spans="3:12">
      <c r="C10" s="40"/>
      <c r="D10" s="41" t="s">
        <v>694</v>
      </c>
      <c r="E10" s="41" t="s">
        <v>695</v>
      </c>
      <c r="F10" s="41" t="s">
        <v>696</v>
      </c>
      <c r="G10" s="41" t="s">
        <v>697</v>
      </c>
      <c r="H10" s="41" t="s">
        <v>698</v>
      </c>
      <c r="I10" s="41" t="s">
        <v>699</v>
      </c>
      <c r="J10" s="41" t="s">
        <v>700</v>
      </c>
      <c r="K10" s="41" t="s">
        <v>701</v>
      </c>
      <c r="L10" s="41" t="s">
        <v>702</v>
      </c>
    </row>
    <row r="11" ht="20" customHeight="1" spans="3:12">
      <c r="C11" s="42" t="s">
        <v>703</v>
      </c>
      <c r="D11" s="42">
        <v>88</v>
      </c>
      <c r="E11" s="42">
        <v>89</v>
      </c>
      <c r="F11" s="42">
        <v>69</v>
      </c>
      <c r="G11" s="42">
        <v>62</v>
      </c>
      <c r="H11" s="42">
        <v>65</v>
      </c>
      <c r="I11" s="42">
        <v>61</v>
      </c>
      <c r="J11" s="42">
        <v>86</v>
      </c>
      <c r="K11" s="42">
        <v>63</v>
      </c>
      <c r="L11" s="42">
        <f>TRIMMEAN(D11:K11,0.25)</f>
        <v>72.1666666666667</v>
      </c>
    </row>
    <row r="12" ht="20" customHeight="1" spans="3:12">
      <c r="C12" s="42" t="s">
        <v>704</v>
      </c>
      <c r="D12" s="42">
        <v>100</v>
      </c>
      <c r="E12" s="42">
        <v>72</v>
      </c>
      <c r="F12" s="42">
        <v>64</v>
      </c>
      <c r="G12" s="42">
        <v>87</v>
      </c>
      <c r="H12" s="42">
        <v>78</v>
      </c>
      <c r="I12" s="42">
        <v>72</v>
      </c>
      <c r="J12" s="42">
        <v>78</v>
      </c>
      <c r="K12" s="42">
        <v>84</v>
      </c>
      <c r="L12" s="42">
        <f t="shared" ref="L12:L18" si="0">TRIMMEAN(D12:K12,0.25)</f>
        <v>78.5</v>
      </c>
    </row>
    <row r="13" ht="20" customHeight="1" spans="3:12">
      <c r="C13" s="42" t="s">
        <v>705</v>
      </c>
      <c r="D13" s="42">
        <v>90</v>
      </c>
      <c r="E13" s="42">
        <v>74</v>
      </c>
      <c r="F13" s="42">
        <v>83</v>
      </c>
      <c r="G13" s="42">
        <v>90</v>
      </c>
      <c r="H13" s="42">
        <v>81</v>
      </c>
      <c r="I13" s="42">
        <v>97</v>
      </c>
      <c r="J13" s="42">
        <v>72</v>
      </c>
      <c r="K13" s="42">
        <v>98</v>
      </c>
      <c r="L13" s="42">
        <f t="shared" si="0"/>
        <v>85.8333333333333</v>
      </c>
    </row>
    <row r="14" ht="20" customHeight="1" spans="3:12">
      <c r="C14" s="42" t="s">
        <v>706</v>
      </c>
      <c r="D14" s="42">
        <v>70</v>
      </c>
      <c r="E14" s="42">
        <v>93</v>
      </c>
      <c r="F14" s="42">
        <v>65</v>
      </c>
      <c r="G14" s="42">
        <v>76</v>
      </c>
      <c r="H14" s="42">
        <v>60</v>
      </c>
      <c r="I14" s="42">
        <v>94</v>
      </c>
      <c r="J14" s="42">
        <v>65</v>
      </c>
      <c r="K14" s="42">
        <v>90</v>
      </c>
      <c r="L14" s="42">
        <f t="shared" si="0"/>
        <v>76.5</v>
      </c>
    </row>
    <row r="15" ht="20" customHeight="1" spans="3:12">
      <c r="C15" s="42" t="s">
        <v>707</v>
      </c>
      <c r="D15" s="42">
        <v>85</v>
      </c>
      <c r="E15" s="42">
        <v>77</v>
      </c>
      <c r="F15" s="42">
        <v>74</v>
      </c>
      <c r="G15" s="42">
        <v>93</v>
      </c>
      <c r="H15" s="42">
        <v>93</v>
      </c>
      <c r="I15" s="42">
        <v>69</v>
      </c>
      <c r="J15" s="42">
        <v>67</v>
      </c>
      <c r="K15" s="42">
        <v>62</v>
      </c>
      <c r="L15" s="42">
        <f t="shared" si="0"/>
        <v>77.5</v>
      </c>
    </row>
    <row r="16" ht="20" customHeight="1" spans="3:12">
      <c r="C16" s="42" t="s">
        <v>708</v>
      </c>
      <c r="D16" s="42">
        <v>80</v>
      </c>
      <c r="E16" s="42">
        <v>83</v>
      </c>
      <c r="F16" s="42">
        <v>100</v>
      </c>
      <c r="G16" s="42">
        <v>94</v>
      </c>
      <c r="H16" s="42">
        <v>93</v>
      </c>
      <c r="I16" s="42">
        <v>81</v>
      </c>
      <c r="J16" s="42">
        <v>69</v>
      </c>
      <c r="K16" s="42">
        <v>81</v>
      </c>
      <c r="L16" s="42">
        <f t="shared" si="0"/>
        <v>85.3333333333333</v>
      </c>
    </row>
    <row r="17" ht="20" customHeight="1" spans="3:12">
      <c r="C17" s="42" t="s">
        <v>709</v>
      </c>
      <c r="D17" s="42">
        <v>62</v>
      </c>
      <c r="E17" s="42">
        <v>80</v>
      </c>
      <c r="F17" s="42">
        <v>92</v>
      </c>
      <c r="G17" s="42">
        <v>69</v>
      </c>
      <c r="H17" s="42">
        <v>72</v>
      </c>
      <c r="I17" s="42">
        <v>74</v>
      </c>
      <c r="J17" s="42">
        <v>69</v>
      </c>
      <c r="K17" s="42">
        <v>95</v>
      </c>
      <c r="L17" s="42">
        <f t="shared" si="0"/>
        <v>76</v>
      </c>
    </row>
    <row r="18" ht="20" customHeight="1" spans="3:12">
      <c r="C18" s="42" t="s">
        <v>710</v>
      </c>
      <c r="D18" s="42">
        <v>81</v>
      </c>
      <c r="E18" s="42">
        <v>70</v>
      </c>
      <c r="F18" s="42">
        <v>77</v>
      </c>
      <c r="G18" s="42">
        <v>91</v>
      </c>
      <c r="H18" s="42">
        <v>76</v>
      </c>
      <c r="I18" s="42">
        <v>91</v>
      </c>
      <c r="J18" s="42">
        <v>86</v>
      </c>
      <c r="K18" s="42">
        <v>81</v>
      </c>
      <c r="L18" s="42">
        <f t="shared" si="0"/>
        <v>82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"/>
  <dimension ref="B1:G11"/>
  <sheetViews>
    <sheetView showGridLines="0" workbookViewId="0">
      <pane ySplit="1" topLeftCell="A2" activePane="bottomLeft" state="frozen"/>
      <selection/>
      <selection pane="bottomLeft" activeCell="J10" sqref="J10"/>
    </sheetView>
  </sheetViews>
  <sheetFormatPr defaultColWidth="9.90833333333333" defaultRowHeight="14" customHeight="1" outlineLevelCol="6"/>
  <cols>
    <col min="1" max="1" width="7.64166666666667" customWidth="1"/>
    <col min="2" max="2" width="9.65833333333333" style="8" customWidth="1"/>
    <col min="3" max="3" width="11.6333333333333" style="9" customWidth="1"/>
    <col min="4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711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554</v>
      </c>
      <c r="C3" s="5"/>
      <c r="D3" s="5"/>
      <c r="E3" s="5" t="s">
        <v>555</v>
      </c>
      <c r="F3" s="5"/>
      <c r="G3" s="5"/>
    </row>
    <row r="4" ht="26" customHeight="1" spans="2:7">
      <c r="B4" s="35" t="s">
        <v>712</v>
      </c>
      <c r="C4" s="35" t="s">
        <v>622</v>
      </c>
      <c r="D4" s="5"/>
      <c r="E4" s="5"/>
      <c r="F4" s="5"/>
      <c r="G4" s="5"/>
    </row>
    <row r="5" ht="26" customHeight="1" spans="2:7">
      <c r="B5" s="36" t="s">
        <v>713</v>
      </c>
      <c r="C5" s="38">
        <v>1.03</v>
      </c>
      <c r="D5" s="5"/>
      <c r="E5" s="5"/>
      <c r="F5" s="5"/>
      <c r="G5" s="5"/>
    </row>
    <row r="6" ht="26" customHeight="1" spans="2:7">
      <c r="B6" s="36" t="s">
        <v>714</v>
      </c>
      <c r="C6" s="38">
        <v>0.92</v>
      </c>
      <c r="D6" s="5"/>
      <c r="E6" s="5"/>
      <c r="F6" s="5"/>
      <c r="G6" s="5"/>
    </row>
    <row r="7" ht="26" customHeight="1" spans="2:7">
      <c r="B7" s="36" t="s">
        <v>715</v>
      </c>
      <c r="C7" s="38">
        <v>1.05</v>
      </c>
      <c r="D7" s="5"/>
      <c r="E7" s="5"/>
      <c r="F7" s="5"/>
      <c r="G7" s="5"/>
    </row>
    <row r="8" ht="26" customHeight="1" spans="2:7">
      <c r="B8" s="36" t="s">
        <v>716</v>
      </c>
      <c r="C8" s="38">
        <v>0.91</v>
      </c>
      <c r="D8" s="5"/>
      <c r="E8" s="5"/>
      <c r="F8" s="5"/>
      <c r="G8" s="5"/>
    </row>
    <row r="9" ht="26" customHeight="1" spans="2:7">
      <c r="B9" s="36" t="s">
        <v>717</v>
      </c>
      <c r="C9" s="38">
        <v>1.05</v>
      </c>
      <c r="D9" s="5"/>
      <c r="E9" s="5"/>
      <c r="F9" s="5"/>
      <c r="G9" s="5"/>
    </row>
    <row r="10" ht="26" customHeight="1" spans="2:7">
      <c r="B10" s="36" t="s">
        <v>718</v>
      </c>
      <c r="C10" s="38">
        <v>1.02</v>
      </c>
      <c r="D10" s="5"/>
      <c r="E10" s="5"/>
      <c r="F10" s="5"/>
      <c r="G10" s="5"/>
    </row>
    <row r="11" ht="26" customHeight="1" spans="2:7">
      <c r="B11" s="36" t="s">
        <v>719</v>
      </c>
      <c r="C11" s="38">
        <v>0.96</v>
      </c>
      <c r="D11" s="5"/>
      <c r="E11" s="5"/>
      <c r="F11" s="5"/>
      <c r="G11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"/>
  <dimension ref="B1:G43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720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554</v>
      </c>
      <c r="C3" s="5"/>
      <c r="D3" s="5"/>
      <c r="E3" s="5"/>
      <c r="F3" s="5"/>
      <c r="G3" s="5"/>
    </row>
    <row r="4" ht="26" customHeight="1" spans="2:7">
      <c r="B4" s="35" t="s">
        <v>712</v>
      </c>
      <c r="C4" s="35" t="s">
        <v>721</v>
      </c>
      <c r="D4" s="35" t="s">
        <v>722</v>
      </c>
      <c r="E4" s="35" t="s">
        <v>723</v>
      </c>
      <c r="F4" s="5"/>
      <c r="G4" s="5"/>
    </row>
    <row r="5" ht="26" customHeight="1" spans="2:7">
      <c r="B5" s="36" t="s">
        <v>724</v>
      </c>
      <c r="C5" s="37">
        <v>44259</v>
      </c>
      <c r="D5" s="37">
        <v>44264</v>
      </c>
      <c r="E5" s="36">
        <f t="shared" ref="E5:E10" si="0">D5-C5</f>
        <v>5</v>
      </c>
      <c r="F5" s="5"/>
      <c r="G5" s="5"/>
    </row>
    <row r="6" ht="26" customHeight="1" spans="2:7">
      <c r="B6" s="36" t="s">
        <v>725</v>
      </c>
      <c r="C6" s="37">
        <v>44264</v>
      </c>
      <c r="D6" s="37">
        <v>44280</v>
      </c>
      <c r="E6" s="36">
        <f t="shared" si="0"/>
        <v>16</v>
      </c>
      <c r="F6" s="5"/>
      <c r="G6" s="5"/>
    </row>
    <row r="7" ht="26" customHeight="1" spans="2:7">
      <c r="B7" s="36" t="s">
        <v>726</v>
      </c>
      <c r="C7" s="37">
        <v>44280</v>
      </c>
      <c r="D7" s="37">
        <v>44286</v>
      </c>
      <c r="E7" s="36">
        <f t="shared" si="0"/>
        <v>6</v>
      </c>
      <c r="F7" s="5"/>
      <c r="G7" s="5"/>
    </row>
    <row r="8" ht="26" customHeight="1" spans="2:7">
      <c r="B8" s="36" t="s">
        <v>727</v>
      </c>
      <c r="C8" s="37">
        <v>44286</v>
      </c>
      <c r="D8" s="37">
        <v>44293</v>
      </c>
      <c r="E8" s="36">
        <f t="shared" si="0"/>
        <v>7</v>
      </c>
      <c r="F8" s="5"/>
      <c r="G8" s="5"/>
    </row>
    <row r="9" ht="26" customHeight="1" spans="2:7">
      <c r="B9" s="36" t="s">
        <v>728</v>
      </c>
      <c r="C9" s="37">
        <v>44293</v>
      </c>
      <c r="D9" s="37">
        <v>44296</v>
      </c>
      <c r="E9" s="36">
        <f t="shared" si="0"/>
        <v>3</v>
      </c>
      <c r="F9" s="5"/>
      <c r="G9" s="5"/>
    </row>
    <row r="10" ht="26" customHeight="1" spans="2:7">
      <c r="B10" s="36" t="s">
        <v>729</v>
      </c>
      <c r="C10" s="37">
        <v>44296</v>
      </c>
      <c r="D10" s="37">
        <v>44306</v>
      </c>
      <c r="E10" s="36">
        <f t="shared" si="0"/>
        <v>10</v>
      </c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ht="26" customHeight="1" spans="2:7">
      <c r="B12" s="16" t="s">
        <v>730</v>
      </c>
      <c r="C12" s="5"/>
      <c r="D12" s="5"/>
      <c r="E12" s="5"/>
      <c r="F12" s="5"/>
      <c r="G12" s="5"/>
    </row>
    <row r="13" ht="26" customHeight="1" spans="2:7">
      <c r="B13" s="3" t="s">
        <v>731</v>
      </c>
      <c r="C13" s="5"/>
      <c r="D13" s="5"/>
      <c r="E13" s="5"/>
      <c r="F13" s="5"/>
      <c r="G13" s="5"/>
    </row>
    <row r="14" ht="26" customHeight="1" spans="2:7">
      <c r="B14" s="3" t="s">
        <v>732</v>
      </c>
      <c r="C14" s="5"/>
      <c r="D14" s="5"/>
      <c r="E14" s="5"/>
      <c r="F14" s="5"/>
      <c r="G14" s="5"/>
    </row>
    <row r="15" customHeight="1" spans="2:7">
      <c r="B15" s="3"/>
      <c r="C15" s="5"/>
      <c r="D15" s="5"/>
      <c r="E15" s="5"/>
      <c r="F15" s="5"/>
      <c r="G15" s="5"/>
    </row>
    <row r="16" customHeight="1" spans="2:7">
      <c r="B16" s="3"/>
      <c r="C16" s="5"/>
      <c r="D16" s="5"/>
      <c r="E16" s="5"/>
      <c r="F16" s="5"/>
      <c r="G16" s="5"/>
    </row>
    <row r="17" customHeight="1" spans="2:7">
      <c r="B17" s="3"/>
      <c r="C17" s="5"/>
      <c r="D17" s="5"/>
      <c r="E17" s="5"/>
      <c r="F17" s="5"/>
      <c r="G17" s="5"/>
    </row>
    <row r="18" customHeight="1" spans="2:7">
      <c r="B18" s="3"/>
      <c r="C18" s="5"/>
      <c r="D18" s="5"/>
      <c r="E18" s="5"/>
      <c r="F18" s="5"/>
      <c r="G18" s="5"/>
    </row>
    <row r="19" customHeight="1" spans="2:7">
      <c r="B19" s="3"/>
      <c r="C19" s="5"/>
      <c r="D19" s="5"/>
      <c r="E19" s="5"/>
      <c r="F19" s="5"/>
      <c r="G19" s="5"/>
    </row>
    <row r="20" customHeight="1" spans="2:7">
      <c r="B20" s="3"/>
      <c r="C20" s="5"/>
      <c r="D20" s="5"/>
      <c r="E20" s="5"/>
      <c r="F20" s="5"/>
      <c r="G20" s="5"/>
    </row>
    <row r="21" customHeight="1" spans="2:7">
      <c r="B21" s="3"/>
      <c r="C21" s="5"/>
      <c r="D21" s="5"/>
      <c r="E21" s="5"/>
      <c r="F21" s="5"/>
      <c r="G21" s="5"/>
    </row>
    <row r="22" ht="26" customHeight="1" spans="2:7">
      <c r="B22" s="3" t="s">
        <v>733</v>
      </c>
      <c r="C22" s="5"/>
      <c r="D22" s="5"/>
      <c r="E22" s="5"/>
      <c r="F22" s="5"/>
      <c r="G22" s="5"/>
    </row>
    <row r="23" ht="26" customHeight="1" spans="2:7">
      <c r="B23" s="3" t="s">
        <v>734</v>
      </c>
      <c r="C23" s="5"/>
      <c r="D23" s="5"/>
      <c r="E23" s="5"/>
      <c r="F23" s="5"/>
      <c r="G23" s="5"/>
    </row>
    <row r="24" customHeight="1" spans="2:7">
      <c r="B24" s="3"/>
      <c r="C24" s="5"/>
      <c r="D24" s="5"/>
      <c r="E24" s="5"/>
      <c r="F24" s="5"/>
      <c r="G24" s="5"/>
    </row>
    <row r="25" customHeight="1" spans="2:7">
      <c r="B25" s="3"/>
      <c r="C25" s="5"/>
      <c r="D25" s="5"/>
      <c r="E25" s="5"/>
      <c r="F25" s="5"/>
      <c r="G25" s="5"/>
    </row>
    <row r="26" customHeight="1" spans="2:7">
      <c r="B26" s="3"/>
      <c r="C26" s="5"/>
      <c r="D26" s="5"/>
      <c r="E26" s="5"/>
      <c r="F26" s="5"/>
      <c r="G26" s="5"/>
    </row>
    <row r="27" customHeight="1" spans="2:7">
      <c r="B27" s="3"/>
      <c r="C27" s="5"/>
      <c r="D27" s="5"/>
      <c r="E27" s="5"/>
      <c r="F27" s="5"/>
      <c r="G27" s="5"/>
    </row>
    <row r="28" customHeight="1" spans="2:7">
      <c r="B28" s="3"/>
      <c r="C28" s="5"/>
      <c r="D28" s="5"/>
      <c r="E28" s="5"/>
      <c r="F28" s="5"/>
      <c r="G28" s="5"/>
    </row>
    <row r="29" customHeight="1" spans="2:7">
      <c r="B29" s="3"/>
      <c r="C29" s="5"/>
      <c r="D29" s="5"/>
      <c r="E29" s="5"/>
      <c r="F29" s="5"/>
      <c r="G29" s="5"/>
    </row>
    <row r="30" customHeight="1" spans="2:7">
      <c r="B30" s="3"/>
      <c r="C30" s="5"/>
      <c r="D30" s="5"/>
      <c r="E30" s="5"/>
      <c r="F30" s="5"/>
      <c r="G30" s="5"/>
    </row>
    <row r="31" customHeight="1" spans="2:7">
      <c r="B31" s="3"/>
      <c r="C31" s="5"/>
      <c r="D31" s="5"/>
      <c r="E31" s="5"/>
      <c r="F31" s="5"/>
      <c r="G31" s="5"/>
    </row>
    <row r="32" ht="26" customHeight="1" spans="2:7">
      <c r="B32" s="3" t="s">
        <v>735</v>
      </c>
      <c r="C32" s="5"/>
      <c r="D32" s="5"/>
      <c r="E32" s="5"/>
      <c r="F32" s="5"/>
      <c r="G32" s="5"/>
    </row>
    <row r="33" customHeight="1" spans="2:7">
      <c r="B33" s="3"/>
      <c r="C33" s="5"/>
      <c r="D33" s="5"/>
      <c r="E33" s="5"/>
      <c r="F33" s="5"/>
      <c r="G33" s="5"/>
    </row>
    <row r="34" customHeight="1" spans="2:7">
      <c r="B34" s="3"/>
      <c r="C34" s="5"/>
      <c r="D34" s="5"/>
      <c r="E34" s="5"/>
      <c r="F34" s="5"/>
      <c r="G34" s="5"/>
    </row>
    <row r="35" customHeight="1" spans="2:7">
      <c r="B35" s="3"/>
      <c r="C35" s="5"/>
      <c r="D35" s="5"/>
      <c r="E35" s="5"/>
      <c r="F35" s="5"/>
      <c r="G35" s="5"/>
    </row>
    <row r="36" customHeight="1" spans="2:7">
      <c r="B36" s="3"/>
      <c r="C36" s="5"/>
      <c r="D36" s="5"/>
      <c r="E36" s="5"/>
      <c r="F36" s="5"/>
      <c r="G36" s="5"/>
    </row>
    <row r="37" customHeight="1" spans="2:7">
      <c r="B37" s="3"/>
      <c r="C37" s="5"/>
      <c r="D37" s="5"/>
      <c r="E37" s="5"/>
      <c r="F37" s="5"/>
      <c r="G37" s="5"/>
    </row>
    <row r="38" customHeight="1" spans="2:7">
      <c r="B38" s="3"/>
      <c r="C38" s="5"/>
      <c r="D38" s="5"/>
      <c r="E38" s="5"/>
      <c r="F38" s="5"/>
      <c r="G38" s="5"/>
    </row>
    <row r="39" customHeight="1" spans="2:7">
      <c r="B39" s="3"/>
      <c r="C39" s="5"/>
      <c r="D39" s="5"/>
      <c r="E39" s="5"/>
      <c r="F39" s="5"/>
      <c r="G39" s="5"/>
    </row>
    <row r="40" customHeight="1" spans="2:7">
      <c r="B40" s="3"/>
      <c r="C40" s="5"/>
      <c r="D40" s="5"/>
      <c r="E40" s="5"/>
      <c r="F40" s="5"/>
      <c r="G40" s="5"/>
    </row>
    <row r="41" customHeight="1" spans="2:7">
      <c r="B41" s="3"/>
      <c r="C41" s="5"/>
      <c r="D41" s="5"/>
      <c r="E41" s="5"/>
      <c r="F41" s="5"/>
      <c r="G41" s="5"/>
    </row>
    <row r="42" ht="26" customHeight="1" spans="2:7">
      <c r="B42" s="3" t="s">
        <v>736</v>
      </c>
      <c r="C42" s="5"/>
      <c r="D42" s="5"/>
      <c r="E42" s="5"/>
      <c r="F42" s="5"/>
      <c r="G42" s="5"/>
    </row>
    <row r="43" ht="26" customHeight="1" spans="2:7">
      <c r="B43" s="3" t="s">
        <v>737</v>
      </c>
      <c r="C43" s="5"/>
      <c r="D43" s="5"/>
      <c r="E43" s="5"/>
      <c r="F43" s="5"/>
      <c r="G43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"/>
  <dimension ref="B1:G14"/>
  <sheetViews>
    <sheetView showGridLines="0" workbookViewId="0">
      <pane ySplit="1" topLeftCell="A2" activePane="bottomLeft" state="frozen"/>
      <selection/>
      <selection pane="bottomLeft" activeCell="I16" sqref="I16"/>
    </sheetView>
  </sheetViews>
  <sheetFormatPr defaultColWidth="9.90833333333333" defaultRowHeight="14" customHeight="1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738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customHeight="1" spans="2:7">
      <c r="B3" s="3"/>
      <c r="C3" s="5"/>
      <c r="D3" s="5"/>
      <c r="E3" s="5"/>
      <c r="F3" s="5"/>
      <c r="G3" s="5"/>
    </row>
    <row r="4" customHeight="1" spans="2:7">
      <c r="B4" s="3"/>
      <c r="C4" s="5"/>
      <c r="D4" s="5"/>
      <c r="E4" s="5"/>
      <c r="F4" s="5"/>
      <c r="G4" s="5"/>
    </row>
    <row r="5" customHeight="1" spans="2:7">
      <c r="B5" s="3"/>
      <c r="C5" s="5"/>
      <c r="D5" s="5"/>
      <c r="E5" s="5"/>
      <c r="F5" s="5"/>
      <c r="G5" s="5"/>
    </row>
    <row r="6" customHeight="1" spans="2:7">
      <c r="B6" s="3"/>
      <c r="C6" s="5"/>
      <c r="D6" s="5"/>
      <c r="E6" s="5"/>
      <c r="F6" s="5"/>
      <c r="G6" s="5"/>
    </row>
    <row r="7" customHeight="1" spans="2:7">
      <c r="B7" s="3"/>
      <c r="C7" s="5"/>
      <c r="D7" s="5"/>
      <c r="E7" s="5"/>
      <c r="F7" s="5"/>
      <c r="G7" s="5"/>
    </row>
    <row r="8" customHeight="1" spans="2:7">
      <c r="B8" s="3"/>
      <c r="C8" s="5"/>
      <c r="D8" s="5"/>
      <c r="E8" s="5"/>
      <c r="F8" s="5"/>
      <c r="G8" s="5"/>
    </row>
    <row r="9" customHeight="1" spans="2:7">
      <c r="B9" s="3"/>
      <c r="C9" s="5"/>
      <c r="D9" s="5"/>
      <c r="E9" s="5"/>
      <c r="F9" s="5"/>
      <c r="G9" s="5"/>
    </row>
    <row r="10" customHeight="1" spans="2:7">
      <c r="B10" s="3"/>
      <c r="C10" s="5"/>
      <c r="D10" s="5"/>
      <c r="E10" s="5"/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customHeight="1" spans="2:7">
      <c r="B13" s="3"/>
      <c r="C13" s="5"/>
      <c r="D13" s="5"/>
      <c r="E13" s="5"/>
      <c r="F13" s="5"/>
      <c r="G13" s="5"/>
    </row>
    <row r="14" ht="26" customHeight="1" spans="2:7">
      <c r="B14" s="3"/>
      <c r="C14" s="5"/>
      <c r="D14" s="5"/>
      <c r="E14" s="5"/>
      <c r="F14" s="34" t="s">
        <v>739</v>
      </c>
      <c r="G14" s="5"/>
    </row>
  </sheetData>
  <sheetProtection formatCells="0" insertHyperlinks="0" autoFilter="0"/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58370" r:id="rId3">
          <controlPr defaultSize="0" r:id="rId4">
            <anchor moveWithCells="1">
              <from>
                <xdr:col>6</xdr:col>
                <xdr:colOff>975360</xdr:colOff>
                <xdr:row>3</xdr:row>
                <xdr:rowOff>60325</xdr:rowOff>
              </from>
              <to>
                <xdr:col>11</xdr:col>
                <xdr:colOff>330200</xdr:colOff>
                <xdr:row>9</xdr:row>
                <xdr:rowOff>88900</xdr:rowOff>
              </to>
            </anchor>
          </controlPr>
        </control>
      </mc:Choice>
      <mc:Fallback>
        <control shapeId="58370" r:id="rId3"/>
      </mc:Fallback>
    </mc:AlternateContent>
    <mc:AlternateContent xmlns:mc="http://schemas.openxmlformats.org/markup-compatibility/2006">
      <mc:Choice Requires="x14">
        <control shapeId="58371" r:id="rId5">
          <controlPr defaultSize="0" r:id="rId6">
            <anchor moveWithCells="1">
              <from>
                <xdr:col>5</xdr:col>
                <xdr:colOff>264160</xdr:colOff>
                <xdr:row>40</xdr:row>
                <xdr:rowOff>6350</xdr:rowOff>
              </from>
              <to>
                <xdr:col>11</xdr:col>
                <xdr:colOff>427355</xdr:colOff>
                <xdr:row>47</xdr:row>
                <xdr:rowOff>9525</xdr:rowOff>
              </to>
            </anchor>
          </controlPr>
        </control>
      </mc:Choice>
      <mc:Fallback>
        <control shapeId="58371" r:id="rId5"/>
      </mc:Fallback>
    </mc:AlternateContent>
    <mc:AlternateContent xmlns:mc="http://schemas.openxmlformats.org/markup-compatibility/2006">
      <mc:Choice Requires="x14">
        <control shapeId="58372" r:id="rId7">
          <controlPr defaultSize="0" r:id="rId8">
            <anchor moveWithCells="1">
              <from>
                <xdr:col>5</xdr:col>
                <xdr:colOff>172085</xdr:colOff>
                <xdr:row>48</xdr:row>
                <xdr:rowOff>38100</xdr:rowOff>
              </from>
              <to>
                <xdr:col>10</xdr:col>
                <xdr:colOff>335280</xdr:colOff>
                <xdr:row>63</xdr:row>
                <xdr:rowOff>152400</xdr:rowOff>
              </to>
            </anchor>
          </controlPr>
        </control>
      </mc:Choice>
      <mc:Fallback>
        <control shapeId="58372" r:id="rId7"/>
      </mc:Fallback>
    </mc:AlternateContent>
    <mc:AlternateContent xmlns:mc="http://schemas.openxmlformats.org/markup-compatibility/2006">
      <mc:Choice Requires="x14">
        <control shapeId="58373" r:id="rId9">
          <controlPr defaultSize="0" r:id="rId10">
            <anchor moveWithCells="1">
              <from>
                <xdr:col>0</xdr:col>
                <xdr:colOff>482600</xdr:colOff>
                <xdr:row>16</xdr:row>
                <xdr:rowOff>34925</xdr:rowOff>
              </from>
              <to>
                <xdr:col>3</xdr:col>
                <xdr:colOff>855980</xdr:colOff>
                <xdr:row>31</xdr:row>
                <xdr:rowOff>101600</xdr:rowOff>
              </to>
            </anchor>
          </controlPr>
        </control>
      </mc:Choice>
      <mc:Fallback>
        <control shapeId="58373" r:id="rId9"/>
      </mc:Fallback>
    </mc:AlternateContent>
    <mc:AlternateContent xmlns:mc="http://schemas.openxmlformats.org/markup-compatibility/2006">
      <mc:Choice Requires="x14">
        <control shapeId="58374" r:id="rId11">
          <controlPr defaultSize="0" r:id="rId12">
            <anchor moveWithCells="1">
              <from>
                <xdr:col>12</xdr:col>
                <xdr:colOff>208280</xdr:colOff>
                <xdr:row>3</xdr:row>
                <xdr:rowOff>146050</xdr:rowOff>
              </from>
              <to>
                <xdr:col>13</xdr:col>
                <xdr:colOff>912495</xdr:colOff>
                <xdr:row>8</xdr:row>
                <xdr:rowOff>9525</xdr:rowOff>
              </to>
            </anchor>
          </controlPr>
        </control>
      </mc:Choice>
      <mc:Fallback>
        <control shapeId="58374" r:id="rId11"/>
      </mc:Fallback>
    </mc:AlternateContent>
    <mc:AlternateContent xmlns:mc="http://schemas.openxmlformats.org/markup-compatibility/2006">
      <mc:Choice Requires="x14">
        <control shapeId="58375" r:id="rId13">
          <controlPr defaultSize="0" r:id="rId14">
            <anchor moveWithCells="1">
              <from>
                <xdr:col>1</xdr:col>
                <xdr:colOff>57150</xdr:colOff>
                <xdr:row>2</xdr:row>
                <xdr:rowOff>0</xdr:rowOff>
              </from>
              <to>
                <xdr:col>12</xdr:col>
                <xdr:colOff>284480</xdr:colOff>
                <xdr:row>3</xdr:row>
                <xdr:rowOff>146050</xdr:rowOff>
              </to>
            </anchor>
          </controlPr>
        </control>
      </mc:Choice>
      <mc:Fallback>
        <control shapeId="58375" r:id="rId13"/>
      </mc:Fallback>
    </mc:AlternateContent>
    <mc:AlternateContent xmlns:mc="http://schemas.openxmlformats.org/markup-compatibility/2006">
      <mc:Choice Requires="x14">
        <control shapeId="58376" r:id="rId15">
          <controlPr defaultSize="0" r:id="rId16">
            <anchor moveWithCells="1">
              <from>
                <xdr:col>4</xdr:col>
                <xdr:colOff>38100</xdr:colOff>
                <xdr:row>16</xdr:row>
                <xdr:rowOff>44450</xdr:rowOff>
              </from>
              <to>
                <xdr:col>5</xdr:col>
                <xdr:colOff>789305</xdr:colOff>
                <xdr:row>27</xdr:row>
                <xdr:rowOff>3175</xdr:rowOff>
              </to>
            </anchor>
          </controlPr>
        </control>
      </mc:Choice>
      <mc:Fallback>
        <control shapeId="58376" r:id="rId15"/>
      </mc:Fallback>
    </mc:AlternateContent>
    <mc:AlternateContent xmlns:mc="http://schemas.openxmlformats.org/markup-compatibility/2006">
      <mc:Choice Requires="x14">
        <control shapeId="58377" r:id="rId17">
          <controlPr defaultSize="0" r:id="rId18">
            <anchor moveWithCells="1">
              <from>
                <xdr:col>6</xdr:col>
                <xdr:colOff>46355</xdr:colOff>
                <xdr:row>16</xdr:row>
                <xdr:rowOff>146050</xdr:rowOff>
              </from>
              <to>
                <xdr:col>8</xdr:col>
                <xdr:colOff>81915</xdr:colOff>
                <xdr:row>27</xdr:row>
                <xdr:rowOff>95250</xdr:rowOff>
              </to>
            </anchor>
          </controlPr>
        </control>
      </mc:Choice>
      <mc:Fallback>
        <control shapeId="58377" r:id="rId17"/>
      </mc:Fallback>
    </mc:AlternateContent>
    <mc:AlternateContent xmlns:mc="http://schemas.openxmlformats.org/markup-compatibility/2006">
      <mc:Choice Requires="x14">
        <control shapeId="58378" r:id="rId19">
          <controlPr defaultSize="0" r:id="rId20">
            <anchor moveWithCells="1">
              <from>
                <xdr:col>10</xdr:col>
                <xdr:colOff>551815</xdr:colOff>
                <xdr:row>19</xdr:row>
                <xdr:rowOff>57150</xdr:rowOff>
              </from>
              <to>
                <xdr:col>12</xdr:col>
                <xdr:colOff>895350</xdr:colOff>
                <xdr:row>38</xdr:row>
                <xdr:rowOff>165100</xdr:rowOff>
              </to>
            </anchor>
          </controlPr>
        </control>
      </mc:Choice>
      <mc:Fallback>
        <control shapeId="58378" r:id="rId19"/>
      </mc:Fallback>
    </mc:AlternateContent>
    <mc:AlternateContent xmlns:mc="http://schemas.openxmlformats.org/markup-compatibility/2006">
      <mc:Choice Requires="x14">
        <control shapeId="58379" r:id="rId21">
          <controlPr defaultSize="0" r:id="rId22">
            <anchor moveWithCells="1">
              <from>
                <xdr:col>0</xdr:col>
                <xdr:colOff>387350</xdr:colOff>
                <xdr:row>32</xdr:row>
                <xdr:rowOff>31750</xdr:rowOff>
              </from>
              <to>
                <xdr:col>4</xdr:col>
                <xdr:colOff>974725</xdr:colOff>
                <xdr:row>54</xdr:row>
                <xdr:rowOff>73025</xdr:rowOff>
              </to>
            </anchor>
          </controlPr>
        </control>
      </mc:Choice>
      <mc:Fallback>
        <control shapeId="58379" r:id="rId21"/>
      </mc:Fallback>
    </mc:AlternateContent>
  </control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"/>
  <dimension ref="B1:G6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Row="5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740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1">
        <v>0.88</v>
      </c>
      <c r="C3" s="5"/>
      <c r="D3" s="5"/>
      <c r="E3" s="5"/>
      <c r="F3" s="5"/>
      <c r="G3" s="5"/>
    </row>
    <row r="4" ht="26" customHeight="1" spans="2:7">
      <c r="B4" s="32">
        <v>0</v>
      </c>
      <c r="C4" s="32">
        <v>1</v>
      </c>
      <c r="D4" s="5"/>
      <c r="E4" s="5"/>
      <c r="F4" s="5"/>
      <c r="G4" s="5"/>
    </row>
    <row r="5" ht="26" customHeight="1" spans="2:7">
      <c r="B5" s="33">
        <f>B3</f>
        <v>0.88</v>
      </c>
      <c r="C5" s="32">
        <v>1</v>
      </c>
      <c r="D5" s="5"/>
      <c r="E5" s="5"/>
      <c r="F5" s="5"/>
      <c r="G5" s="5"/>
    </row>
    <row r="6" ht="26" customHeight="1" spans="2:7">
      <c r="B6" s="32">
        <v>1</v>
      </c>
      <c r="C6" s="32">
        <v>1</v>
      </c>
      <c r="D6" s="5"/>
      <c r="E6" s="5"/>
      <c r="F6" s="5"/>
      <c r="G6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"/>
  <dimension ref="B1:G13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22.9083333333333" style="9" customWidth="1"/>
    <col min="5" max="6" width="14.0916666666667" style="9" customWidth="1"/>
    <col min="7" max="7" width="23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741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0" t="s">
        <v>742</v>
      </c>
      <c r="C3" s="30" t="s">
        <v>143</v>
      </c>
      <c r="D3" s="30" t="s">
        <v>743</v>
      </c>
      <c r="E3" s="5"/>
      <c r="F3" s="30" t="s">
        <v>742</v>
      </c>
      <c r="G3" s="30" t="s">
        <v>744</v>
      </c>
    </row>
    <row r="4" ht="26" customHeight="1" spans="2:7">
      <c r="B4" s="15" t="s">
        <v>571</v>
      </c>
      <c r="C4" s="15" t="s">
        <v>405</v>
      </c>
      <c r="D4" s="15" t="str">
        <f>C4&amp;IFERROR("、"&amp;VLOOKUP(B4,B5:D11,3,0),"")</f>
        <v>李自成、刘备、廉颇</v>
      </c>
      <c r="E4" s="5"/>
      <c r="F4" s="15" t="s">
        <v>571</v>
      </c>
      <c r="G4" s="15" t="str">
        <f>VLOOKUP(F4,B4:D11,3,0)</f>
        <v>李自成、刘备、廉颇</v>
      </c>
    </row>
    <row r="5" ht="26" customHeight="1" spans="2:7">
      <c r="B5" s="15" t="s">
        <v>572</v>
      </c>
      <c r="C5" s="15" t="s">
        <v>745</v>
      </c>
      <c r="D5" s="15" t="str">
        <f t="shared" ref="D5:D11" si="0">C5&amp;IFERROR("、"&amp;VLOOKUP(B5,B6:D12,3,0),"")</f>
        <v>白毛毛、诸葛亮、庞统</v>
      </c>
      <c r="E5" s="5"/>
      <c r="F5" s="15" t="s">
        <v>572</v>
      </c>
      <c r="G5" s="15" t="str">
        <f t="shared" ref="G4:G6" si="1">VLOOKUP(F5,B5:D12,3,0)</f>
        <v>白毛毛、诸葛亮、庞统</v>
      </c>
    </row>
    <row r="6" ht="26" customHeight="1" spans="2:7">
      <c r="B6" s="15" t="s">
        <v>573</v>
      </c>
      <c r="C6" s="15" t="s">
        <v>746</v>
      </c>
      <c r="D6" s="15" t="str">
        <f t="shared" si="0"/>
        <v>项羽、孙玉林</v>
      </c>
      <c r="E6" s="5"/>
      <c r="F6" s="15" t="s">
        <v>573</v>
      </c>
      <c r="G6" s="15" t="str">
        <f>VLOOKUP(F6,B4:D11,3,0)</f>
        <v>项羽、孙玉林</v>
      </c>
    </row>
    <row r="7" ht="26" customHeight="1" spans="2:7">
      <c r="B7" s="15" t="s">
        <v>571</v>
      </c>
      <c r="C7" s="15" t="s">
        <v>255</v>
      </c>
      <c r="D7" s="15" t="str">
        <f t="shared" si="0"/>
        <v>刘备、廉颇</v>
      </c>
      <c r="E7" s="5"/>
      <c r="F7" s="5"/>
      <c r="G7" s="15"/>
    </row>
    <row r="8" ht="26" customHeight="1" spans="2:7">
      <c r="B8" s="15" t="s">
        <v>572</v>
      </c>
      <c r="C8" s="15" t="s">
        <v>216</v>
      </c>
      <c r="D8" s="15" t="str">
        <f t="shared" si="0"/>
        <v>诸葛亮、庞统</v>
      </c>
      <c r="E8" s="5"/>
      <c r="F8" s="5"/>
      <c r="G8" s="15"/>
    </row>
    <row r="9" ht="26" customHeight="1" spans="2:7">
      <c r="B9" s="15" t="s">
        <v>572</v>
      </c>
      <c r="C9" s="15" t="s">
        <v>263</v>
      </c>
      <c r="D9" s="15" t="str">
        <f t="shared" si="0"/>
        <v>庞统</v>
      </c>
      <c r="E9" s="5"/>
      <c r="F9" s="5"/>
      <c r="G9" s="15"/>
    </row>
    <row r="10" ht="26" customHeight="1" spans="2:7">
      <c r="B10" s="15" t="s">
        <v>571</v>
      </c>
      <c r="C10" s="15" t="s">
        <v>747</v>
      </c>
      <c r="D10" s="15" t="str">
        <f t="shared" si="0"/>
        <v>廉颇</v>
      </c>
      <c r="E10" s="5"/>
      <c r="F10" s="5"/>
      <c r="G10" s="15"/>
    </row>
    <row r="11" ht="26" customHeight="1" spans="2:7">
      <c r="B11" s="15" t="s">
        <v>573</v>
      </c>
      <c r="C11" s="15" t="s">
        <v>748</v>
      </c>
      <c r="D11" s="15" t="str">
        <f t="shared" si="0"/>
        <v>孙玉林</v>
      </c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ht="26" customHeight="1" spans="2:7">
      <c r="B13" s="3" t="s">
        <v>749</v>
      </c>
      <c r="C13" s="5"/>
      <c r="D13" s="5"/>
      <c r="E13" s="5"/>
      <c r="F13" s="5"/>
      <c r="G13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"/>
  <dimension ref="B1:AA187"/>
  <sheetViews>
    <sheetView showGridLines="0" workbookViewId="0">
      <pane ySplit="1" topLeftCell="A2" activePane="bottomLeft" state="frozen"/>
      <selection/>
      <selection pane="bottomLeft" activeCell="U190" sqref="U190"/>
    </sheetView>
  </sheetViews>
  <sheetFormatPr defaultColWidth="9.90833333333333" defaultRowHeight="14" customHeight="1"/>
  <cols>
    <col min="1" max="1" width="7.64166666666667" customWidth="1"/>
    <col min="2" max="2" width="8.275" style="8" customWidth="1"/>
    <col min="3" max="7" width="8.275" style="9" customWidth="1"/>
    <col min="8" max="11" width="8.275" customWidth="1"/>
    <col min="12" max="17" width="3" customWidth="1"/>
    <col min="18" max="27" width="3.45833333333333" customWidth="1"/>
    <col min="28" max="87" width="3.36666666666667" customWidth="1"/>
  </cols>
  <sheetData>
    <row r="1" s="7" customFormat="1" ht="49" customHeight="1" spans="2:11">
      <c r="B1" s="10" t="s">
        <v>750</v>
      </c>
      <c r="C1" s="11"/>
      <c r="D1" s="12"/>
      <c r="E1" s="12"/>
      <c r="F1" s="12"/>
      <c r="G1" s="12"/>
      <c r="H1" s="13"/>
      <c r="I1" s="13"/>
      <c r="J1" s="13"/>
      <c r="K1" s="13"/>
    </row>
    <row r="2" ht="15" customHeight="1" spans="2:11">
      <c r="B2" s="3"/>
      <c r="C2" s="5"/>
      <c r="D2" s="5"/>
      <c r="E2" s="5"/>
      <c r="F2" s="5"/>
      <c r="G2" s="5"/>
      <c r="H2" s="3"/>
      <c r="I2" s="3"/>
      <c r="J2" s="3"/>
      <c r="K2" s="3"/>
    </row>
    <row r="3" ht="17" customHeight="1" spans="2:11">
      <c r="B3" s="21"/>
      <c r="C3" s="21"/>
      <c r="D3" s="21"/>
      <c r="E3" s="21"/>
      <c r="F3" s="21"/>
      <c r="G3" s="21"/>
      <c r="H3" s="21"/>
      <c r="I3" s="21"/>
      <c r="J3" s="21"/>
      <c r="K3" s="21"/>
    </row>
    <row r="4" ht="17" customHeight="1" spans="2:11">
      <c r="B4" s="21"/>
      <c r="C4" s="21"/>
      <c r="D4" s="21"/>
      <c r="E4" s="21"/>
      <c r="F4" s="21"/>
      <c r="G4" s="21"/>
      <c r="H4" s="21"/>
      <c r="I4" s="21"/>
      <c r="J4" s="21"/>
      <c r="K4" s="21"/>
    </row>
    <row r="5" ht="17" customHeight="1" spans="2:11">
      <c r="B5" s="21"/>
      <c r="C5" s="21"/>
      <c r="D5" s="21"/>
      <c r="E5" s="21"/>
      <c r="F5" s="21"/>
      <c r="G5" s="21"/>
      <c r="H5" s="21"/>
      <c r="I5" s="21"/>
      <c r="J5" s="21"/>
      <c r="K5" s="21"/>
    </row>
    <row r="6" ht="17" customHeight="1" spans="2:11">
      <c r="B6" s="21"/>
      <c r="C6" s="21"/>
      <c r="D6" s="21"/>
      <c r="E6" s="21"/>
      <c r="F6" s="21"/>
      <c r="G6" s="21"/>
      <c r="H6" s="21"/>
      <c r="I6" s="21"/>
      <c r="J6" s="21"/>
      <c r="K6" s="21"/>
    </row>
    <row r="7" ht="17" customHeight="1" spans="2:11">
      <c r="B7" s="21"/>
      <c r="C7" s="21"/>
      <c r="D7" s="21"/>
      <c r="E7" s="21"/>
      <c r="F7" s="21"/>
      <c r="G7" s="21"/>
      <c r="H7" s="21"/>
      <c r="I7" s="21"/>
      <c r="J7" s="21"/>
      <c r="K7" s="21"/>
    </row>
    <row r="8" ht="17" customHeight="1" spans="2:11">
      <c r="B8" s="21"/>
      <c r="C8" s="22" t="s">
        <v>207</v>
      </c>
      <c r="D8" s="22" t="s">
        <v>743</v>
      </c>
      <c r="E8" s="21"/>
      <c r="F8" s="21"/>
      <c r="G8" s="21"/>
      <c r="H8" s="21"/>
      <c r="I8" s="21"/>
      <c r="J8" s="21"/>
      <c r="K8" s="21"/>
    </row>
    <row r="9" ht="17" customHeight="1" spans="2:11">
      <c r="B9" s="21"/>
      <c r="C9" s="23">
        <f ca="1">RAND()</f>
        <v>0.788839957759059</v>
      </c>
      <c r="D9" s="23">
        <f ca="1">1-C9</f>
        <v>0.211160042240941</v>
      </c>
      <c r="E9" s="21"/>
      <c r="F9" s="21"/>
      <c r="G9" s="21"/>
      <c r="H9" s="21"/>
      <c r="I9" s="21"/>
      <c r="J9" s="21"/>
      <c r="K9" s="21"/>
    </row>
    <row r="10" ht="17" customHeight="1" spans="2:11">
      <c r="B10" s="21"/>
      <c r="C10" s="24"/>
      <c r="D10" s="24"/>
      <c r="E10" s="24"/>
      <c r="F10" s="21"/>
      <c r="G10" s="21"/>
      <c r="H10" s="21"/>
      <c r="I10" s="21"/>
      <c r="J10" s="21"/>
      <c r="K10" s="21"/>
    </row>
    <row r="11" ht="17" customHeight="1" spans="2:11">
      <c r="B11" s="21"/>
      <c r="C11" s="24"/>
      <c r="D11" s="24"/>
      <c r="E11" s="24"/>
      <c r="F11" s="21"/>
      <c r="G11" s="21"/>
      <c r="H11" s="21"/>
      <c r="I11" s="21"/>
      <c r="J11" s="21"/>
      <c r="K11" s="21"/>
    </row>
    <row r="12" ht="17" customHeight="1" spans="2:11">
      <c r="B12" s="21"/>
      <c r="C12" s="24"/>
      <c r="D12" s="24"/>
      <c r="E12" s="24"/>
      <c r="F12" s="21"/>
      <c r="G12" s="21"/>
      <c r="H12" s="21"/>
      <c r="I12" s="21"/>
      <c r="J12" s="21"/>
      <c r="K12" s="21"/>
    </row>
    <row r="13" ht="17" customHeight="1" spans="2:11">
      <c r="B13" s="21"/>
      <c r="C13" s="24"/>
      <c r="D13" s="24"/>
      <c r="E13" s="24"/>
      <c r="F13" s="21"/>
      <c r="G13" s="21"/>
      <c r="H13" s="21"/>
      <c r="I13" s="21"/>
      <c r="J13" s="21"/>
      <c r="K13" s="21"/>
    </row>
    <row r="14" ht="17" customHeight="1" spans="2:11">
      <c r="B14" s="21"/>
      <c r="C14" s="25" t="s">
        <v>751</v>
      </c>
      <c r="D14" s="24"/>
      <c r="E14" s="24"/>
      <c r="F14" s="21"/>
      <c r="G14" s="21"/>
      <c r="H14" s="21"/>
      <c r="I14" s="21"/>
      <c r="J14" s="21"/>
      <c r="K14" s="21"/>
    </row>
    <row r="15" ht="17" customHeight="1" spans="2:11">
      <c r="B15" s="21"/>
      <c r="C15" s="25" t="s">
        <v>752</v>
      </c>
      <c r="D15" s="24"/>
      <c r="E15" s="24"/>
      <c r="F15" s="21"/>
      <c r="G15" s="21"/>
      <c r="H15" s="21"/>
      <c r="I15" s="21"/>
      <c r="J15" s="21"/>
      <c r="K15" s="21"/>
    </row>
    <row r="16" ht="17" customHeight="1" spans="2:11">
      <c r="B16" s="21"/>
      <c r="C16" s="25" t="s">
        <v>753</v>
      </c>
      <c r="D16" s="24"/>
      <c r="E16" s="24"/>
      <c r="F16" s="21"/>
      <c r="G16" s="21"/>
      <c r="H16" s="21"/>
      <c r="I16" s="21"/>
      <c r="J16" s="21"/>
      <c r="K16" s="21"/>
    </row>
    <row r="17" ht="17" customHeight="1" spans="2:11">
      <c r="B17" s="21"/>
      <c r="C17" s="25" t="s">
        <v>754</v>
      </c>
      <c r="D17" s="24"/>
      <c r="E17" s="24"/>
      <c r="F17" s="21"/>
      <c r="G17" s="21"/>
      <c r="H17" s="21"/>
      <c r="I17" s="21"/>
      <c r="J17" s="21"/>
      <c r="K17" s="21"/>
    </row>
    <row r="18" ht="17" customHeight="1" spans="2:11">
      <c r="B18" s="21"/>
      <c r="C18" s="25" t="s">
        <v>755</v>
      </c>
      <c r="D18" s="21"/>
      <c r="E18" s="21"/>
      <c r="F18" s="21"/>
      <c r="G18" s="21"/>
      <c r="H18" s="21"/>
      <c r="I18" s="21"/>
      <c r="J18" s="21"/>
      <c r="K18" s="21"/>
    </row>
    <row r="19" ht="17" customHeight="1" spans="2:11">
      <c r="B19" s="21"/>
      <c r="C19" s="21" t="s">
        <v>756</v>
      </c>
      <c r="D19" s="21"/>
      <c r="E19" s="21"/>
      <c r="F19" s="21"/>
      <c r="G19" s="21"/>
      <c r="H19" s="21"/>
      <c r="I19" s="21"/>
      <c r="J19" s="21"/>
      <c r="K19" s="21"/>
    </row>
    <row r="20" ht="17" customHeight="1" spans="2:11">
      <c r="B20" s="21"/>
      <c r="C20" s="25" t="s">
        <v>757</v>
      </c>
      <c r="D20" s="21"/>
      <c r="E20" s="21"/>
      <c r="F20" s="21"/>
      <c r="G20" s="21"/>
      <c r="H20" s="21"/>
      <c r="I20" s="21"/>
      <c r="J20" s="21"/>
      <c r="K20" s="21"/>
    </row>
    <row r="21" ht="17" customHeight="1" spans="2:11">
      <c r="B21" s="21"/>
      <c r="C21" s="22"/>
      <c r="D21" s="21"/>
      <c r="E21" s="21"/>
      <c r="F21" s="21"/>
      <c r="G21" s="21"/>
      <c r="H21" s="21"/>
      <c r="I21" s="21"/>
      <c r="J21" s="21"/>
      <c r="K21" s="21"/>
    </row>
    <row r="22" ht="17" customHeight="1" spans="2:11">
      <c r="B22" s="21"/>
      <c r="C22" s="22"/>
      <c r="D22" s="21"/>
      <c r="E22" s="21"/>
      <c r="F22" s="21"/>
      <c r="G22" s="21"/>
      <c r="H22" s="21"/>
      <c r="I22" s="21"/>
      <c r="J22" s="21"/>
      <c r="K22" s="24"/>
    </row>
    <row r="23" ht="17" customHeight="1" spans="2:11">
      <c r="B23" s="21"/>
      <c r="C23" s="21"/>
      <c r="D23" s="21"/>
      <c r="E23" s="21"/>
      <c r="F23" s="21"/>
      <c r="G23" s="21"/>
      <c r="H23" s="21"/>
      <c r="I23" s="21"/>
      <c r="J23" s="21"/>
      <c r="K23" s="21"/>
    </row>
    <row r="24" ht="17" customHeight="1" spans="2:11">
      <c r="B24" s="21"/>
      <c r="C24" s="21"/>
      <c r="D24" s="21"/>
      <c r="E24" s="21"/>
      <c r="F24" s="21"/>
      <c r="G24" s="21"/>
      <c r="H24" s="21"/>
      <c r="I24" s="21"/>
      <c r="J24" s="21"/>
      <c r="K24" s="21"/>
    </row>
    <row r="25" ht="17" customHeight="1" spans="2:11">
      <c r="B25" s="26"/>
      <c r="C25" s="26"/>
      <c r="D25" s="26"/>
      <c r="E25" s="26"/>
      <c r="F25" s="26"/>
      <c r="G25" s="26"/>
      <c r="H25" s="26"/>
      <c r="I25" s="26"/>
      <c r="J25" s="26"/>
      <c r="K25" s="26"/>
    </row>
    <row r="26" ht="17" customHeight="1" spans="2:11">
      <c r="B26" s="27"/>
      <c r="C26" s="27"/>
      <c r="D26" s="27"/>
      <c r="E26" s="27"/>
      <c r="F26" s="27"/>
      <c r="G26" s="27"/>
      <c r="H26" s="27"/>
      <c r="I26" s="27"/>
      <c r="J26" s="27"/>
      <c r="K26" s="27"/>
    </row>
    <row r="27" ht="17" customHeight="1" spans="2:11">
      <c r="B27" s="27"/>
      <c r="C27" s="27"/>
      <c r="D27" s="27"/>
      <c r="E27" s="27"/>
      <c r="F27" s="27"/>
      <c r="G27" s="27"/>
      <c r="H27" s="27"/>
      <c r="I27" s="27"/>
      <c r="J27" s="27"/>
      <c r="K27" s="27"/>
    </row>
    <row r="28" ht="17" customHeight="1" spans="2:11">
      <c r="B28" s="27"/>
      <c r="C28" s="27"/>
      <c r="D28" s="27"/>
      <c r="E28" s="27"/>
      <c r="F28" s="27"/>
      <c r="G28" s="27"/>
      <c r="H28" s="27"/>
      <c r="I28" s="27"/>
      <c r="J28" s="27"/>
      <c r="K28" s="27"/>
    </row>
    <row r="29" ht="17" customHeight="1" spans="2:11">
      <c r="B29" s="27"/>
      <c r="C29" s="27"/>
      <c r="D29" s="27"/>
      <c r="E29" s="27"/>
      <c r="F29" s="27"/>
      <c r="G29" s="27"/>
      <c r="H29" s="27"/>
      <c r="I29" s="27"/>
      <c r="J29" s="27"/>
      <c r="K29" s="27"/>
    </row>
    <row r="30" ht="17" customHeight="1" spans="2:11">
      <c r="B30" s="21"/>
      <c r="C30" s="21"/>
      <c r="D30" s="21"/>
      <c r="E30" s="21"/>
      <c r="F30" s="21"/>
      <c r="G30" s="21"/>
      <c r="H30" s="21"/>
      <c r="I30" s="21"/>
      <c r="J30" s="21"/>
      <c r="K30" s="21"/>
    </row>
    <row r="31" ht="17" customHeight="1" spans="2:11">
      <c r="B31" s="21"/>
      <c r="C31" s="21"/>
      <c r="D31" s="21"/>
      <c r="E31" s="21"/>
      <c r="F31" s="21"/>
      <c r="G31" s="21"/>
      <c r="H31" s="21"/>
      <c r="I31" s="21"/>
      <c r="J31" s="21"/>
      <c r="K31" s="21"/>
    </row>
    <row r="32" ht="17" customHeight="1" spans="2:11">
      <c r="B32" s="21"/>
      <c r="C32" s="21"/>
      <c r="D32" s="21"/>
      <c r="E32" s="21"/>
      <c r="F32" s="21"/>
      <c r="G32" s="21"/>
      <c r="H32" s="21"/>
      <c r="I32" s="21"/>
      <c r="J32" s="21"/>
      <c r="K32" s="21"/>
    </row>
    <row r="33" ht="17" customHeight="1" spans="2:11">
      <c r="B33" s="21"/>
      <c r="C33" s="21"/>
      <c r="D33" s="21"/>
      <c r="E33" s="21"/>
      <c r="F33" s="21"/>
      <c r="G33" s="21"/>
      <c r="H33" s="21"/>
      <c r="I33" s="21"/>
      <c r="J33" s="21"/>
      <c r="K33" s="21"/>
    </row>
    <row r="34" ht="17" customHeight="1" spans="2:11">
      <c r="B34" s="21"/>
      <c r="C34" s="21"/>
      <c r="D34" s="21"/>
      <c r="E34" s="21"/>
      <c r="F34" s="21"/>
      <c r="G34" s="21"/>
      <c r="H34" s="21"/>
      <c r="I34" s="21"/>
      <c r="J34" s="21"/>
      <c r="K34" s="21"/>
    </row>
    <row r="35" ht="17" customHeight="1" spans="2:11">
      <c r="B35" s="21"/>
      <c r="C35" s="22" t="s">
        <v>207</v>
      </c>
      <c r="D35" s="22" t="s">
        <v>743</v>
      </c>
      <c r="E35" s="21"/>
      <c r="F35" s="21"/>
      <c r="G35" s="21"/>
      <c r="H35" s="21"/>
      <c r="I35" s="21"/>
      <c r="J35" s="21"/>
      <c r="K35" s="21"/>
    </row>
    <row r="36" ht="17" customHeight="1" spans="2:11">
      <c r="B36" s="21"/>
      <c r="C36" s="23">
        <f ca="1">RAND()</f>
        <v>0.757217565506899</v>
      </c>
      <c r="D36" s="23">
        <f ca="1">1-C36</f>
        <v>0.242782434493101</v>
      </c>
      <c r="E36" s="21"/>
      <c r="F36" s="21"/>
      <c r="G36" s="21"/>
      <c r="H36" s="21"/>
      <c r="I36" s="21"/>
      <c r="J36" s="21"/>
      <c r="K36" s="21"/>
    </row>
    <row r="37" ht="17" customHeight="1" spans="2:11">
      <c r="B37" s="21"/>
      <c r="C37" s="24"/>
      <c r="D37" s="24"/>
      <c r="E37" s="24"/>
      <c r="F37" s="21"/>
      <c r="G37" s="21"/>
      <c r="H37" s="21"/>
      <c r="I37" s="21"/>
      <c r="J37" s="21"/>
      <c r="K37" s="21"/>
    </row>
    <row r="38" ht="17" customHeight="1" spans="2:11">
      <c r="B38" s="21"/>
      <c r="C38" s="24"/>
      <c r="D38" s="24"/>
      <c r="E38" s="24"/>
      <c r="F38" s="21"/>
      <c r="G38" s="21"/>
      <c r="H38" s="21"/>
      <c r="I38" s="21"/>
      <c r="J38" s="21"/>
      <c r="K38" s="21"/>
    </row>
    <row r="39" ht="17" customHeight="1" spans="2:11">
      <c r="B39" s="21"/>
      <c r="C39" s="24"/>
      <c r="D39" s="24"/>
      <c r="E39" s="24"/>
      <c r="F39" s="21"/>
      <c r="G39" s="21"/>
      <c r="H39" s="21"/>
      <c r="I39" s="21"/>
      <c r="J39" s="21"/>
      <c r="K39" s="21"/>
    </row>
    <row r="40" ht="17" customHeight="1" spans="2:11">
      <c r="B40" s="21"/>
      <c r="C40" s="24"/>
      <c r="D40" s="24"/>
      <c r="E40" s="24"/>
      <c r="F40" s="21"/>
      <c r="G40" s="21"/>
      <c r="H40" s="21"/>
      <c r="I40" s="21"/>
      <c r="J40" s="21"/>
      <c r="K40" s="21"/>
    </row>
    <row r="41" ht="17" customHeight="1" spans="2:11">
      <c r="B41" s="21"/>
      <c r="C41" s="25" t="s">
        <v>751</v>
      </c>
      <c r="D41" s="24"/>
      <c r="E41" s="24"/>
      <c r="F41" s="21"/>
      <c r="G41" s="21"/>
      <c r="H41" s="21"/>
      <c r="I41" s="21"/>
      <c r="J41" s="21"/>
      <c r="K41" s="21"/>
    </row>
    <row r="42" ht="17" customHeight="1" spans="2:11">
      <c r="B42" s="21"/>
      <c r="C42" s="25" t="s">
        <v>752</v>
      </c>
      <c r="D42" s="24"/>
      <c r="E42" s="24"/>
      <c r="F42" s="21"/>
      <c r="G42" s="21"/>
      <c r="H42" s="21"/>
      <c r="I42" s="21"/>
      <c r="J42" s="21"/>
      <c r="K42" s="21"/>
    </row>
    <row r="43" ht="17" customHeight="1" spans="2:11">
      <c r="B43" s="21"/>
      <c r="C43" s="25" t="s">
        <v>758</v>
      </c>
      <c r="D43" s="24"/>
      <c r="E43" s="24"/>
      <c r="F43" s="21"/>
      <c r="G43" s="21"/>
      <c r="H43" s="21"/>
      <c r="I43" s="21"/>
      <c r="J43" s="21"/>
      <c r="K43" s="21"/>
    </row>
    <row r="44" ht="17" customHeight="1" spans="2:11">
      <c r="B44" s="21"/>
      <c r="C44" s="25" t="s">
        <v>759</v>
      </c>
      <c r="D44" s="24"/>
      <c r="E44" s="24"/>
      <c r="F44" s="21"/>
      <c r="G44" s="21"/>
      <c r="H44" s="21"/>
      <c r="I44" s="21"/>
      <c r="J44" s="21"/>
      <c r="K44" s="21"/>
    </row>
    <row r="45" ht="17" customHeight="1" spans="2:11">
      <c r="B45" s="21"/>
      <c r="C45" s="25" t="s">
        <v>760</v>
      </c>
      <c r="D45" s="21"/>
      <c r="E45" s="21"/>
      <c r="F45" s="21"/>
      <c r="G45" s="21"/>
      <c r="H45" s="21"/>
      <c r="I45" s="21"/>
      <c r="J45" s="21"/>
      <c r="K45" s="21"/>
    </row>
    <row r="46" ht="17" customHeight="1" spans="2:11">
      <c r="B46" s="21"/>
      <c r="C46" s="25" t="s">
        <v>761</v>
      </c>
      <c r="D46" s="21"/>
      <c r="E46" s="21"/>
      <c r="F46" s="21"/>
      <c r="G46" s="21"/>
      <c r="H46" s="21"/>
      <c r="I46" s="21"/>
      <c r="J46" s="21"/>
      <c r="K46" s="21"/>
    </row>
    <row r="47" ht="17" customHeight="1" spans="2:11">
      <c r="B47" s="21"/>
      <c r="C47" s="21" t="s">
        <v>756</v>
      </c>
      <c r="D47" s="21"/>
      <c r="E47" s="21"/>
      <c r="F47" s="21"/>
      <c r="G47" s="21"/>
      <c r="H47" s="21"/>
      <c r="I47" s="21"/>
      <c r="J47" s="21"/>
      <c r="K47" s="21"/>
    </row>
    <row r="48" ht="17" customHeight="1" spans="2:11">
      <c r="B48" s="21"/>
      <c r="C48" s="25" t="s">
        <v>757</v>
      </c>
      <c r="D48" s="21"/>
      <c r="E48" s="21"/>
      <c r="F48" s="21"/>
      <c r="G48" s="21"/>
      <c r="H48" s="21"/>
      <c r="I48" s="21"/>
      <c r="J48" s="21"/>
      <c r="K48" s="21"/>
    </row>
    <row r="49" ht="17" customHeight="1" spans="2:11">
      <c r="B49" s="21"/>
      <c r="C49" s="22"/>
      <c r="D49" s="21"/>
      <c r="E49" s="21"/>
      <c r="F49" s="21"/>
      <c r="G49" s="21"/>
      <c r="H49" s="21"/>
      <c r="I49" s="21"/>
      <c r="J49" s="21"/>
      <c r="K49" s="24"/>
    </row>
    <row r="50" ht="17" customHeight="1" spans="2:11">
      <c r="B50" s="21"/>
      <c r="C50" s="21"/>
      <c r="D50" s="21"/>
      <c r="E50" s="21"/>
      <c r="F50" s="21"/>
      <c r="G50" s="21"/>
      <c r="H50" s="21"/>
      <c r="I50" s="21"/>
      <c r="J50" s="21"/>
      <c r="K50" s="21"/>
    </row>
    <row r="51" ht="17" customHeight="1" spans="2:11">
      <c r="B51" s="21"/>
      <c r="C51" s="21"/>
      <c r="D51" s="21"/>
      <c r="E51" s="21"/>
      <c r="F51" s="21"/>
      <c r="G51" s="21"/>
      <c r="H51" s="21"/>
      <c r="I51" s="21"/>
      <c r="J51" s="21"/>
      <c r="K51" s="21"/>
    </row>
    <row r="52" ht="17" customHeight="1" spans="2:11">
      <c r="B52" s="26"/>
      <c r="C52" s="26"/>
      <c r="D52" s="26"/>
      <c r="E52" s="26"/>
      <c r="F52" s="26"/>
      <c r="G52" s="26"/>
      <c r="H52" s="26"/>
      <c r="I52" s="26"/>
      <c r="J52" s="26"/>
      <c r="K52" s="26"/>
    </row>
    <row r="53" ht="17" customHeight="1" spans="2:11">
      <c r="B53" s="27"/>
      <c r="C53" s="27"/>
      <c r="D53" s="27"/>
      <c r="E53" s="27"/>
      <c r="F53" s="27"/>
      <c r="G53" s="27"/>
      <c r="H53" s="27"/>
      <c r="I53" s="27"/>
      <c r="J53" s="27"/>
      <c r="K53" s="27"/>
    </row>
    <row r="54" ht="17" customHeight="1" spans="2:11">
      <c r="B54" s="27"/>
      <c r="C54" s="27"/>
      <c r="D54" s="27"/>
      <c r="E54" s="27"/>
      <c r="F54" s="27"/>
      <c r="G54" s="27"/>
      <c r="H54" s="27"/>
      <c r="I54" s="27"/>
      <c r="J54" s="27"/>
      <c r="K54" s="27"/>
    </row>
    <row r="55" ht="17" customHeight="1" spans="2:11">
      <c r="B55" s="27"/>
      <c r="C55" s="27"/>
      <c r="D55" s="27"/>
      <c r="E55" s="27"/>
      <c r="F55" s="27"/>
      <c r="G55" s="27"/>
      <c r="H55" s="27"/>
      <c r="I55" s="27"/>
      <c r="J55" s="27"/>
      <c r="K55" s="27"/>
    </row>
    <row r="56" ht="17" customHeight="1" spans="2:11">
      <c r="B56" s="27"/>
      <c r="C56" s="27"/>
      <c r="D56" s="27"/>
      <c r="E56" s="27"/>
      <c r="F56" s="27"/>
      <c r="G56" s="27"/>
      <c r="H56" s="27"/>
      <c r="I56" s="27"/>
      <c r="J56" s="27"/>
      <c r="K56" s="27"/>
    </row>
    <row r="57" ht="17" customHeight="1" spans="2:11">
      <c r="B57" s="21"/>
      <c r="C57" s="21"/>
      <c r="D57" s="21"/>
      <c r="E57" s="21"/>
      <c r="F57" s="21"/>
      <c r="G57" s="21"/>
      <c r="H57" s="21"/>
      <c r="I57" s="21"/>
      <c r="J57" s="21"/>
      <c r="K57" s="21"/>
    </row>
    <row r="58" ht="17" customHeight="1" spans="2:11">
      <c r="B58" s="21"/>
      <c r="C58" s="21"/>
      <c r="D58" s="21"/>
      <c r="E58" s="21"/>
      <c r="F58" s="21"/>
      <c r="G58" s="21"/>
      <c r="H58" s="21"/>
      <c r="I58" s="21"/>
      <c r="J58" s="21"/>
      <c r="K58" s="21"/>
    </row>
    <row r="59" ht="17" customHeight="1" spans="2:11">
      <c r="B59" s="21"/>
      <c r="C59" s="21"/>
      <c r="D59" s="21"/>
      <c r="E59" s="21"/>
      <c r="F59" s="21"/>
      <c r="G59" s="21"/>
      <c r="H59" s="21"/>
      <c r="I59" s="21"/>
      <c r="J59" s="21"/>
      <c r="K59" s="21"/>
    </row>
    <row r="60" ht="17" customHeight="1" spans="2:11">
      <c r="B60" s="21"/>
      <c r="C60" s="21"/>
      <c r="D60" s="21"/>
      <c r="E60" s="21"/>
      <c r="F60" s="21"/>
      <c r="G60" s="21"/>
      <c r="H60" s="21"/>
      <c r="I60" s="21"/>
      <c r="J60" s="21"/>
      <c r="K60" s="21"/>
    </row>
    <row r="61" ht="17" customHeight="1" spans="2:11">
      <c r="B61" s="21"/>
      <c r="C61" s="21"/>
      <c r="D61" s="21"/>
      <c r="E61" s="21"/>
      <c r="F61" s="21"/>
      <c r="G61" s="21"/>
      <c r="H61" s="21"/>
      <c r="I61" s="21"/>
      <c r="J61" s="21"/>
      <c r="K61" s="21"/>
    </row>
    <row r="62" ht="17" customHeight="1" spans="2:11">
      <c r="B62" s="21"/>
      <c r="C62" s="22" t="s">
        <v>743</v>
      </c>
      <c r="D62" s="22" t="s">
        <v>207</v>
      </c>
      <c r="E62" s="22" t="s">
        <v>743</v>
      </c>
      <c r="F62" s="21"/>
      <c r="G62" s="21"/>
      <c r="H62" s="21"/>
      <c r="I62" s="21"/>
      <c r="J62" s="21"/>
      <c r="K62" s="21"/>
    </row>
    <row r="63" ht="17" customHeight="1" spans="2:11">
      <c r="B63" s="21"/>
      <c r="C63" s="23">
        <f ca="1">(1-D63)/2</f>
        <v>0.366640889525655</v>
      </c>
      <c r="D63" s="23">
        <f ca="1">RAND()</f>
        <v>0.26671822094869</v>
      </c>
      <c r="E63" s="23">
        <f ca="1">(1-D63)/2</f>
        <v>0.366640889525655</v>
      </c>
      <c r="F63" s="21"/>
      <c r="G63" s="21"/>
      <c r="H63" s="21"/>
      <c r="I63" s="21"/>
      <c r="J63" s="21"/>
      <c r="K63" s="21"/>
    </row>
    <row r="64" ht="17" customHeight="1" spans="2:11">
      <c r="B64" s="21"/>
      <c r="C64" s="24"/>
      <c r="D64" s="24"/>
      <c r="E64" s="24"/>
      <c r="F64" s="21"/>
      <c r="G64" s="21"/>
      <c r="H64" s="21"/>
      <c r="I64" s="21"/>
      <c r="J64" s="21"/>
      <c r="K64" s="21"/>
    </row>
    <row r="65" ht="17" customHeight="1" spans="2:11">
      <c r="B65" s="21"/>
      <c r="C65" s="24"/>
      <c r="D65" s="24"/>
      <c r="E65" s="24"/>
      <c r="F65" s="21"/>
      <c r="G65" s="21"/>
      <c r="H65" s="21"/>
      <c r="I65" s="21"/>
      <c r="J65" s="21"/>
      <c r="K65" s="21"/>
    </row>
    <row r="66" ht="17" customHeight="1" spans="2:11">
      <c r="B66" s="21"/>
      <c r="C66" s="24"/>
      <c r="D66" s="24"/>
      <c r="E66" s="24"/>
      <c r="F66" s="21"/>
      <c r="G66" s="21"/>
      <c r="H66" s="21"/>
      <c r="I66" s="21"/>
      <c r="J66" s="21"/>
      <c r="K66" s="21"/>
    </row>
    <row r="67" ht="17" customHeight="1" spans="2:11">
      <c r="B67" s="21"/>
      <c r="C67" s="24"/>
      <c r="D67" s="24"/>
      <c r="E67" s="24"/>
      <c r="F67" s="21"/>
      <c r="G67" s="21"/>
      <c r="H67" s="21"/>
      <c r="I67" s="21"/>
      <c r="J67" s="21"/>
      <c r="K67" s="21"/>
    </row>
    <row r="68" ht="17" customHeight="1" spans="2:11">
      <c r="B68" s="21"/>
      <c r="C68" s="25" t="s">
        <v>751</v>
      </c>
      <c r="D68" s="24"/>
      <c r="E68" s="24"/>
      <c r="F68" s="21"/>
      <c r="G68" s="21"/>
      <c r="H68" s="21"/>
      <c r="I68" s="21"/>
      <c r="J68" s="21"/>
      <c r="K68" s="21"/>
    </row>
    <row r="69" ht="17" customHeight="1" spans="2:11">
      <c r="B69" s="21"/>
      <c r="C69" s="25" t="s">
        <v>762</v>
      </c>
      <c r="D69" s="24"/>
      <c r="E69" s="24"/>
      <c r="F69" s="21"/>
      <c r="G69" s="21"/>
      <c r="H69" s="21"/>
      <c r="I69" s="21"/>
      <c r="J69" s="21"/>
      <c r="K69" s="21"/>
    </row>
    <row r="70" ht="17" customHeight="1" spans="2:11">
      <c r="B70" s="21"/>
      <c r="C70" s="25" t="s">
        <v>763</v>
      </c>
      <c r="D70" s="24"/>
      <c r="E70" s="24"/>
      <c r="F70" s="21"/>
      <c r="G70" s="21"/>
      <c r="H70" s="21"/>
      <c r="I70" s="21"/>
      <c r="J70" s="21"/>
      <c r="K70" s="21"/>
    </row>
    <row r="71" ht="17" customHeight="1" spans="2:11">
      <c r="B71" s="21"/>
      <c r="C71" s="25" t="s">
        <v>764</v>
      </c>
      <c r="D71" s="24"/>
      <c r="E71" s="24"/>
      <c r="F71" s="21"/>
      <c r="G71" s="21"/>
      <c r="H71" s="21"/>
      <c r="I71" s="21"/>
      <c r="J71" s="21"/>
      <c r="K71" s="21"/>
    </row>
    <row r="72" ht="17" customHeight="1" spans="2:11">
      <c r="B72" s="21"/>
      <c r="C72" s="25" t="s">
        <v>765</v>
      </c>
      <c r="D72" s="21"/>
      <c r="E72" s="21"/>
      <c r="F72" s="21"/>
      <c r="G72" s="21"/>
      <c r="H72" s="21"/>
      <c r="I72" s="21"/>
      <c r="J72" s="21"/>
      <c r="K72" s="21"/>
    </row>
    <row r="73" ht="17" customHeight="1" spans="2:11">
      <c r="B73" s="21"/>
      <c r="C73" s="21" t="s">
        <v>756</v>
      </c>
      <c r="D73" s="21"/>
      <c r="E73" s="21"/>
      <c r="F73" s="21"/>
      <c r="G73" s="21"/>
      <c r="H73" s="21"/>
      <c r="I73" s="21"/>
      <c r="J73" s="21"/>
      <c r="K73" s="21"/>
    </row>
    <row r="74" ht="17" customHeight="1" spans="2:11">
      <c r="B74" s="21"/>
      <c r="C74" s="25" t="s">
        <v>757</v>
      </c>
      <c r="D74" s="21"/>
      <c r="E74" s="21"/>
      <c r="F74" s="21"/>
      <c r="G74" s="21"/>
      <c r="H74" s="21"/>
      <c r="I74" s="21"/>
      <c r="J74" s="21"/>
      <c r="K74" s="21"/>
    </row>
    <row r="75" ht="17" customHeight="1" spans="2:11">
      <c r="B75" s="21"/>
      <c r="C75" s="22"/>
      <c r="D75" s="21"/>
      <c r="E75" s="21"/>
      <c r="F75" s="21"/>
      <c r="G75" s="21"/>
      <c r="H75" s="21"/>
      <c r="I75" s="21"/>
      <c r="J75" s="21"/>
      <c r="K75" s="21"/>
    </row>
    <row r="76" ht="17" customHeight="1" spans="2:11">
      <c r="B76" s="21"/>
      <c r="C76" s="22"/>
      <c r="D76" s="21"/>
      <c r="E76" s="21"/>
      <c r="F76" s="21"/>
      <c r="G76" s="21"/>
      <c r="H76" s="21"/>
      <c r="I76" s="21"/>
      <c r="J76" s="21"/>
      <c r="K76" s="24"/>
    </row>
    <row r="77" ht="17" customHeight="1" spans="2:11">
      <c r="B77" s="21"/>
      <c r="C77" s="21"/>
      <c r="D77" s="21"/>
      <c r="E77" s="21"/>
      <c r="F77" s="21"/>
      <c r="G77" s="21"/>
      <c r="H77" s="21"/>
      <c r="I77" s="21"/>
      <c r="J77" s="21"/>
      <c r="K77" s="21"/>
    </row>
    <row r="78" ht="17" customHeight="1" spans="2:11">
      <c r="B78" s="21"/>
      <c r="C78" s="21"/>
      <c r="D78" s="21"/>
      <c r="E78" s="21"/>
      <c r="F78" s="21"/>
      <c r="G78" s="21"/>
      <c r="H78" s="21"/>
      <c r="I78" s="21"/>
      <c r="J78" s="21"/>
      <c r="K78" s="21"/>
    </row>
    <row r="79" ht="17" customHeight="1" spans="2:11">
      <c r="B79" s="26"/>
      <c r="C79" s="26"/>
      <c r="D79" s="26"/>
      <c r="E79" s="26"/>
      <c r="F79" s="26"/>
      <c r="G79" s="26"/>
      <c r="H79" s="26"/>
      <c r="I79" s="26"/>
      <c r="J79" s="26"/>
      <c r="K79" s="26"/>
    </row>
    <row r="80" ht="17" customHeight="1" spans="2:11">
      <c r="B80" s="27"/>
      <c r="C80" s="27"/>
      <c r="D80" s="27"/>
      <c r="E80" s="27"/>
      <c r="F80" s="27"/>
      <c r="G80" s="27"/>
      <c r="H80" s="27"/>
      <c r="I80" s="27"/>
      <c r="J80" s="27"/>
      <c r="K80" s="27"/>
    </row>
    <row r="81" ht="17" customHeight="1" spans="2:11">
      <c r="B81" s="27"/>
      <c r="C81" s="27"/>
      <c r="D81" s="27"/>
      <c r="E81" s="27"/>
      <c r="F81" s="27"/>
      <c r="G81" s="27"/>
      <c r="H81" s="27"/>
      <c r="I81" s="27"/>
      <c r="J81" s="27"/>
      <c r="K81" s="27"/>
    </row>
    <row r="82" ht="17" customHeight="1" spans="2:11">
      <c r="B82" s="27"/>
      <c r="C82" s="27"/>
      <c r="D82" s="27"/>
      <c r="E82" s="27"/>
      <c r="F82" s="27"/>
      <c r="G82" s="27"/>
      <c r="H82" s="27"/>
      <c r="I82" s="27"/>
      <c r="J82" s="27"/>
      <c r="K82" s="27"/>
    </row>
    <row r="83" ht="17" customHeight="1" spans="2:11">
      <c r="B83" s="27"/>
      <c r="C83" s="27"/>
      <c r="D83" s="27"/>
      <c r="E83" s="27"/>
      <c r="F83" s="27"/>
      <c r="G83" s="27"/>
      <c r="H83" s="27"/>
      <c r="I83" s="27"/>
      <c r="J83" s="27"/>
      <c r="K83" s="27"/>
    </row>
    <row r="84" ht="17" customHeight="1" spans="2:11">
      <c r="B84" s="21"/>
      <c r="C84" s="21"/>
      <c r="D84" s="21"/>
      <c r="E84" s="21"/>
      <c r="F84" s="21"/>
      <c r="G84" s="21"/>
      <c r="H84" s="21"/>
      <c r="I84" s="21"/>
      <c r="J84" s="21"/>
      <c r="K84" s="21"/>
    </row>
    <row r="85" ht="17" customHeight="1" spans="2:11">
      <c r="B85" s="21"/>
      <c r="C85" s="21"/>
      <c r="D85" s="21"/>
      <c r="E85" s="21"/>
      <c r="F85" s="21"/>
      <c r="G85" s="21"/>
      <c r="H85" s="21"/>
      <c r="I85" s="21"/>
      <c r="J85" s="21"/>
      <c r="K85" s="21"/>
    </row>
    <row r="86" ht="17" customHeight="1" spans="2:11">
      <c r="B86" s="21"/>
      <c r="C86" s="21"/>
      <c r="D86" s="21"/>
      <c r="E86" s="21"/>
      <c r="F86" s="21"/>
      <c r="G86" s="21"/>
      <c r="H86" s="21"/>
      <c r="I86" s="21"/>
      <c r="J86" s="21"/>
      <c r="K86" s="21"/>
    </row>
    <row r="87" ht="17" customHeight="1" spans="2:11">
      <c r="B87" s="21"/>
      <c r="C87" s="21"/>
      <c r="D87" s="21"/>
      <c r="E87" s="21"/>
      <c r="F87" s="21"/>
      <c r="G87" s="21"/>
      <c r="H87" s="21"/>
      <c r="I87" s="21"/>
      <c r="J87" s="21"/>
      <c r="K87" s="21"/>
    </row>
    <row r="88" ht="17" customHeight="1" spans="2:11">
      <c r="B88" s="21"/>
      <c r="C88" s="21"/>
      <c r="D88" s="21"/>
      <c r="E88" s="21"/>
      <c r="F88" s="21"/>
      <c r="G88" s="21"/>
      <c r="H88" s="21"/>
      <c r="I88" s="21"/>
      <c r="J88" s="21"/>
      <c r="K88" s="21"/>
    </row>
    <row r="89" ht="17" customHeight="1" spans="2:11">
      <c r="B89" s="21"/>
      <c r="C89" s="22" t="s">
        <v>207</v>
      </c>
      <c r="D89" s="22" t="s">
        <v>743</v>
      </c>
      <c r="E89" s="21"/>
      <c r="F89" s="21"/>
      <c r="G89" s="21"/>
      <c r="H89" s="21"/>
      <c r="I89" s="21"/>
      <c r="J89" s="21"/>
      <c r="K89" s="21"/>
    </row>
    <row r="90" ht="17" customHeight="1" spans="2:11">
      <c r="B90" s="21"/>
      <c r="C90" s="23">
        <f ca="1">RAND()</f>
        <v>0.504755612768841</v>
      </c>
      <c r="D90" s="23">
        <f ca="1">1-C90</f>
        <v>0.495244387231159</v>
      </c>
      <c r="E90" s="21"/>
      <c r="F90" s="21"/>
      <c r="G90" s="21"/>
      <c r="H90" s="21"/>
      <c r="I90" s="21"/>
      <c r="J90" s="21"/>
      <c r="K90" s="21"/>
    </row>
    <row r="91" ht="17" customHeight="1" spans="2:11">
      <c r="B91" s="21"/>
      <c r="C91" s="24"/>
      <c r="D91" s="24"/>
      <c r="E91" s="24"/>
      <c r="F91" s="21"/>
      <c r="G91" s="21"/>
      <c r="H91" s="21"/>
      <c r="I91" s="21"/>
      <c r="J91" s="21"/>
      <c r="K91" s="21"/>
    </row>
    <row r="92" ht="17" customHeight="1" spans="2:11">
      <c r="B92" s="21"/>
      <c r="C92" s="24"/>
      <c r="D92" s="24"/>
      <c r="E92" s="24"/>
      <c r="F92" s="21"/>
      <c r="G92" s="21"/>
      <c r="H92" s="21"/>
      <c r="I92" s="21"/>
      <c r="J92" s="21"/>
      <c r="K92" s="21"/>
    </row>
    <row r="93" ht="17" customHeight="1" spans="2:11">
      <c r="B93" s="21"/>
      <c r="C93" s="24"/>
      <c r="D93" s="24"/>
      <c r="E93" s="24"/>
      <c r="F93" s="21"/>
      <c r="G93" s="21"/>
      <c r="H93" s="21"/>
      <c r="I93" s="21"/>
      <c r="J93" s="21"/>
      <c r="K93" s="21"/>
    </row>
    <row r="94" ht="17" customHeight="1" spans="2:11">
      <c r="B94" s="21"/>
      <c r="C94" s="24"/>
      <c r="D94" s="24"/>
      <c r="E94" s="24"/>
      <c r="F94" s="21"/>
      <c r="G94" s="21"/>
      <c r="H94" s="21"/>
      <c r="I94" s="21"/>
      <c r="J94" s="21"/>
      <c r="K94" s="21"/>
    </row>
    <row r="95" ht="17" customHeight="1" spans="2:11">
      <c r="B95" s="21"/>
      <c r="C95" s="25" t="s">
        <v>751</v>
      </c>
      <c r="D95" s="24"/>
      <c r="E95" s="24"/>
      <c r="F95" s="21"/>
      <c r="G95" s="21"/>
      <c r="H95" s="21"/>
      <c r="I95" s="21"/>
      <c r="J95" s="21"/>
      <c r="K95" s="21"/>
    </row>
    <row r="96" ht="17" customHeight="1" spans="2:11">
      <c r="B96" s="21"/>
      <c r="C96" s="25" t="s">
        <v>766</v>
      </c>
      <c r="D96" s="24"/>
      <c r="E96" s="24"/>
      <c r="F96" s="21"/>
      <c r="G96" s="21"/>
      <c r="H96" s="21"/>
      <c r="I96" s="21"/>
      <c r="J96" s="21"/>
      <c r="K96" s="21"/>
    </row>
    <row r="97" ht="17" customHeight="1" spans="2:11">
      <c r="B97" s="21"/>
      <c r="C97" s="25" t="s">
        <v>753</v>
      </c>
      <c r="D97" s="24"/>
      <c r="E97" s="24"/>
      <c r="F97" s="21"/>
      <c r="G97" s="21"/>
      <c r="H97" s="21"/>
      <c r="I97" s="21"/>
      <c r="J97" s="21"/>
      <c r="K97" s="21"/>
    </row>
    <row r="98" ht="17" customHeight="1" spans="2:11">
      <c r="B98" s="21"/>
      <c r="C98" s="25" t="s">
        <v>767</v>
      </c>
      <c r="D98" s="24"/>
      <c r="E98" s="24"/>
      <c r="F98" s="21"/>
      <c r="G98" s="21"/>
      <c r="H98" s="21"/>
      <c r="I98" s="21"/>
      <c r="J98" s="21"/>
      <c r="K98" s="21"/>
    </row>
    <row r="99" ht="17" customHeight="1" spans="2:11">
      <c r="B99" s="21"/>
      <c r="C99" s="25" t="s">
        <v>768</v>
      </c>
      <c r="D99" s="21"/>
      <c r="E99" s="21"/>
      <c r="F99" s="21"/>
      <c r="G99" s="21"/>
      <c r="H99" s="21"/>
      <c r="I99" s="21"/>
      <c r="J99" s="21"/>
      <c r="K99" s="21"/>
    </row>
    <row r="100" ht="17" customHeight="1" spans="2:11">
      <c r="B100" s="21"/>
      <c r="C100" s="25" t="s">
        <v>769</v>
      </c>
      <c r="D100" s="21"/>
      <c r="E100" s="21"/>
      <c r="F100" s="21"/>
      <c r="G100" s="21"/>
      <c r="H100" s="21"/>
      <c r="I100" s="21"/>
      <c r="J100" s="21"/>
      <c r="K100" s="21"/>
    </row>
    <row r="101" ht="17" customHeight="1" spans="2:11">
      <c r="B101" s="21"/>
      <c r="C101" s="21" t="s">
        <v>756</v>
      </c>
      <c r="D101" s="21"/>
      <c r="E101" s="21"/>
      <c r="F101" s="21"/>
      <c r="G101" s="21"/>
      <c r="H101" s="21"/>
      <c r="I101" s="21"/>
      <c r="J101" s="21"/>
      <c r="K101" s="21"/>
    </row>
    <row r="102" ht="17" customHeight="1" spans="2:11">
      <c r="B102" s="21"/>
      <c r="C102" s="25" t="s">
        <v>757</v>
      </c>
      <c r="D102" s="21"/>
      <c r="E102" s="21"/>
      <c r="F102" s="21"/>
      <c r="G102" s="21"/>
      <c r="H102" s="21"/>
      <c r="I102" s="21"/>
      <c r="J102" s="21"/>
      <c r="K102" s="21"/>
    </row>
    <row r="103" ht="17" customHeight="1" spans="2:11">
      <c r="B103" s="21"/>
      <c r="C103" s="22"/>
      <c r="D103" s="21"/>
      <c r="E103" s="21"/>
      <c r="F103" s="21"/>
      <c r="G103" s="21"/>
      <c r="H103" s="21"/>
      <c r="I103" s="21"/>
      <c r="J103" s="21"/>
      <c r="K103" s="24"/>
    </row>
    <row r="104" ht="17" customHeight="1" spans="2:11">
      <c r="B104" s="21"/>
      <c r="C104" s="21"/>
      <c r="D104" s="21"/>
      <c r="E104" s="21"/>
      <c r="F104" s="21"/>
      <c r="G104" s="21"/>
      <c r="H104" s="21"/>
      <c r="I104" s="21"/>
      <c r="J104" s="21"/>
      <c r="K104" s="21"/>
    </row>
    <row r="105" ht="17" customHeight="1" spans="2:11">
      <c r="B105" s="21"/>
      <c r="C105" s="21"/>
      <c r="D105" s="21"/>
      <c r="E105" s="21"/>
      <c r="F105" s="21"/>
      <c r="G105" s="21"/>
      <c r="H105" s="21"/>
      <c r="I105" s="21"/>
      <c r="J105" s="21"/>
      <c r="K105" s="21"/>
    </row>
    <row r="106" ht="17" customHeight="1" spans="2:11">
      <c r="B106" s="26"/>
      <c r="C106" s="26"/>
      <c r="D106" s="26"/>
      <c r="E106" s="26"/>
      <c r="F106" s="26"/>
      <c r="G106" s="26"/>
      <c r="H106" s="26"/>
      <c r="I106" s="26"/>
      <c r="J106" s="26"/>
      <c r="K106" s="26"/>
    </row>
    <row r="107" ht="17" customHeight="1" spans="2:11">
      <c r="B107" s="27"/>
      <c r="C107" s="27"/>
      <c r="D107" s="27"/>
      <c r="E107" s="27"/>
      <c r="F107" s="27"/>
      <c r="G107" s="27"/>
      <c r="H107" s="27"/>
      <c r="I107" s="27"/>
      <c r="J107" s="27"/>
      <c r="K107" s="27"/>
    </row>
    <row r="108" ht="17" customHeight="1" spans="2:11">
      <c r="B108" s="27"/>
      <c r="C108" s="27"/>
      <c r="D108" s="27"/>
      <c r="E108" s="27"/>
      <c r="F108" s="27"/>
      <c r="G108" s="27"/>
      <c r="H108" s="27"/>
      <c r="I108" s="27"/>
      <c r="J108" s="27"/>
      <c r="K108" s="27"/>
    </row>
    <row r="109" ht="17" customHeight="1" spans="2:11">
      <c r="B109" s="27"/>
      <c r="C109" s="27"/>
      <c r="D109" s="27"/>
      <c r="E109" s="27"/>
      <c r="F109" s="27"/>
      <c r="G109" s="27"/>
      <c r="H109" s="27"/>
      <c r="I109" s="27"/>
      <c r="J109" s="27"/>
      <c r="K109" s="27"/>
    </row>
    <row r="110" ht="17" customHeight="1" spans="2:11">
      <c r="B110" s="27"/>
      <c r="C110" s="27"/>
      <c r="D110" s="27"/>
      <c r="E110" s="27"/>
      <c r="F110" s="27"/>
      <c r="G110" s="27"/>
      <c r="H110" s="27"/>
      <c r="I110" s="27"/>
      <c r="J110" s="27"/>
      <c r="K110" s="27"/>
    </row>
    <row r="111" ht="17" customHeight="1" spans="2:11">
      <c r="B111" s="21"/>
      <c r="C111" s="21"/>
      <c r="D111" s="21"/>
      <c r="E111" s="21"/>
      <c r="F111" s="21"/>
      <c r="G111" s="21"/>
      <c r="H111" s="21"/>
      <c r="I111" s="21"/>
      <c r="J111" s="21"/>
      <c r="K111" s="21"/>
    </row>
    <row r="112" ht="17" customHeight="1" spans="2:11">
      <c r="B112" s="21"/>
      <c r="C112" s="21"/>
      <c r="D112" s="21"/>
      <c r="E112" s="21"/>
      <c r="F112" s="21"/>
      <c r="G112" s="21"/>
      <c r="H112" s="21"/>
      <c r="I112" s="21"/>
      <c r="J112" s="21"/>
      <c r="K112" s="21"/>
    </row>
    <row r="113" ht="17" customHeight="1" spans="2:11">
      <c r="B113" s="21"/>
      <c r="C113" s="21"/>
      <c r="D113" s="21"/>
      <c r="E113" s="21"/>
      <c r="F113" s="21"/>
      <c r="G113" s="21"/>
      <c r="H113" s="21"/>
      <c r="I113" s="21"/>
      <c r="J113" s="21"/>
      <c r="K113" s="21"/>
    </row>
    <row r="114" ht="17" customHeight="1" spans="2:11">
      <c r="B114" s="21"/>
      <c r="C114" s="21"/>
      <c r="D114" s="21"/>
      <c r="E114" s="21"/>
      <c r="F114" s="21"/>
      <c r="G114" s="21"/>
      <c r="H114" s="21"/>
      <c r="I114" s="21"/>
      <c r="J114" s="21"/>
      <c r="K114" s="21"/>
    </row>
    <row r="115" ht="17" customHeight="1" spans="2:11">
      <c r="B115" s="21"/>
      <c r="C115" s="21"/>
      <c r="D115" s="21"/>
      <c r="E115" s="21"/>
      <c r="F115" s="21"/>
      <c r="G115" s="21"/>
      <c r="H115" s="21"/>
      <c r="I115" s="21"/>
      <c r="J115" s="21"/>
      <c r="K115" s="21"/>
    </row>
    <row r="116" ht="17" customHeight="1" spans="2:11">
      <c r="B116" s="21"/>
      <c r="C116" s="22" t="s">
        <v>207</v>
      </c>
      <c r="D116" s="22" t="s">
        <v>743</v>
      </c>
      <c r="E116" s="21"/>
      <c r="F116" s="21"/>
      <c r="G116" s="21"/>
      <c r="H116" s="21"/>
      <c r="I116" s="21"/>
      <c r="J116" s="21"/>
      <c r="K116" s="21"/>
    </row>
    <row r="117" ht="17" customHeight="1" spans="2:11">
      <c r="B117" s="21"/>
      <c r="C117" s="23">
        <f ca="1">RAND()</f>
        <v>0.960175964036046</v>
      </c>
      <c r="D117" s="23">
        <f ca="1">1-C117</f>
        <v>0.0398240359639543</v>
      </c>
      <c r="E117" s="21"/>
      <c r="F117" s="21"/>
      <c r="G117" s="21"/>
      <c r="H117" s="21"/>
      <c r="I117" s="21"/>
      <c r="J117" s="21"/>
      <c r="K117" s="21"/>
    </row>
    <row r="118" ht="17" customHeight="1" spans="2:11">
      <c r="B118" s="21"/>
      <c r="C118" s="24"/>
      <c r="D118" s="24"/>
      <c r="E118" s="24"/>
      <c r="F118" s="21"/>
      <c r="G118" s="21"/>
      <c r="H118" s="21"/>
      <c r="I118" s="21"/>
      <c r="J118" s="21"/>
      <c r="K118" s="21"/>
    </row>
    <row r="119" ht="17" customHeight="1" spans="2:11">
      <c r="B119" s="21"/>
      <c r="C119" s="24"/>
      <c r="D119" s="24"/>
      <c r="E119" s="24"/>
      <c r="F119" s="21"/>
      <c r="G119" s="21"/>
      <c r="H119" s="21"/>
      <c r="I119" s="21"/>
      <c r="J119" s="21"/>
      <c r="K119" s="21"/>
    </row>
    <row r="120" ht="17" customHeight="1" spans="2:11">
      <c r="B120" s="21"/>
      <c r="C120" s="24"/>
      <c r="D120" s="24"/>
      <c r="E120" s="24"/>
      <c r="F120" s="21"/>
      <c r="G120" s="21"/>
      <c r="H120" s="21"/>
      <c r="I120" s="21"/>
      <c r="J120" s="21"/>
      <c r="K120" s="21"/>
    </row>
    <row r="121" ht="17" customHeight="1" spans="2:11">
      <c r="B121" s="21"/>
      <c r="C121" s="24"/>
      <c r="D121" s="24"/>
      <c r="E121" s="24"/>
      <c r="F121" s="21"/>
      <c r="G121" s="21"/>
      <c r="H121" s="21"/>
      <c r="I121" s="21"/>
      <c r="J121" s="21"/>
      <c r="K121" s="21"/>
    </row>
    <row r="122" ht="17" customHeight="1" spans="2:11">
      <c r="B122" s="21"/>
      <c r="C122" s="25" t="s">
        <v>751</v>
      </c>
      <c r="D122" s="24"/>
      <c r="E122" s="24"/>
      <c r="F122" s="21"/>
      <c r="G122" s="21"/>
      <c r="H122" s="21"/>
      <c r="I122" s="21"/>
      <c r="J122" s="21"/>
      <c r="K122" s="21"/>
    </row>
    <row r="123" ht="17" customHeight="1" spans="2:11">
      <c r="B123" s="21"/>
      <c r="C123" s="25" t="s">
        <v>770</v>
      </c>
      <c r="D123" s="24"/>
      <c r="E123" s="24"/>
      <c r="F123" s="21"/>
      <c r="G123" s="21"/>
      <c r="H123" s="21"/>
      <c r="I123" s="21"/>
      <c r="J123" s="21"/>
      <c r="K123" s="21"/>
    </row>
    <row r="124" ht="17" customHeight="1" spans="2:11">
      <c r="B124" s="21"/>
      <c r="C124" s="25" t="s">
        <v>771</v>
      </c>
      <c r="D124" s="24"/>
      <c r="E124" s="24"/>
      <c r="F124" s="21"/>
      <c r="G124" s="21"/>
      <c r="H124" s="21"/>
      <c r="I124" s="21"/>
      <c r="J124" s="21"/>
      <c r="K124" s="21"/>
    </row>
    <row r="125" ht="17" customHeight="1" spans="2:11">
      <c r="B125" s="21"/>
      <c r="C125" s="25" t="s">
        <v>772</v>
      </c>
      <c r="D125" s="24"/>
      <c r="E125" s="24"/>
      <c r="F125" s="21"/>
      <c r="G125" s="21"/>
      <c r="H125" s="21"/>
      <c r="I125" s="21"/>
      <c r="J125" s="21"/>
      <c r="K125" s="21"/>
    </row>
    <row r="126" ht="17" customHeight="1" spans="2:11">
      <c r="B126" s="21"/>
      <c r="C126" s="25" t="s">
        <v>773</v>
      </c>
      <c r="D126" s="21"/>
      <c r="E126" s="21"/>
      <c r="F126" s="21"/>
      <c r="G126" s="21"/>
      <c r="H126" s="21"/>
      <c r="I126" s="21"/>
      <c r="J126" s="21"/>
      <c r="K126" s="21"/>
    </row>
    <row r="127" ht="17" customHeight="1" spans="2:11">
      <c r="B127" s="21"/>
      <c r="C127" s="21" t="s">
        <v>756</v>
      </c>
      <c r="D127" s="21"/>
      <c r="E127" s="21"/>
      <c r="F127" s="21"/>
      <c r="G127" s="21"/>
      <c r="H127" s="21"/>
      <c r="I127" s="21"/>
      <c r="J127" s="21"/>
      <c r="K127" s="21"/>
    </row>
    <row r="128" ht="17" customHeight="1" spans="2:11">
      <c r="B128" s="21"/>
      <c r="C128" s="25" t="s">
        <v>757</v>
      </c>
      <c r="D128" s="21"/>
      <c r="E128" s="21"/>
      <c r="F128" s="21"/>
      <c r="G128" s="21"/>
      <c r="H128" s="21"/>
      <c r="I128" s="21"/>
      <c r="J128" s="21"/>
      <c r="K128" s="21"/>
    </row>
    <row r="129" ht="17" customHeight="1" spans="2:11">
      <c r="B129" s="21"/>
      <c r="C129" s="21"/>
      <c r="D129" s="21"/>
      <c r="E129" s="21"/>
      <c r="F129" s="21"/>
      <c r="G129" s="21"/>
      <c r="H129" s="21"/>
      <c r="I129" s="21"/>
      <c r="J129" s="21"/>
      <c r="K129" s="21"/>
    </row>
    <row r="130" ht="17" customHeight="1" spans="2:11">
      <c r="B130" s="21"/>
      <c r="C130" s="22"/>
      <c r="D130" s="21"/>
      <c r="E130" s="21"/>
      <c r="F130" s="21"/>
      <c r="G130" s="21"/>
      <c r="H130" s="21"/>
      <c r="I130" s="21"/>
      <c r="J130" s="21"/>
      <c r="K130" s="24"/>
    </row>
    <row r="131" ht="17" customHeight="1" spans="2:11">
      <c r="B131" s="21"/>
      <c r="C131" s="21"/>
      <c r="D131" s="21"/>
      <c r="E131" s="21"/>
      <c r="F131" s="21"/>
      <c r="G131" s="21"/>
      <c r="H131" s="21"/>
      <c r="I131" s="21"/>
      <c r="J131" s="21"/>
      <c r="K131" s="21"/>
    </row>
    <row r="132" ht="17" customHeight="1" spans="2:11">
      <c r="B132" s="21"/>
      <c r="C132" s="21"/>
      <c r="D132" s="21"/>
      <c r="E132" s="21"/>
      <c r="F132" s="21"/>
      <c r="G132" s="21"/>
      <c r="H132" s="21"/>
      <c r="I132" s="21"/>
      <c r="J132" s="21"/>
      <c r="K132" s="21"/>
    </row>
    <row r="133" ht="17" customHeight="1" spans="2:11">
      <c r="B133" s="26"/>
      <c r="C133" s="26"/>
      <c r="D133" s="26"/>
      <c r="E133" s="26"/>
      <c r="F133" s="26"/>
      <c r="G133" s="26"/>
      <c r="H133" s="26"/>
      <c r="I133" s="26"/>
      <c r="J133" s="26"/>
      <c r="K133" s="26"/>
    </row>
    <row r="134" ht="17" customHeight="1" spans="2:11">
      <c r="B134" s="27"/>
      <c r="C134" s="27"/>
      <c r="D134" s="27"/>
      <c r="E134" s="27"/>
      <c r="F134" s="27"/>
      <c r="G134" s="27"/>
      <c r="H134" s="27"/>
      <c r="I134" s="27"/>
      <c r="J134" s="27"/>
      <c r="K134" s="27"/>
    </row>
    <row r="135" ht="17" customHeight="1" spans="2:11">
      <c r="B135" s="27"/>
      <c r="C135" s="27"/>
      <c r="D135" s="27"/>
      <c r="E135" s="27"/>
      <c r="F135" s="27"/>
      <c r="G135" s="27"/>
      <c r="H135" s="27"/>
      <c r="I135" s="27"/>
      <c r="J135" s="27"/>
      <c r="K135" s="27"/>
    </row>
    <row r="136" ht="17" customHeight="1" spans="2:11">
      <c r="B136" s="27"/>
      <c r="C136" s="27"/>
      <c r="D136" s="27"/>
      <c r="E136" s="27"/>
      <c r="F136" s="27"/>
      <c r="G136" s="27"/>
      <c r="H136" s="27"/>
      <c r="I136" s="27"/>
      <c r="J136" s="27"/>
      <c r="K136" s="27"/>
    </row>
    <row r="137" ht="17" customHeight="1" spans="2:11">
      <c r="B137" s="27"/>
      <c r="C137" s="27"/>
      <c r="D137" s="27"/>
      <c r="E137" s="27"/>
      <c r="F137" s="27"/>
      <c r="G137" s="27"/>
      <c r="H137" s="27"/>
      <c r="I137" s="27"/>
      <c r="J137" s="27"/>
      <c r="K137" s="27"/>
    </row>
    <row r="138" ht="17" customHeight="1" spans="2:11">
      <c r="B138" s="21"/>
      <c r="C138" s="21"/>
      <c r="D138" s="21"/>
      <c r="E138" s="21"/>
      <c r="F138" s="21"/>
      <c r="G138" s="21"/>
      <c r="H138" s="21"/>
      <c r="I138" s="21"/>
      <c r="J138" s="21"/>
      <c r="K138" s="21"/>
    </row>
    <row r="139" ht="17" customHeight="1" spans="2:11">
      <c r="B139" s="21"/>
      <c r="C139" s="21"/>
      <c r="D139" s="21"/>
      <c r="E139" s="21"/>
      <c r="F139" s="21"/>
      <c r="G139" s="21"/>
      <c r="H139" s="21"/>
      <c r="I139" s="21"/>
      <c r="J139" s="21"/>
      <c r="K139" s="21"/>
    </row>
    <row r="140" ht="17" customHeight="1" spans="2:11">
      <c r="B140" s="21"/>
      <c r="C140" s="21"/>
      <c r="D140" s="21"/>
      <c r="E140" s="21"/>
      <c r="F140" s="21"/>
      <c r="G140" s="21"/>
      <c r="H140" s="21"/>
      <c r="I140" s="21"/>
      <c r="J140" s="21"/>
      <c r="K140" s="21"/>
    </row>
    <row r="141" ht="17" customHeight="1" spans="2:11">
      <c r="B141" s="21"/>
      <c r="C141" s="21"/>
      <c r="D141" s="21"/>
      <c r="E141" s="21"/>
      <c r="F141" s="21"/>
      <c r="G141" s="21"/>
      <c r="H141" s="21"/>
      <c r="I141" s="21"/>
      <c r="J141" s="21"/>
      <c r="K141" s="21"/>
    </row>
    <row r="142" ht="17" customHeight="1" spans="2:11">
      <c r="B142" s="21"/>
      <c r="C142" s="21"/>
      <c r="D142" s="21"/>
      <c r="E142" s="21"/>
      <c r="F142" s="21"/>
      <c r="G142" s="21"/>
      <c r="H142" s="21"/>
      <c r="I142" s="21"/>
      <c r="J142" s="21"/>
      <c r="K142" s="21"/>
    </row>
    <row r="143" ht="17" customHeight="1" spans="2:11">
      <c r="B143" s="21"/>
      <c r="C143" s="22" t="s">
        <v>743</v>
      </c>
      <c r="D143" s="22" t="s">
        <v>207</v>
      </c>
      <c r="E143" s="21"/>
      <c r="F143" s="21"/>
      <c r="G143" s="21"/>
      <c r="H143" s="21"/>
      <c r="I143" s="21"/>
      <c r="J143" s="21"/>
      <c r="K143" s="21"/>
    </row>
    <row r="144" ht="17" customHeight="1" spans="2:11">
      <c r="B144" s="21"/>
      <c r="C144" s="28">
        <v>1.05</v>
      </c>
      <c r="D144" s="23">
        <f ca="1">RAND()</f>
        <v>0.215102859880566</v>
      </c>
      <c r="E144" s="21"/>
      <c r="F144" s="21"/>
      <c r="G144" s="21"/>
      <c r="H144" s="21"/>
      <c r="I144" s="21"/>
      <c r="J144" s="21"/>
      <c r="K144" s="21"/>
    </row>
    <row r="145" ht="17" customHeight="1" spans="2:11">
      <c r="B145" s="21"/>
      <c r="C145" s="24"/>
      <c r="D145" s="24"/>
      <c r="E145" s="24"/>
      <c r="F145" s="21"/>
      <c r="G145" s="21"/>
      <c r="H145" s="21"/>
      <c r="I145" s="21"/>
      <c r="J145" s="21"/>
      <c r="K145" s="21"/>
    </row>
    <row r="146" ht="17" customHeight="1" spans="2:11">
      <c r="B146" s="21"/>
      <c r="C146" s="24"/>
      <c r="D146" s="24"/>
      <c r="E146" s="24"/>
      <c r="F146" s="21"/>
      <c r="G146" s="21"/>
      <c r="H146" s="21"/>
      <c r="I146" s="21"/>
      <c r="J146" s="21"/>
      <c r="K146" s="21"/>
    </row>
    <row r="147" ht="17" customHeight="1" spans="2:11">
      <c r="B147" s="21"/>
      <c r="C147" s="24"/>
      <c r="D147" s="24"/>
      <c r="E147" s="24"/>
      <c r="F147" s="21"/>
      <c r="G147" s="21"/>
      <c r="H147" s="21"/>
      <c r="I147" s="21"/>
      <c r="J147" s="21"/>
      <c r="K147" s="21"/>
    </row>
    <row r="148" ht="17" customHeight="1" spans="2:11">
      <c r="B148" s="21"/>
      <c r="C148" s="25" t="s">
        <v>751</v>
      </c>
      <c r="D148" s="24"/>
      <c r="E148" s="24"/>
      <c r="F148" s="21"/>
      <c r="G148" s="21"/>
      <c r="H148" s="21"/>
      <c r="I148" s="21"/>
      <c r="J148" s="21"/>
      <c r="K148" s="21"/>
    </row>
    <row r="149" ht="17" customHeight="1" spans="2:11">
      <c r="B149" s="21"/>
      <c r="C149" s="25" t="s">
        <v>774</v>
      </c>
      <c r="D149" s="24"/>
      <c r="E149" s="24"/>
      <c r="F149" s="21"/>
      <c r="G149" s="21"/>
      <c r="H149" s="21"/>
      <c r="I149" s="21"/>
      <c r="J149" s="21"/>
      <c r="K149" s="21"/>
    </row>
    <row r="150" ht="17" customHeight="1" spans="2:11">
      <c r="B150" s="21"/>
      <c r="C150" s="25" t="s">
        <v>775</v>
      </c>
      <c r="D150" s="24"/>
      <c r="E150" s="24"/>
      <c r="F150" s="21"/>
      <c r="G150" s="21"/>
      <c r="H150" s="21"/>
      <c r="I150" s="21"/>
      <c r="J150" s="21"/>
      <c r="K150" s="21"/>
    </row>
    <row r="151" ht="17" customHeight="1" spans="2:11">
      <c r="B151" s="21"/>
      <c r="C151" s="25" t="s">
        <v>776</v>
      </c>
      <c r="D151" s="24"/>
      <c r="E151" s="24"/>
      <c r="F151" s="21"/>
      <c r="G151" s="21"/>
      <c r="H151" s="21"/>
      <c r="I151" s="21"/>
      <c r="J151" s="21"/>
      <c r="K151" s="21"/>
    </row>
    <row r="152" ht="17" customHeight="1" spans="2:11">
      <c r="B152" s="21"/>
      <c r="C152" s="25" t="s">
        <v>777</v>
      </c>
      <c r="D152" s="24"/>
      <c r="E152" s="24"/>
      <c r="F152" s="21"/>
      <c r="G152" s="21"/>
      <c r="H152" s="21"/>
      <c r="I152" s="21"/>
      <c r="J152" s="21"/>
      <c r="K152" s="21"/>
    </row>
    <row r="153" ht="17" customHeight="1" spans="2:11">
      <c r="B153" s="21"/>
      <c r="C153" s="25" t="s">
        <v>778</v>
      </c>
      <c r="D153" s="21"/>
      <c r="E153" s="21"/>
      <c r="F153" s="21"/>
      <c r="G153" s="21"/>
      <c r="H153" s="21"/>
      <c r="I153" s="21"/>
      <c r="J153" s="21"/>
      <c r="K153" s="21"/>
    </row>
    <row r="154" ht="17" customHeight="1" spans="2:11">
      <c r="B154" s="21"/>
      <c r="C154" s="25" t="s">
        <v>779</v>
      </c>
      <c r="D154" s="21"/>
      <c r="E154" s="21"/>
      <c r="F154" s="21"/>
      <c r="G154" s="21"/>
      <c r="H154" s="21"/>
      <c r="I154" s="21"/>
      <c r="J154" s="21"/>
      <c r="K154" s="21"/>
    </row>
    <row r="155" ht="17" customHeight="1" spans="2:11">
      <c r="B155" s="21"/>
      <c r="C155" s="21" t="s">
        <v>756</v>
      </c>
      <c r="D155" s="21"/>
      <c r="E155" s="21"/>
      <c r="F155" s="21"/>
      <c r="G155" s="21"/>
      <c r="H155" s="21"/>
      <c r="I155" s="21"/>
      <c r="J155" s="21"/>
      <c r="K155" s="21"/>
    </row>
    <row r="156" ht="17" customHeight="1" spans="2:11">
      <c r="B156" s="21"/>
      <c r="C156" s="25" t="s">
        <v>757</v>
      </c>
      <c r="D156" s="21"/>
      <c r="E156" s="21"/>
      <c r="F156" s="21"/>
      <c r="G156" s="21"/>
      <c r="H156" s="21"/>
      <c r="I156" s="21"/>
      <c r="J156" s="21"/>
      <c r="K156" s="21"/>
    </row>
    <row r="157" ht="17" customHeight="1" spans="2:11">
      <c r="B157" s="21"/>
      <c r="C157" s="21"/>
      <c r="D157" s="21"/>
      <c r="E157" s="21"/>
      <c r="F157" s="21"/>
      <c r="G157" s="21"/>
      <c r="H157" s="21"/>
      <c r="I157" s="21"/>
      <c r="J157" s="21"/>
      <c r="K157" s="24"/>
    </row>
    <row r="158" ht="17" customHeight="1" spans="2:11">
      <c r="B158" s="21"/>
      <c r="C158" s="21"/>
      <c r="D158" s="21"/>
      <c r="E158" s="21"/>
      <c r="F158" s="21"/>
      <c r="G158" s="21"/>
      <c r="H158" s="21"/>
      <c r="I158" s="21"/>
      <c r="J158" s="21"/>
      <c r="K158" s="21"/>
    </row>
    <row r="159" ht="17" customHeight="1" spans="2:11">
      <c r="B159" s="21"/>
      <c r="C159" s="21"/>
      <c r="D159" s="21"/>
      <c r="E159" s="21"/>
      <c r="F159" s="21"/>
      <c r="G159" s="21"/>
      <c r="H159" s="21"/>
      <c r="I159" s="21"/>
      <c r="J159" s="21"/>
      <c r="K159" s="21"/>
    </row>
    <row r="160" ht="17" customHeight="1" spans="2:11">
      <c r="B160" s="26"/>
      <c r="C160" s="26"/>
      <c r="D160" s="26"/>
      <c r="E160" s="26"/>
      <c r="F160" s="26"/>
      <c r="G160" s="26"/>
      <c r="H160" s="26"/>
      <c r="I160" s="26"/>
      <c r="J160" s="26"/>
      <c r="K160" s="26"/>
    </row>
    <row r="161" ht="17" customHeight="1" spans="2:11">
      <c r="B161" s="27"/>
      <c r="C161" s="27"/>
      <c r="D161" s="27"/>
      <c r="E161" s="27"/>
      <c r="F161" s="27"/>
      <c r="G161" s="27"/>
      <c r="H161" s="27"/>
      <c r="I161" s="27"/>
      <c r="J161" s="27"/>
      <c r="K161" s="27"/>
    </row>
    <row r="162" ht="17" customHeight="1" spans="2:11">
      <c r="B162" s="27"/>
      <c r="C162" s="27"/>
      <c r="D162" s="27"/>
      <c r="E162" s="27"/>
      <c r="F162" s="27"/>
      <c r="G162" s="27"/>
      <c r="H162" s="27"/>
      <c r="I162" s="27"/>
      <c r="J162" s="27"/>
      <c r="K162" s="27"/>
    </row>
    <row r="163" ht="17" customHeight="1" spans="2:11">
      <c r="B163" s="27"/>
      <c r="C163" s="27"/>
      <c r="D163" s="27"/>
      <c r="E163" s="27"/>
      <c r="F163" s="27"/>
      <c r="G163" s="27"/>
      <c r="H163" s="27"/>
      <c r="I163" s="27"/>
      <c r="J163" s="27"/>
      <c r="K163" s="27"/>
    </row>
    <row r="164" ht="17" customHeight="1" spans="2:11">
      <c r="B164" s="27"/>
      <c r="C164" s="27"/>
      <c r="D164" s="27"/>
      <c r="E164" s="27"/>
      <c r="F164" s="27"/>
      <c r="G164" s="27"/>
      <c r="H164" s="27"/>
      <c r="I164" s="27"/>
      <c r="J164" s="27"/>
      <c r="K164" s="27"/>
    </row>
    <row r="165" ht="17" customHeight="1" spans="2:11">
      <c r="B165" s="21"/>
      <c r="C165" s="21"/>
      <c r="D165" s="21"/>
      <c r="E165" s="21"/>
      <c r="F165" s="21"/>
      <c r="G165" s="21"/>
      <c r="H165" s="21"/>
      <c r="I165" s="21"/>
      <c r="J165" s="21"/>
      <c r="K165" s="21"/>
    </row>
    <row r="166" ht="17" customHeight="1" spans="2:11">
      <c r="B166" s="21"/>
      <c r="C166" s="21"/>
      <c r="D166" s="21"/>
      <c r="E166" s="21"/>
      <c r="F166" s="21"/>
      <c r="G166" s="21"/>
      <c r="H166" s="21"/>
      <c r="I166" s="21"/>
      <c r="J166" s="21"/>
      <c r="K166" s="21"/>
    </row>
    <row r="167" ht="17" customHeight="1" spans="2:11">
      <c r="B167" s="21"/>
      <c r="C167" s="21"/>
      <c r="D167" s="21"/>
      <c r="E167" s="21"/>
      <c r="F167" s="21"/>
      <c r="G167" s="21"/>
      <c r="H167" s="21"/>
      <c r="I167" s="21"/>
      <c r="J167" s="21"/>
      <c r="K167" s="21"/>
    </row>
    <row r="168" ht="17" customHeight="1" spans="2:11">
      <c r="B168" s="21"/>
      <c r="C168" s="21"/>
      <c r="D168" s="21"/>
      <c r="E168" s="21"/>
      <c r="F168" s="21"/>
      <c r="G168" s="21"/>
      <c r="H168" s="21"/>
      <c r="I168" s="21"/>
      <c r="J168" s="21"/>
      <c r="K168" s="21"/>
    </row>
    <row r="169" ht="17" customHeight="1" spans="2:11">
      <c r="B169" s="21"/>
      <c r="C169" s="21"/>
      <c r="D169" s="21"/>
      <c r="E169" s="21"/>
      <c r="F169" s="21"/>
      <c r="G169" s="21"/>
      <c r="H169" s="21"/>
      <c r="I169" s="21"/>
      <c r="J169" s="21"/>
      <c r="K169" s="21"/>
    </row>
    <row r="170" ht="17" customHeight="1" spans="2:11">
      <c r="B170" s="21"/>
      <c r="C170" s="22" t="s">
        <v>207</v>
      </c>
      <c r="D170" s="22"/>
      <c r="E170" s="21"/>
      <c r="F170" s="21"/>
      <c r="G170" s="21"/>
      <c r="H170" s="21"/>
      <c r="I170" s="21"/>
      <c r="J170" s="21"/>
      <c r="K170" s="21"/>
    </row>
    <row r="171" ht="17" customHeight="1" spans="2:11">
      <c r="B171" s="21"/>
      <c r="C171" s="23">
        <v>0.56</v>
      </c>
      <c r="D171" s="23"/>
      <c r="E171" s="21"/>
      <c r="F171" s="21"/>
      <c r="G171" s="21"/>
      <c r="H171" s="21"/>
      <c r="I171" s="21"/>
      <c r="J171" s="21"/>
      <c r="K171" s="21"/>
    </row>
    <row r="172" ht="17" customHeight="1" spans="2:27">
      <c r="B172" s="21"/>
      <c r="C172" s="24"/>
      <c r="D172" s="24"/>
      <c r="E172" s="24"/>
      <c r="F172" s="21"/>
      <c r="G172" s="21"/>
      <c r="H172" s="21"/>
      <c r="I172" s="21"/>
      <c r="J172" s="21"/>
      <c r="K172" s="21"/>
      <c r="R172" s="29">
        <v>0.01</v>
      </c>
      <c r="S172" s="29">
        <v>0.02</v>
      </c>
      <c r="T172" s="29">
        <v>0.03</v>
      </c>
      <c r="U172" s="29">
        <v>0.04</v>
      </c>
      <c r="V172" s="29">
        <v>0.05</v>
      </c>
      <c r="W172" s="29">
        <v>0.06</v>
      </c>
      <c r="X172" s="29">
        <v>0.07</v>
      </c>
      <c r="Y172" s="29">
        <v>0.08</v>
      </c>
      <c r="Z172" s="29">
        <v>0.09</v>
      </c>
      <c r="AA172" s="29">
        <v>0.1</v>
      </c>
    </row>
    <row r="173" ht="17" customHeight="1" spans="2:27">
      <c r="B173" s="21"/>
      <c r="C173" s="24"/>
      <c r="D173" s="24"/>
      <c r="E173" s="24"/>
      <c r="F173" s="21"/>
      <c r="G173" s="21"/>
      <c r="H173" s="21"/>
      <c r="I173" s="21"/>
      <c r="J173" s="21"/>
      <c r="K173" s="21"/>
      <c r="R173" s="29">
        <f>AA172+0.01</f>
        <v>0.11</v>
      </c>
      <c r="S173" s="29">
        <f>R173+0.01</f>
        <v>0.12</v>
      </c>
      <c r="T173" s="29">
        <f t="shared" ref="T173:AA173" si="0">S173+0.01</f>
        <v>0.13</v>
      </c>
      <c r="U173" s="29">
        <f t="shared" si="0"/>
        <v>0.14</v>
      </c>
      <c r="V173" s="29">
        <f t="shared" si="0"/>
        <v>0.15</v>
      </c>
      <c r="W173" s="29">
        <f t="shared" si="0"/>
        <v>0.16</v>
      </c>
      <c r="X173" s="29">
        <f t="shared" si="0"/>
        <v>0.17</v>
      </c>
      <c r="Y173" s="29">
        <f t="shared" si="0"/>
        <v>0.18</v>
      </c>
      <c r="Z173" s="29">
        <f t="shared" si="0"/>
        <v>0.19</v>
      </c>
      <c r="AA173" s="29">
        <f t="shared" si="0"/>
        <v>0.2</v>
      </c>
    </row>
    <row r="174" ht="17" customHeight="1" spans="2:27">
      <c r="B174" s="21"/>
      <c r="C174" s="24"/>
      <c r="D174" s="24"/>
      <c r="E174" s="24"/>
      <c r="F174" s="21"/>
      <c r="G174" s="21"/>
      <c r="H174" s="21"/>
      <c r="I174" s="21"/>
      <c r="J174" s="21"/>
      <c r="K174" s="21"/>
      <c r="R174" s="29">
        <f t="shared" ref="R174:R181" si="1">AA173+0.01</f>
        <v>0.21</v>
      </c>
      <c r="S174" s="29">
        <f t="shared" ref="S174:S181" si="2">R174+0.01</f>
        <v>0.22</v>
      </c>
      <c r="T174" s="29">
        <f t="shared" ref="T174:T181" si="3">S174+0.01</f>
        <v>0.23</v>
      </c>
      <c r="U174" s="29">
        <f t="shared" ref="U174:U181" si="4">T174+0.01</f>
        <v>0.24</v>
      </c>
      <c r="V174" s="29">
        <f t="shared" ref="V174:V181" si="5">U174+0.01</f>
        <v>0.25</v>
      </c>
      <c r="W174" s="29">
        <f t="shared" ref="W174:W181" si="6">V174+0.01</f>
        <v>0.26</v>
      </c>
      <c r="X174" s="29">
        <f t="shared" ref="X174:X181" si="7">W174+0.01</f>
        <v>0.27</v>
      </c>
      <c r="Y174" s="29">
        <f t="shared" ref="Y174:Y181" si="8">X174+0.01</f>
        <v>0.28</v>
      </c>
      <c r="Z174" s="29">
        <f t="shared" ref="Z174:Z181" si="9">Y174+0.01</f>
        <v>0.29</v>
      </c>
      <c r="AA174" s="29">
        <f t="shared" ref="AA174:AA181" si="10">Z174+0.01</f>
        <v>0.3</v>
      </c>
    </row>
    <row r="175" ht="17" customHeight="1" spans="2:27">
      <c r="B175" s="21"/>
      <c r="C175" s="24"/>
      <c r="D175" s="24"/>
      <c r="E175" s="24"/>
      <c r="F175" s="21"/>
      <c r="G175" s="21"/>
      <c r="H175" s="21"/>
      <c r="I175" s="21"/>
      <c r="J175" s="21"/>
      <c r="K175" s="21"/>
      <c r="R175" s="29">
        <f t="shared" si="1"/>
        <v>0.31</v>
      </c>
      <c r="S175" s="29">
        <f t="shared" si="2"/>
        <v>0.32</v>
      </c>
      <c r="T175" s="29">
        <f t="shared" si="3"/>
        <v>0.33</v>
      </c>
      <c r="U175" s="29">
        <f t="shared" si="4"/>
        <v>0.34</v>
      </c>
      <c r="V175" s="29">
        <f t="shared" si="5"/>
        <v>0.35</v>
      </c>
      <c r="W175" s="29">
        <f t="shared" si="6"/>
        <v>0.36</v>
      </c>
      <c r="X175" s="29">
        <f t="shared" si="7"/>
        <v>0.37</v>
      </c>
      <c r="Y175" s="29">
        <f t="shared" si="8"/>
        <v>0.38</v>
      </c>
      <c r="Z175" s="29">
        <f t="shared" si="9"/>
        <v>0.39</v>
      </c>
      <c r="AA175" s="29">
        <f t="shared" si="10"/>
        <v>0.4</v>
      </c>
    </row>
    <row r="176" ht="17" customHeight="1" spans="2:27">
      <c r="B176" s="21"/>
      <c r="C176" s="25" t="s">
        <v>751</v>
      </c>
      <c r="D176" s="24"/>
      <c r="E176" s="24"/>
      <c r="F176" s="21"/>
      <c r="G176" s="21"/>
      <c r="H176" s="21"/>
      <c r="I176" s="21"/>
      <c r="J176" s="21"/>
      <c r="K176" s="21"/>
      <c r="R176" s="29">
        <f t="shared" si="1"/>
        <v>0.41</v>
      </c>
      <c r="S176" s="29">
        <f t="shared" si="2"/>
        <v>0.42</v>
      </c>
      <c r="T176" s="29">
        <f t="shared" si="3"/>
        <v>0.43</v>
      </c>
      <c r="U176" s="29">
        <f t="shared" si="4"/>
        <v>0.44</v>
      </c>
      <c r="V176" s="29">
        <f t="shared" si="5"/>
        <v>0.45</v>
      </c>
      <c r="W176" s="29">
        <f t="shared" si="6"/>
        <v>0.46</v>
      </c>
      <c r="X176" s="29">
        <f t="shared" si="7"/>
        <v>0.47</v>
      </c>
      <c r="Y176" s="29">
        <f t="shared" si="8"/>
        <v>0.48</v>
      </c>
      <c r="Z176" s="29">
        <f t="shared" si="9"/>
        <v>0.49</v>
      </c>
      <c r="AA176" s="29">
        <f t="shared" si="10"/>
        <v>0.5</v>
      </c>
    </row>
    <row r="177" ht="17" customHeight="1" spans="2:27">
      <c r="B177" s="21"/>
      <c r="C177" s="25" t="s">
        <v>780</v>
      </c>
      <c r="D177" s="24"/>
      <c r="E177" s="24"/>
      <c r="F177" s="21"/>
      <c r="G177" s="21"/>
      <c r="H177" s="21"/>
      <c r="I177" s="21"/>
      <c r="J177" s="21"/>
      <c r="K177" s="21"/>
      <c r="R177" s="29">
        <f t="shared" si="1"/>
        <v>0.51</v>
      </c>
      <c r="S177" s="29">
        <f t="shared" si="2"/>
        <v>0.52</v>
      </c>
      <c r="T177" s="29">
        <f t="shared" si="3"/>
        <v>0.53</v>
      </c>
      <c r="U177" s="29">
        <f t="shared" si="4"/>
        <v>0.54</v>
      </c>
      <c r="V177" s="29">
        <f t="shared" si="5"/>
        <v>0.55</v>
      </c>
      <c r="W177" s="29">
        <f t="shared" si="6"/>
        <v>0.56</v>
      </c>
      <c r="X177" s="29">
        <f t="shared" si="7"/>
        <v>0.57</v>
      </c>
      <c r="Y177" s="29">
        <f t="shared" si="8"/>
        <v>0.58</v>
      </c>
      <c r="Z177" s="29">
        <f t="shared" si="9"/>
        <v>0.59</v>
      </c>
      <c r="AA177" s="29">
        <f t="shared" si="10"/>
        <v>0.6</v>
      </c>
    </row>
    <row r="178" ht="17" customHeight="1" spans="2:27">
      <c r="B178" s="21"/>
      <c r="C178" s="25" t="s">
        <v>781</v>
      </c>
      <c r="D178" s="24"/>
      <c r="E178" s="24"/>
      <c r="F178" s="21"/>
      <c r="G178" s="21"/>
      <c r="H178" s="21"/>
      <c r="I178" s="21"/>
      <c r="J178" s="21"/>
      <c r="K178" s="21"/>
      <c r="R178" s="29">
        <f t="shared" si="1"/>
        <v>0.61</v>
      </c>
      <c r="S178" s="29">
        <f t="shared" si="2"/>
        <v>0.62</v>
      </c>
      <c r="T178" s="29">
        <f t="shared" si="3"/>
        <v>0.63</v>
      </c>
      <c r="U178" s="29">
        <f t="shared" si="4"/>
        <v>0.64</v>
      </c>
      <c r="V178" s="29">
        <f t="shared" si="5"/>
        <v>0.65</v>
      </c>
      <c r="W178" s="29">
        <f t="shared" si="6"/>
        <v>0.66</v>
      </c>
      <c r="X178" s="29">
        <f t="shared" si="7"/>
        <v>0.67</v>
      </c>
      <c r="Y178" s="29">
        <f t="shared" si="8"/>
        <v>0.68</v>
      </c>
      <c r="Z178" s="29">
        <f t="shared" si="9"/>
        <v>0.690000000000001</v>
      </c>
      <c r="AA178" s="29">
        <f t="shared" si="10"/>
        <v>0.700000000000001</v>
      </c>
    </row>
    <row r="179" ht="17" customHeight="1" spans="2:27">
      <c r="B179" s="21"/>
      <c r="C179" s="25" t="s">
        <v>782</v>
      </c>
      <c r="D179" s="24"/>
      <c r="E179" s="24"/>
      <c r="F179" s="21"/>
      <c r="G179" s="21"/>
      <c r="H179" s="21"/>
      <c r="I179" s="21"/>
      <c r="J179" s="21"/>
      <c r="K179" s="21"/>
      <c r="R179" s="29">
        <f t="shared" si="1"/>
        <v>0.710000000000001</v>
      </c>
      <c r="S179" s="29">
        <f t="shared" si="2"/>
        <v>0.720000000000001</v>
      </c>
      <c r="T179" s="29">
        <f t="shared" si="3"/>
        <v>0.730000000000001</v>
      </c>
      <c r="U179" s="29">
        <f t="shared" si="4"/>
        <v>0.740000000000001</v>
      </c>
      <c r="V179" s="29">
        <f t="shared" si="5"/>
        <v>0.750000000000001</v>
      </c>
      <c r="W179" s="29">
        <f t="shared" si="6"/>
        <v>0.760000000000001</v>
      </c>
      <c r="X179" s="29">
        <f t="shared" si="7"/>
        <v>0.770000000000001</v>
      </c>
      <c r="Y179" s="29">
        <f t="shared" si="8"/>
        <v>0.780000000000001</v>
      </c>
      <c r="Z179" s="29">
        <f t="shared" si="9"/>
        <v>0.790000000000001</v>
      </c>
      <c r="AA179" s="29">
        <f t="shared" si="10"/>
        <v>0.800000000000001</v>
      </c>
    </row>
    <row r="180" ht="17" customHeight="1" spans="2:27">
      <c r="B180" s="21"/>
      <c r="C180" s="25" t="s">
        <v>783</v>
      </c>
      <c r="D180" s="21"/>
      <c r="E180" s="21"/>
      <c r="F180" s="21"/>
      <c r="G180" s="21"/>
      <c r="H180" s="21"/>
      <c r="I180" s="21"/>
      <c r="J180" s="21"/>
      <c r="K180" s="21"/>
      <c r="R180" s="29">
        <f t="shared" si="1"/>
        <v>0.810000000000001</v>
      </c>
      <c r="S180" s="29">
        <f t="shared" si="2"/>
        <v>0.820000000000001</v>
      </c>
      <c r="T180" s="29">
        <f t="shared" si="3"/>
        <v>0.830000000000001</v>
      </c>
      <c r="U180" s="29">
        <f t="shared" si="4"/>
        <v>0.840000000000001</v>
      </c>
      <c r="V180" s="29">
        <f t="shared" si="5"/>
        <v>0.850000000000001</v>
      </c>
      <c r="W180" s="29">
        <f t="shared" si="6"/>
        <v>0.860000000000001</v>
      </c>
      <c r="X180" s="29">
        <f t="shared" si="7"/>
        <v>0.870000000000001</v>
      </c>
      <c r="Y180" s="29">
        <f t="shared" si="8"/>
        <v>0.880000000000001</v>
      </c>
      <c r="Z180" s="29">
        <f t="shared" si="9"/>
        <v>0.890000000000001</v>
      </c>
      <c r="AA180" s="29">
        <f t="shared" si="10"/>
        <v>0.900000000000001</v>
      </c>
    </row>
    <row r="181" ht="17" customHeight="1" spans="2:27">
      <c r="B181" s="21"/>
      <c r="C181" s="25" t="s">
        <v>773</v>
      </c>
      <c r="D181" s="21"/>
      <c r="E181" s="21"/>
      <c r="F181" s="21"/>
      <c r="G181" s="21"/>
      <c r="H181" s="21"/>
      <c r="I181" s="21"/>
      <c r="J181" s="21"/>
      <c r="K181" s="21"/>
      <c r="R181" s="29">
        <f t="shared" si="1"/>
        <v>0.910000000000001</v>
      </c>
      <c r="S181" s="29">
        <f t="shared" si="2"/>
        <v>0.920000000000001</v>
      </c>
      <c r="T181" s="29">
        <f t="shared" si="3"/>
        <v>0.930000000000001</v>
      </c>
      <c r="U181" s="29">
        <f t="shared" si="4"/>
        <v>0.940000000000001</v>
      </c>
      <c r="V181" s="29">
        <f t="shared" si="5"/>
        <v>0.950000000000001</v>
      </c>
      <c r="W181" s="29">
        <f t="shared" si="6"/>
        <v>0.960000000000001</v>
      </c>
      <c r="X181" s="29">
        <f t="shared" si="7"/>
        <v>0.970000000000001</v>
      </c>
      <c r="Y181" s="29">
        <f t="shared" si="8"/>
        <v>0.980000000000001</v>
      </c>
      <c r="Z181" s="29">
        <f t="shared" si="9"/>
        <v>0.990000000000001</v>
      </c>
      <c r="AA181" s="29">
        <f t="shared" si="10"/>
        <v>1</v>
      </c>
    </row>
    <row r="182" ht="17" customHeight="1" spans="2:11">
      <c r="B182" s="21"/>
      <c r="C182" s="21" t="s">
        <v>756</v>
      </c>
      <c r="D182" s="21"/>
      <c r="E182" s="21"/>
      <c r="F182" s="21"/>
      <c r="G182" s="21"/>
      <c r="H182" s="21"/>
      <c r="I182" s="21"/>
      <c r="J182" s="21"/>
      <c r="K182" s="21"/>
    </row>
    <row r="183" ht="17" customHeight="1" spans="2:18">
      <c r="B183" s="21"/>
      <c r="C183" s="25" t="s">
        <v>757</v>
      </c>
      <c r="D183" s="21"/>
      <c r="E183" s="21"/>
      <c r="F183" s="21"/>
      <c r="G183" s="21"/>
      <c r="H183" s="21"/>
      <c r="I183" s="21"/>
      <c r="J183" s="21"/>
      <c r="K183" s="21"/>
      <c r="R183" t="s">
        <v>784</v>
      </c>
    </row>
    <row r="184" ht="17" customHeight="1" spans="2:18">
      <c r="B184" s="21"/>
      <c r="C184" s="22"/>
      <c r="D184" s="21"/>
      <c r="E184" s="21"/>
      <c r="F184" s="21"/>
      <c r="G184" s="21"/>
      <c r="H184" s="21"/>
      <c r="I184" s="21"/>
      <c r="J184" s="21"/>
      <c r="K184" s="24"/>
      <c r="R184" t="s">
        <v>785</v>
      </c>
    </row>
    <row r="185" ht="17" customHeight="1" spans="2:18"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R185" t="s">
        <v>786</v>
      </c>
    </row>
    <row r="186" ht="17" customHeight="1" spans="2:18"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R186" t="s">
        <v>787</v>
      </c>
    </row>
    <row r="187" ht="17" customHeight="1" spans="2:18"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R187" t="s">
        <v>788</v>
      </c>
    </row>
  </sheetData>
  <sheetProtection formatCells="0" insertHyperlinks="0" autoFilter="0"/>
  <conditionalFormatting sqref="R172:AA181">
    <cfRule type="expression" dxfId="8" priority="2">
      <formula>R172&lt;=$C$171</formula>
    </cfRule>
    <cfRule type="expression" dxfId="9" priority="1">
      <formula>R172&gt;$C$171</formula>
    </cfRule>
  </conditionalFormatting>
  <pageMargins left="0.75" right="0.75" top="1" bottom="1" header="0.5" footer="0.5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"/>
  <dimension ref="B1:G11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15" style="9" customWidth="1"/>
    <col min="5" max="6" width="14.0916666666667" style="9" customWidth="1"/>
    <col min="7" max="7" width="23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789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364</v>
      </c>
      <c r="C3" s="5"/>
      <c r="D3" s="5"/>
      <c r="E3" s="5"/>
      <c r="F3" s="5"/>
      <c r="G3" s="5"/>
    </row>
    <row r="4" ht="26" customHeight="1" spans="2:7">
      <c r="B4" s="15" t="s">
        <v>430</v>
      </c>
      <c r="C4" s="15" t="s">
        <v>144</v>
      </c>
      <c r="D4" s="15" t="s">
        <v>790</v>
      </c>
      <c r="E4" s="15" t="s">
        <v>558</v>
      </c>
      <c r="F4" s="15" t="s">
        <v>559</v>
      </c>
      <c r="G4" s="5"/>
    </row>
    <row r="5" ht="26" customHeight="1" spans="2:7">
      <c r="B5" s="15" t="s">
        <v>436</v>
      </c>
      <c r="C5" s="15">
        <f ca="1">INT(RAND()*1000)</f>
        <v>547</v>
      </c>
      <c r="D5" s="19">
        <f ca="1">AVERAGE($C$5:$C$11)</f>
        <v>355.571428571429</v>
      </c>
      <c r="E5" s="15">
        <f ca="1">IF(C5&gt;D5,D5,C5)</f>
        <v>355.571428571429</v>
      </c>
      <c r="F5" s="15">
        <f ca="1">IF(C5&gt;D5,C5,#N/A)</f>
        <v>547</v>
      </c>
      <c r="G5" s="5"/>
    </row>
    <row r="6" ht="26" customHeight="1" spans="2:7">
      <c r="B6" s="15" t="s">
        <v>439</v>
      </c>
      <c r="C6" s="15">
        <f ca="1" t="shared" ref="C6:C11" si="0">INT(RAND()*1000)</f>
        <v>57</v>
      </c>
      <c r="D6" s="19">
        <f ca="1" t="shared" ref="D6:D11" si="1">AVERAGE($C$5:$C$11)</f>
        <v>355.571428571429</v>
      </c>
      <c r="E6" s="15">
        <f ca="1" t="shared" ref="E6:E11" si="2">IF(C6&gt;D6,D6,C6)</f>
        <v>57</v>
      </c>
      <c r="F6" s="15" t="e">
        <f ca="1" t="shared" ref="F6:F11" si="3">IF(C6&gt;D6,C6,#N/A)</f>
        <v>#N/A</v>
      </c>
      <c r="G6" s="5"/>
    </row>
    <row r="7" ht="26" customHeight="1" spans="2:7">
      <c r="B7" s="15" t="s">
        <v>442</v>
      </c>
      <c r="C7" s="15">
        <f ca="1" t="shared" si="0"/>
        <v>12</v>
      </c>
      <c r="D7" s="19">
        <f ca="1" t="shared" si="1"/>
        <v>355.571428571429</v>
      </c>
      <c r="E7" s="15">
        <f ca="1" t="shared" si="2"/>
        <v>12</v>
      </c>
      <c r="F7" s="15" t="e">
        <f ca="1" t="shared" si="3"/>
        <v>#N/A</v>
      </c>
      <c r="G7" s="5"/>
    </row>
    <row r="8" ht="26" customHeight="1" spans="2:7">
      <c r="B8" s="15" t="s">
        <v>791</v>
      </c>
      <c r="C8" s="15">
        <f ca="1" t="shared" si="0"/>
        <v>615</v>
      </c>
      <c r="D8" s="19">
        <f ca="1" t="shared" si="1"/>
        <v>355.571428571429</v>
      </c>
      <c r="E8" s="15">
        <f ca="1" t="shared" si="2"/>
        <v>355.571428571429</v>
      </c>
      <c r="F8" s="15">
        <f ca="1" t="shared" si="3"/>
        <v>615</v>
      </c>
      <c r="G8" s="5"/>
    </row>
    <row r="9" ht="26" customHeight="1" spans="2:7">
      <c r="B9" s="15" t="s">
        <v>792</v>
      </c>
      <c r="C9" s="15">
        <f ca="1" t="shared" si="0"/>
        <v>781</v>
      </c>
      <c r="D9" s="19">
        <f ca="1" t="shared" si="1"/>
        <v>355.571428571429</v>
      </c>
      <c r="E9" s="15">
        <f ca="1" t="shared" si="2"/>
        <v>355.571428571429</v>
      </c>
      <c r="F9" s="15">
        <f ca="1" t="shared" si="3"/>
        <v>781</v>
      </c>
      <c r="G9" s="5"/>
    </row>
    <row r="10" ht="26" customHeight="1" spans="2:7">
      <c r="B10" s="15" t="s">
        <v>793</v>
      </c>
      <c r="C10" s="15">
        <f ca="1" t="shared" si="0"/>
        <v>398</v>
      </c>
      <c r="D10" s="19">
        <f ca="1" t="shared" si="1"/>
        <v>355.571428571429</v>
      </c>
      <c r="E10" s="15">
        <f ca="1" t="shared" si="2"/>
        <v>355.571428571429</v>
      </c>
      <c r="F10" s="15">
        <f ca="1" t="shared" si="3"/>
        <v>398</v>
      </c>
      <c r="G10" s="5"/>
    </row>
    <row r="11" ht="26" customHeight="1" spans="2:7">
      <c r="B11" s="15" t="s">
        <v>794</v>
      </c>
      <c r="C11" s="15">
        <f ca="1" t="shared" si="0"/>
        <v>79</v>
      </c>
      <c r="D11" s="19">
        <f ca="1" t="shared" si="1"/>
        <v>355.571428571429</v>
      </c>
      <c r="E11" s="15">
        <f ca="1" t="shared" si="2"/>
        <v>79</v>
      </c>
      <c r="F11" s="15" t="e">
        <f ca="1" t="shared" si="3"/>
        <v>#N/A</v>
      </c>
      <c r="G11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"/>
  <dimension ref="B1:I20"/>
  <sheetViews>
    <sheetView showGridLines="0" workbookViewId="0">
      <pane ySplit="1" topLeftCell="A3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11.2583333333333" style="8" customWidth="1"/>
    <col min="3" max="3" width="11.6333333333333" style="9" customWidth="1"/>
    <col min="4" max="4" width="15" style="9" customWidth="1"/>
    <col min="5" max="5" width="10.7583333333333" customWidth="1"/>
    <col min="6" max="7" width="14.0916666666667" style="9" customWidth="1"/>
    <col min="8" max="8" width="11.7583333333333" style="9" customWidth="1"/>
    <col min="9" max="9" width="10.4416666666667" customWidth="1"/>
    <col min="10" max="10" width="12.6333333333333"/>
    <col min="14" max="15" width="13.7583333333333"/>
  </cols>
  <sheetData>
    <row r="1" s="7" customFormat="1" ht="49" customHeight="1" spans="2:9">
      <c r="B1" s="10" t="s">
        <v>795</v>
      </c>
      <c r="C1" s="11"/>
      <c r="D1" s="12"/>
      <c r="E1" s="12"/>
      <c r="F1" s="12"/>
      <c r="G1" s="12"/>
      <c r="H1" s="13"/>
      <c r="I1" s="13"/>
    </row>
    <row r="2" ht="15" customHeight="1" spans="2:9">
      <c r="B2" s="3"/>
      <c r="C2" s="5"/>
      <c r="D2" s="5"/>
      <c r="E2" s="3"/>
      <c r="F2" s="5"/>
      <c r="G2" s="5"/>
      <c r="H2" s="5"/>
      <c r="I2" s="3"/>
    </row>
    <row r="3" ht="26" customHeight="1" spans="2:9">
      <c r="B3" s="17" t="s">
        <v>796</v>
      </c>
      <c r="C3" s="5"/>
      <c r="D3" s="5"/>
      <c r="E3" s="3"/>
      <c r="F3" s="5"/>
      <c r="G3" s="5"/>
      <c r="H3" s="5"/>
      <c r="I3" s="16" t="s">
        <v>797</v>
      </c>
    </row>
    <row r="4" ht="26" customHeight="1" spans="2:9">
      <c r="B4" s="18" t="s">
        <v>210</v>
      </c>
      <c r="C4" s="18" t="s">
        <v>798</v>
      </c>
      <c r="D4" s="18" t="s">
        <v>742</v>
      </c>
      <c r="E4" s="3"/>
      <c r="F4" s="18" t="s">
        <v>799</v>
      </c>
      <c r="G4" s="18" t="s">
        <v>800</v>
      </c>
      <c r="H4" s="5"/>
      <c r="I4" s="20" t="s">
        <v>801</v>
      </c>
    </row>
    <row r="5" ht="26" customHeight="1" spans="2:9">
      <c r="B5" s="15">
        <f t="shared" ref="B5:B8" si="0">N(B4)+C5</f>
        <v>3</v>
      </c>
      <c r="C5" s="15">
        <v>3</v>
      </c>
      <c r="D5" s="19" t="s">
        <v>802</v>
      </c>
      <c r="E5" s="3"/>
      <c r="F5" s="15"/>
      <c r="G5" s="15"/>
      <c r="H5" s="5">
        <f>SUM(G$5:G5)-ROW(A1)</f>
        <v>-1</v>
      </c>
      <c r="I5" s="20" t="s">
        <v>803</v>
      </c>
    </row>
    <row r="6" ht="26" customHeight="1" spans="2:9">
      <c r="B6" s="15">
        <f t="shared" si="0"/>
        <v>6</v>
      </c>
      <c r="C6" s="15">
        <v>3</v>
      </c>
      <c r="D6" s="19" t="s">
        <v>804</v>
      </c>
      <c r="E6" s="3"/>
      <c r="F6" s="15"/>
      <c r="G6" s="15"/>
      <c r="H6" s="5">
        <f>SUM(G$5:G6)-ROW(A2)</f>
        <v>-2</v>
      </c>
      <c r="I6" s="20" t="s">
        <v>805</v>
      </c>
    </row>
    <row r="7" ht="26" customHeight="1" spans="2:9">
      <c r="B7" s="15">
        <f t="shared" si="0"/>
        <v>8</v>
      </c>
      <c r="C7" s="15">
        <v>2</v>
      </c>
      <c r="D7" s="19" t="s">
        <v>806</v>
      </c>
      <c r="E7" s="3"/>
      <c r="F7" s="19" t="s">
        <v>802</v>
      </c>
      <c r="G7" s="15">
        <v>3</v>
      </c>
      <c r="H7" s="5">
        <f>SUM(G$5:G7)-ROW(A3)</f>
        <v>0</v>
      </c>
      <c r="I7" s="3"/>
    </row>
    <row r="8" ht="26" customHeight="1" spans="2:9">
      <c r="B8" s="15">
        <f t="shared" si="0"/>
        <v>13</v>
      </c>
      <c r="C8" s="15">
        <v>5</v>
      </c>
      <c r="D8" s="19" t="s">
        <v>807</v>
      </c>
      <c r="E8" s="3"/>
      <c r="F8" s="15"/>
      <c r="G8" s="15"/>
      <c r="H8" s="5">
        <f>SUM(G$5:G8)-ROW(A4)</f>
        <v>-1</v>
      </c>
      <c r="I8" s="16" t="s">
        <v>808</v>
      </c>
    </row>
    <row r="9" ht="26" customHeight="1" spans="2:9">
      <c r="B9" s="3"/>
      <c r="C9" s="5"/>
      <c r="D9" s="5"/>
      <c r="E9" s="3"/>
      <c r="F9" s="15"/>
      <c r="G9" s="15"/>
      <c r="H9" s="5">
        <f>SUM(G$5:G9)-ROW(A5)</f>
        <v>-2</v>
      </c>
      <c r="I9" s="3" t="s">
        <v>809</v>
      </c>
    </row>
    <row r="10" ht="26" customHeight="1" spans="2:9">
      <c r="B10" s="3"/>
      <c r="C10" s="5"/>
      <c r="D10" s="5"/>
      <c r="E10" s="3"/>
      <c r="F10" s="19" t="s">
        <v>804</v>
      </c>
      <c r="G10" s="15">
        <v>3</v>
      </c>
      <c r="H10" s="5">
        <f>SUM(G$5:G10)-ROW(A6)</f>
        <v>0</v>
      </c>
      <c r="I10" s="3" t="s">
        <v>810</v>
      </c>
    </row>
    <row r="11" ht="26" customHeight="1" spans="2:9">
      <c r="B11" s="3"/>
      <c r="C11" s="5"/>
      <c r="D11" s="5"/>
      <c r="E11" s="3"/>
      <c r="F11" s="15"/>
      <c r="G11" s="15"/>
      <c r="H11" s="5">
        <f>SUM(G$5:G11)-ROW(A7)</f>
        <v>-1</v>
      </c>
      <c r="I11" s="257" t="s">
        <v>811</v>
      </c>
    </row>
    <row r="12" ht="26" customHeight="1" spans="2:9">
      <c r="B12" s="3"/>
      <c r="C12" s="5"/>
      <c r="D12" s="5"/>
      <c r="E12" s="3"/>
      <c r="F12" s="19" t="s">
        <v>806</v>
      </c>
      <c r="G12" s="15">
        <v>2</v>
      </c>
      <c r="H12" s="5">
        <f>SUM(G$5:G12)-ROW(A8)</f>
        <v>0</v>
      </c>
      <c r="I12" s="3"/>
    </row>
    <row r="13" ht="26" customHeight="1" spans="2:9">
      <c r="B13" s="3"/>
      <c r="C13" s="5"/>
      <c r="D13" s="5"/>
      <c r="E13" s="3"/>
      <c r="F13" s="15"/>
      <c r="G13" s="15"/>
      <c r="H13" s="5">
        <f>SUM(G$5:G13)-ROW(A9)</f>
        <v>-1</v>
      </c>
      <c r="I13" s="3"/>
    </row>
    <row r="14" ht="26" customHeight="1" spans="2:9">
      <c r="B14" s="3"/>
      <c r="C14" s="5"/>
      <c r="D14" s="5"/>
      <c r="E14" s="3"/>
      <c r="F14" s="15"/>
      <c r="G14" s="15"/>
      <c r="H14" s="5">
        <f>SUM(G$5:G14)-ROW(A10)</f>
        <v>-2</v>
      </c>
      <c r="I14" s="3"/>
    </row>
    <row r="15" ht="26" customHeight="1" spans="2:9">
      <c r="B15" s="3"/>
      <c r="C15" s="5"/>
      <c r="D15" s="5"/>
      <c r="E15" s="3"/>
      <c r="F15" s="15"/>
      <c r="G15" s="15"/>
      <c r="H15" s="5">
        <f>SUM(G$5:G15)-ROW(A11)</f>
        <v>-3</v>
      </c>
      <c r="I15" s="3"/>
    </row>
    <row r="16" ht="26" customHeight="1" spans="2:9">
      <c r="B16" s="3"/>
      <c r="C16" s="5"/>
      <c r="D16" s="5"/>
      <c r="E16" s="3"/>
      <c r="F16" s="15"/>
      <c r="G16" s="15"/>
      <c r="H16" s="5">
        <f>SUM(G$5:G16)-ROW(A12)</f>
        <v>-4</v>
      </c>
      <c r="I16" s="3"/>
    </row>
    <row r="17" ht="26" customHeight="1" spans="2:9">
      <c r="B17" s="3"/>
      <c r="C17" s="5"/>
      <c r="D17" s="5"/>
      <c r="E17" s="3"/>
      <c r="F17" s="19" t="s">
        <v>807</v>
      </c>
      <c r="G17" s="15">
        <v>5</v>
      </c>
      <c r="H17" s="5">
        <f>SUM(G$5:G17)-ROW(A13)</f>
        <v>0</v>
      </c>
      <c r="I17" s="3" t="s">
        <v>812</v>
      </c>
    </row>
    <row r="18" ht="26" customHeight="1" spans="2:9">
      <c r="B18" s="3"/>
      <c r="C18" s="5"/>
      <c r="D18" s="5"/>
      <c r="E18" s="3"/>
      <c r="F18" s="5"/>
      <c r="G18" s="5"/>
      <c r="H18" s="5"/>
      <c r="I18" s="3" t="s">
        <v>813</v>
      </c>
    </row>
    <row r="19" ht="26" customHeight="1" spans="2:9">
      <c r="B19" s="3"/>
      <c r="C19" s="5"/>
      <c r="D19" s="5"/>
      <c r="E19" s="3"/>
      <c r="F19" s="5"/>
      <c r="G19" s="5"/>
      <c r="H19" s="5"/>
      <c r="I19" s="3" t="s">
        <v>814</v>
      </c>
    </row>
    <row r="20" ht="26" customHeight="1" spans="2:9">
      <c r="B20" s="3"/>
      <c r="C20" s="5"/>
      <c r="D20" s="5"/>
      <c r="E20" s="3"/>
      <c r="F20" s="5"/>
      <c r="G20" s="5"/>
      <c r="H20" s="5"/>
      <c r="I20" s="3" t="s">
        <v>815</v>
      </c>
    </row>
  </sheetData>
  <sheetProtection formatCells="0" insertHyperlinks="0" autoFilter="0"/>
  <sortState ref="F5:H17">
    <sortCondition ref="H5"/>
  </sortState>
  <pageMargins left="0.75" right="0.75" top="1" bottom="1" header="0.5" footer="0.5"/>
  <headerFooter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9"/>
  <dimension ref="B1:H2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Row="1" outlineLevelCol="7"/>
  <cols>
    <col min="1" max="1" width="7.64166666666667" customWidth="1"/>
    <col min="2" max="2" width="11.2583333333333" style="8" customWidth="1"/>
    <col min="3" max="3" width="11.6333333333333" style="9" customWidth="1"/>
    <col min="4" max="4" width="15" style="9" customWidth="1"/>
    <col min="5" max="5" width="10.7583333333333" customWidth="1"/>
    <col min="6" max="7" width="14.0916666666667" style="9" customWidth="1"/>
    <col min="8" max="8" width="11.7583333333333" style="9" customWidth="1"/>
    <col min="9" max="9" width="10.4416666666667" customWidth="1"/>
    <col min="10" max="10" width="12.6333333333333"/>
    <col min="14" max="15" width="13.7583333333333"/>
  </cols>
  <sheetData>
    <row r="1" s="7" customFormat="1" ht="49" customHeight="1" spans="2:8">
      <c r="B1" s="10" t="s">
        <v>816</v>
      </c>
      <c r="C1" s="11"/>
      <c r="D1" s="12"/>
      <c r="E1" s="12"/>
      <c r="F1" s="12"/>
      <c r="G1" s="12"/>
      <c r="H1" s="13"/>
    </row>
    <row r="2" ht="15" customHeight="1" spans="2:8">
      <c r="B2" s="3"/>
      <c r="C2" s="5"/>
      <c r="D2" s="5"/>
      <c r="E2" s="3"/>
      <c r="F2" s="5"/>
      <c r="G2" s="5"/>
      <c r="H2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0"/>
  <dimension ref="B1:I9"/>
  <sheetViews>
    <sheetView showGridLines="0" workbookViewId="0">
      <pane ySplit="1" topLeftCell="A2" activePane="bottomLeft" state="frozen"/>
      <selection/>
      <selection pane="bottomLeft" activeCell="G16" sqref="G16"/>
    </sheetView>
  </sheetViews>
  <sheetFormatPr defaultColWidth="9.90833333333333" defaultRowHeight="14" customHeight="1"/>
  <cols>
    <col min="1" max="1" width="7.64166666666667" customWidth="1"/>
    <col min="2" max="2" width="11.2583333333333" style="8" customWidth="1"/>
    <col min="3" max="3" width="11.6333333333333" style="9" customWidth="1"/>
    <col min="4" max="4" width="15" style="9" customWidth="1"/>
    <col min="5" max="5" width="10.7583333333333" customWidth="1"/>
    <col min="6" max="7" width="14.0916666666667" style="9" customWidth="1"/>
    <col min="8" max="8" width="11.7583333333333" style="9" customWidth="1"/>
    <col min="9" max="9" width="10.4416666666667" customWidth="1"/>
    <col min="10" max="10" width="12.6333333333333"/>
    <col min="14" max="15" width="13.7583333333333"/>
  </cols>
  <sheetData>
    <row r="1" s="7" customFormat="1" ht="49" customHeight="1" spans="2:9">
      <c r="B1" s="10" t="s">
        <v>817</v>
      </c>
      <c r="C1" s="11"/>
      <c r="D1" s="12"/>
      <c r="E1" s="12"/>
      <c r="F1" s="12"/>
      <c r="G1" s="12"/>
      <c r="H1" s="13"/>
      <c r="I1" s="13"/>
    </row>
    <row r="2" ht="15" customHeight="1" spans="2:9">
      <c r="B2" s="3"/>
      <c r="C2" s="5"/>
      <c r="D2" s="5"/>
      <c r="E2" s="3"/>
      <c r="F2" s="5"/>
      <c r="G2" s="5"/>
      <c r="H2" s="5"/>
      <c r="I2" s="3"/>
    </row>
    <row r="3" ht="26" customHeight="1" spans="2:9">
      <c r="B3" s="14" t="s">
        <v>818</v>
      </c>
      <c r="C3" s="15" t="s">
        <v>352</v>
      </c>
      <c r="D3" s="5"/>
      <c r="E3" s="14" t="s">
        <v>818</v>
      </c>
      <c r="F3" s="15" t="s">
        <v>352</v>
      </c>
      <c r="G3" s="5" t="s">
        <v>819</v>
      </c>
      <c r="H3" s="5" t="s">
        <v>743</v>
      </c>
      <c r="I3" s="16"/>
    </row>
    <row r="4" ht="26" customHeight="1" spans="2:9">
      <c r="B4" s="15" t="s">
        <v>820</v>
      </c>
      <c r="C4" s="15">
        <v>300</v>
      </c>
      <c r="D4" s="5"/>
      <c r="E4" s="15" t="s">
        <v>821</v>
      </c>
      <c r="F4" s="15">
        <v>150</v>
      </c>
      <c r="G4" s="5">
        <f>MAX($F$4:$F$9)-F4</f>
        <v>270</v>
      </c>
      <c r="H4" s="5">
        <f>MAX($F$4:$F$9)*4-F4-G4</f>
        <v>1260</v>
      </c>
      <c r="I4" s="3"/>
    </row>
    <row r="5" ht="26" customHeight="1" spans="2:9">
      <c r="B5" s="15" t="s">
        <v>822</v>
      </c>
      <c r="C5" s="15">
        <v>200</v>
      </c>
      <c r="D5" s="5"/>
      <c r="E5" s="15" t="s">
        <v>822</v>
      </c>
      <c r="F5" s="15">
        <v>200</v>
      </c>
      <c r="G5" s="5">
        <f>MAX($F$4:$F$9)-F5</f>
        <v>220</v>
      </c>
      <c r="H5" s="5">
        <f>MAX($F$4:$F$9)*4-F5-G5</f>
        <v>1260</v>
      </c>
      <c r="I5" s="3"/>
    </row>
    <row r="6" ht="26" customHeight="1" spans="2:9">
      <c r="B6" s="15" t="s">
        <v>821</v>
      </c>
      <c r="C6" s="15">
        <v>150</v>
      </c>
      <c r="D6" s="5"/>
      <c r="E6" s="15" t="s">
        <v>820</v>
      </c>
      <c r="F6" s="15">
        <v>300</v>
      </c>
      <c r="G6" s="5">
        <f>MAX($F$4:$F$9)-F6</f>
        <v>120</v>
      </c>
      <c r="H6" s="5">
        <f>MAX($F$4:$F$9)*4-F6-G6</f>
        <v>1260</v>
      </c>
      <c r="I6" s="3"/>
    </row>
    <row r="7" ht="26" customHeight="1" spans="2:9">
      <c r="B7" s="15" t="s">
        <v>823</v>
      </c>
      <c r="C7" s="15">
        <v>390</v>
      </c>
      <c r="D7" s="5"/>
      <c r="E7" s="15" t="s">
        <v>824</v>
      </c>
      <c r="F7" s="15">
        <v>310</v>
      </c>
      <c r="G7" s="5">
        <f>MAX($F$4:$F$9)-F7</f>
        <v>110</v>
      </c>
      <c r="H7" s="5">
        <f>MAX($F$4:$F$9)*4-F7-G7</f>
        <v>1260</v>
      </c>
      <c r="I7" s="3"/>
    </row>
    <row r="8" ht="26" customHeight="1" spans="2:9">
      <c r="B8" s="15" t="s">
        <v>825</v>
      </c>
      <c r="C8" s="15">
        <v>420</v>
      </c>
      <c r="D8" s="5"/>
      <c r="E8" s="15" t="s">
        <v>823</v>
      </c>
      <c r="F8" s="15">
        <v>390</v>
      </c>
      <c r="G8" s="5">
        <f>MAX($F$4:$F$9)-F8</f>
        <v>30</v>
      </c>
      <c r="H8" s="5">
        <f>MAX($F$4:$F$9)*4-F8-G8</f>
        <v>1260</v>
      </c>
      <c r="I8" s="3"/>
    </row>
    <row r="9" ht="26" customHeight="1" spans="2:9">
      <c r="B9" s="15" t="s">
        <v>824</v>
      </c>
      <c r="C9" s="15">
        <v>310</v>
      </c>
      <c r="D9" s="5"/>
      <c r="E9" s="15" t="s">
        <v>825</v>
      </c>
      <c r="F9" s="15">
        <v>420</v>
      </c>
      <c r="G9" s="5">
        <f>MAX($F$4:$F$9)-F9</f>
        <v>0</v>
      </c>
      <c r="H9" s="5">
        <f>MAX($F$4:$F$9)*4-F9-G9</f>
        <v>1260</v>
      </c>
      <c r="I9" s="3"/>
    </row>
  </sheetData>
  <sheetProtection formatCells="0" insertHyperlinks="0" autoFilter="0"/>
  <sortState ref="E4:H9">
    <sortCondition ref="F4:F9"/>
  </sortState>
  <pageMargins left="0.75" right="0.75" top="1" bottom="1" header="0.5" footer="0.5"/>
  <headerFooter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1"/>
  <dimension ref="B1:E161"/>
  <sheetViews>
    <sheetView showGridLines="0" workbookViewId="0">
      <selection activeCell="E4" sqref="E4"/>
    </sheetView>
  </sheetViews>
  <sheetFormatPr defaultColWidth="9.90833333333333" defaultRowHeight="13.5" outlineLevelCol="4"/>
  <cols>
    <col min="1" max="1" width="5.85833333333333" customWidth="1"/>
  </cols>
  <sheetData>
    <row r="1" ht="24" customHeight="1" spans="2:5">
      <c r="B1" s="3"/>
      <c r="C1" s="3"/>
      <c r="D1" s="3"/>
      <c r="E1" s="3"/>
    </row>
    <row r="2" ht="19" customHeight="1" spans="2:5">
      <c r="B2" s="4" t="s">
        <v>5</v>
      </c>
      <c r="C2" s="4" t="s">
        <v>826</v>
      </c>
      <c r="D2" s="3"/>
      <c r="E2" s="4" t="s">
        <v>827</v>
      </c>
    </row>
    <row r="3" spans="2:5">
      <c r="B3" s="5" t="s">
        <v>12</v>
      </c>
      <c r="C3" s="5">
        <v>1</v>
      </c>
      <c r="D3" s="3"/>
      <c r="E3" s="6" t="s">
        <v>828</v>
      </c>
    </row>
    <row r="4" spans="2:5">
      <c r="B4" s="5" t="s">
        <v>9</v>
      </c>
      <c r="C4" s="5">
        <v>2</v>
      </c>
      <c r="D4" s="3"/>
      <c r="E4" s="6" t="s">
        <v>829</v>
      </c>
    </row>
    <row r="5" spans="2:5">
      <c r="B5" s="5" t="s">
        <v>28</v>
      </c>
      <c r="C5" s="5">
        <v>3</v>
      </c>
      <c r="D5" s="3"/>
      <c r="E5" s="3"/>
    </row>
    <row r="6" spans="2:5">
      <c r="B6" s="5" t="s">
        <v>830</v>
      </c>
      <c r="C6" s="5">
        <v>4</v>
      </c>
      <c r="D6" s="3"/>
      <c r="E6" s="3"/>
    </row>
    <row r="7" spans="2:5">
      <c r="B7" s="5"/>
      <c r="C7" s="5">
        <v>5</v>
      </c>
      <c r="D7" s="3"/>
      <c r="E7" s="3"/>
    </row>
    <row r="8" spans="2:5">
      <c r="B8" s="5"/>
      <c r="C8" s="5">
        <v>6</v>
      </c>
      <c r="D8" s="3"/>
      <c r="E8" s="3"/>
    </row>
    <row r="9" spans="2:5">
      <c r="B9" s="5"/>
      <c r="C9" s="5">
        <v>7</v>
      </c>
      <c r="D9" s="3"/>
      <c r="E9" s="3"/>
    </row>
    <row r="10" spans="2:5">
      <c r="B10" s="5"/>
      <c r="C10" s="5">
        <v>8</v>
      </c>
      <c r="D10" s="3"/>
      <c r="E10" s="3"/>
    </row>
    <row r="11" spans="2:5">
      <c r="B11" s="5"/>
      <c r="C11" s="5">
        <v>9</v>
      </c>
      <c r="D11" s="3"/>
      <c r="E11" s="3"/>
    </row>
    <row r="12" spans="2:5">
      <c r="B12" s="5"/>
      <c r="C12" s="5">
        <v>10</v>
      </c>
      <c r="D12" s="3"/>
      <c r="E12" s="3"/>
    </row>
    <row r="13" spans="2:5">
      <c r="B13" s="5"/>
      <c r="C13" s="5">
        <v>11</v>
      </c>
      <c r="D13" s="3"/>
      <c r="E13" s="3"/>
    </row>
    <row r="14" spans="2:5">
      <c r="B14" s="5"/>
      <c r="C14" s="5">
        <v>12</v>
      </c>
      <c r="D14" s="3"/>
      <c r="E14" s="3"/>
    </row>
    <row r="15" spans="2:5">
      <c r="B15" s="5"/>
      <c r="C15" s="5">
        <v>13</v>
      </c>
      <c r="D15" s="3"/>
      <c r="E15" s="3"/>
    </row>
    <row r="16" spans="2:5">
      <c r="B16" s="5"/>
      <c r="C16" s="5">
        <v>14</v>
      </c>
      <c r="D16" s="3"/>
      <c r="E16" s="3"/>
    </row>
    <row r="17" spans="2:5">
      <c r="B17" s="5"/>
      <c r="C17" s="5">
        <v>15</v>
      </c>
      <c r="D17" s="3"/>
      <c r="E17" s="3"/>
    </row>
    <row r="18" spans="2:5">
      <c r="B18" s="5"/>
      <c r="C18" s="5">
        <v>16</v>
      </c>
      <c r="D18" s="3"/>
      <c r="E18" s="3"/>
    </row>
    <row r="19" spans="2:5">
      <c r="B19" s="5"/>
      <c r="C19" s="5">
        <v>17</v>
      </c>
      <c r="D19" s="3"/>
      <c r="E19" s="3"/>
    </row>
    <row r="20" spans="2:5">
      <c r="B20" s="5"/>
      <c r="C20" s="5">
        <v>18</v>
      </c>
      <c r="D20" s="3"/>
      <c r="E20" s="3"/>
    </row>
    <row r="21" spans="2:5">
      <c r="B21" s="5"/>
      <c r="C21" s="5">
        <v>19</v>
      </c>
      <c r="D21" s="3"/>
      <c r="E21" s="3"/>
    </row>
    <row r="22" spans="2:5">
      <c r="B22" s="5"/>
      <c r="C22" s="5">
        <v>20</v>
      </c>
      <c r="D22" s="3"/>
      <c r="E22" s="3"/>
    </row>
    <row r="23" spans="2:5">
      <c r="B23" s="5"/>
      <c r="C23" s="5">
        <v>21</v>
      </c>
      <c r="D23" s="3"/>
      <c r="E23" s="3"/>
    </row>
    <row r="24" spans="2:5">
      <c r="B24" s="5"/>
      <c r="C24" s="5">
        <v>22</v>
      </c>
      <c r="D24" s="3"/>
      <c r="E24" s="3"/>
    </row>
    <row r="25" spans="2:5">
      <c r="B25" s="5"/>
      <c r="C25" s="5">
        <v>23</v>
      </c>
      <c r="D25" s="3"/>
      <c r="E25" s="3"/>
    </row>
    <row r="26" spans="2:5">
      <c r="B26" s="5"/>
      <c r="C26" s="5">
        <v>24</v>
      </c>
      <c r="D26" s="3"/>
      <c r="E26" s="3"/>
    </row>
    <row r="27" spans="2:5">
      <c r="B27" s="5"/>
      <c r="C27" s="5">
        <v>25</v>
      </c>
      <c r="D27" s="3"/>
      <c r="E27" s="3"/>
    </row>
    <row r="28" spans="2:5">
      <c r="B28" s="5"/>
      <c r="C28" s="5">
        <v>26</v>
      </c>
      <c r="D28" s="3"/>
      <c r="E28" s="3"/>
    </row>
    <row r="29" spans="2:5">
      <c r="B29" s="5"/>
      <c r="C29" s="5">
        <v>27</v>
      </c>
      <c r="D29" s="3"/>
      <c r="E29" s="3"/>
    </row>
    <row r="30" spans="2:5">
      <c r="B30" s="5"/>
      <c r="C30" s="5">
        <v>28</v>
      </c>
      <c r="D30" s="3"/>
      <c r="E30" s="3"/>
    </row>
    <row r="31" spans="2:5">
      <c r="B31" s="5"/>
      <c r="C31" s="5">
        <v>29</v>
      </c>
      <c r="D31" s="3"/>
      <c r="E31" s="3"/>
    </row>
    <row r="32" spans="2:5">
      <c r="B32" s="5"/>
      <c r="C32" s="5">
        <v>30</v>
      </c>
      <c r="D32" s="3"/>
      <c r="E32" s="3"/>
    </row>
    <row r="33" spans="2:5">
      <c r="B33" s="5"/>
      <c r="C33" s="5">
        <v>31</v>
      </c>
      <c r="D33" s="3"/>
      <c r="E33" s="3"/>
    </row>
    <row r="34" spans="2:5">
      <c r="B34" s="5"/>
      <c r="C34" s="5">
        <v>32</v>
      </c>
      <c r="D34" s="3"/>
      <c r="E34" s="3"/>
    </row>
    <row r="35" spans="2:5">
      <c r="B35" s="5"/>
      <c r="C35" s="5">
        <v>33</v>
      </c>
      <c r="D35" s="3"/>
      <c r="E35" s="3"/>
    </row>
    <row r="36" spans="2:5">
      <c r="B36" s="5"/>
      <c r="C36" s="5">
        <v>34</v>
      </c>
      <c r="D36" s="3"/>
      <c r="E36" s="3"/>
    </row>
    <row r="37" spans="2:5">
      <c r="B37" s="5"/>
      <c r="C37" s="5">
        <v>35</v>
      </c>
      <c r="D37" s="3"/>
      <c r="E37" s="3"/>
    </row>
    <row r="38" spans="2:5">
      <c r="B38" s="5"/>
      <c r="C38" s="5">
        <v>36</v>
      </c>
      <c r="D38" s="3"/>
      <c r="E38" s="3"/>
    </row>
    <row r="39" spans="2:5">
      <c r="B39" s="5"/>
      <c r="C39" s="5">
        <v>37</v>
      </c>
      <c r="D39" s="3"/>
      <c r="E39" s="3"/>
    </row>
    <row r="40" spans="2:5">
      <c r="B40" s="5"/>
      <c r="C40" s="5">
        <v>38</v>
      </c>
      <c r="D40" s="3"/>
      <c r="E40" s="3"/>
    </row>
    <row r="41" spans="2:5">
      <c r="B41" s="5"/>
      <c r="C41" s="5">
        <v>39</v>
      </c>
      <c r="D41" s="3"/>
      <c r="E41" s="3"/>
    </row>
    <row r="42" spans="2:5">
      <c r="B42" s="5"/>
      <c r="C42" s="5">
        <v>40</v>
      </c>
      <c r="D42" s="3"/>
      <c r="E42" s="3"/>
    </row>
    <row r="43" spans="2:5">
      <c r="B43" s="5"/>
      <c r="C43" s="5">
        <v>41</v>
      </c>
      <c r="D43" s="3"/>
      <c r="E43" s="3"/>
    </row>
    <row r="44" spans="2:5">
      <c r="B44" s="5"/>
      <c r="C44" s="5">
        <v>42</v>
      </c>
      <c r="D44" s="3"/>
      <c r="E44" s="3"/>
    </row>
    <row r="45" spans="2:5">
      <c r="B45" s="5"/>
      <c r="C45" s="5">
        <v>43</v>
      </c>
      <c r="D45" s="3"/>
      <c r="E45" s="3"/>
    </row>
    <row r="46" spans="2:5">
      <c r="B46" s="5"/>
      <c r="C46" s="5">
        <v>44</v>
      </c>
      <c r="D46" s="3"/>
      <c r="E46" s="3"/>
    </row>
    <row r="47" spans="2:5">
      <c r="B47" s="5"/>
      <c r="C47" s="5">
        <v>45</v>
      </c>
      <c r="D47" s="3"/>
      <c r="E47" s="3"/>
    </row>
    <row r="48" spans="2:5">
      <c r="B48" s="5"/>
      <c r="C48" s="5">
        <v>46</v>
      </c>
      <c r="D48" s="3"/>
      <c r="E48" s="3"/>
    </row>
    <row r="49" spans="2:5">
      <c r="B49" s="5"/>
      <c r="C49" s="5">
        <v>47</v>
      </c>
      <c r="D49" s="3"/>
      <c r="E49" s="3"/>
    </row>
    <row r="50" spans="2:5">
      <c r="B50" s="5"/>
      <c r="C50" s="5">
        <v>48</v>
      </c>
      <c r="D50" s="3"/>
      <c r="E50" s="3"/>
    </row>
    <row r="51" spans="2:5">
      <c r="B51" s="5"/>
      <c r="C51" s="5">
        <v>49</v>
      </c>
      <c r="D51" s="3"/>
      <c r="E51" s="3"/>
    </row>
    <row r="52" spans="2:5">
      <c r="B52" s="5"/>
      <c r="C52" s="5">
        <v>50</v>
      </c>
      <c r="D52" s="3"/>
      <c r="E52" s="3"/>
    </row>
    <row r="53" spans="2:5">
      <c r="B53" s="5"/>
      <c r="C53" s="5">
        <v>51</v>
      </c>
      <c r="D53" s="3"/>
      <c r="E53" s="3"/>
    </row>
    <row r="54" spans="2:5">
      <c r="B54" s="5"/>
      <c r="C54" s="5">
        <v>52</v>
      </c>
      <c r="D54" s="3"/>
      <c r="E54" s="3"/>
    </row>
    <row r="55" spans="2:5">
      <c r="B55" s="5"/>
      <c r="C55" s="5">
        <v>53</v>
      </c>
      <c r="D55" s="3"/>
      <c r="E55" s="3"/>
    </row>
    <row r="56" spans="2:5">
      <c r="B56" s="5"/>
      <c r="C56" s="5">
        <v>54</v>
      </c>
      <c r="D56" s="3"/>
      <c r="E56" s="3"/>
    </row>
    <row r="57" spans="2:5">
      <c r="B57" s="5"/>
      <c r="C57" s="5">
        <v>55</v>
      </c>
      <c r="D57" s="3"/>
      <c r="E57" s="3"/>
    </row>
    <row r="58" spans="2:5">
      <c r="B58" s="5"/>
      <c r="C58" s="5">
        <v>56</v>
      </c>
      <c r="D58" s="3"/>
      <c r="E58" s="3"/>
    </row>
    <row r="59" spans="2:5">
      <c r="B59" s="5"/>
      <c r="C59" s="5">
        <v>57</v>
      </c>
      <c r="D59" s="3"/>
      <c r="E59" s="3"/>
    </row>
    <row r="60" spans="2:5">
      <c r="B60" s="5"/>
      <c r="C60" s="5">
        <v>58</v>
      </c>
      <c r="D60" s="3"/>
      <c r="E60" s="3"/>
    </row>
    <row r="61" spans="2:5">
      <c r="B61" s="5"/>
      <c r="C61" s="5">
        <v>59</v>
      </c>
      <c r="D61" s="3"/>
      <c r="E61" s="3"/>
    </row>
    <row r="62" spans="2:5">
      <c r="B62" s="5"/>
      <c r="C62" s="5">
        <v>60</v>
      </c>
      <c r="D62" s="3"/>
      <c r="E62" s="3"/>
    </row>
    <row r="63" spans="2:5">
      <c r="B63" s="5"/>
      <c r="C63" s="5">
        <v>61</v>
      </c>
      <c r="D63" s="3"/>
      <c r="E63" s="3"/>
    </row>
    <row r="64" spans="2:5">
      <c r="B64" s="5"/>
      <c r="C64" s="5">
        <v>62</v>
      </c>
      <c r="D64" s="3"/>
      <c r="E64" s="3"/>
    </row>
    <row r="65" spans="2:5">
      <c r="B65" s="5"/>
      <c r="C65" s="5">
        <v>63</v>
      </c>
      <c r="D65" s="3"/>
      <c r="E65" s="3"/>
    </row>
    <row r="66" spans="2:5">
      <c r="B66" s="5"/>
      <c r="C66" s="5">
        <v>64</v>
      </c>
      <c r="D66" s="3"/>
      <c r="E66" s="3"/>
    </row>
    <row r="67" spans="2:5">
      <c r="B67" s="5"/>
      <c r="C67" s="5">
        <v>65</v>
      </c>
      <c r="D67" s="3"/>
      <c r="E67" s="3"/>
    </row>
    <row r="68" spans="2:5">
      <c r="B68" s="5"/>
      <c r="C68" s="5">
        <v>66</v>
      </c>
      <c r="D68" s="3"/>
      <c r="E68" s="3"/>
    </row>
    <row r="69" spans="2:5">
      <c r="B69" s="5"/>
      <c r="C69" s="5">
        <v>67</v>
      </c>
      <c r="D69" s="3"/>
      <c r="E69" s="3"/>
    </row>
    <row r="70" spans="2:5">
      <c r="B70" s="5"/>
      <c r="C70" s="5">
        <v>68</v>
      </c>
      <c r="D70" s="3"/>
      <c r="E70" s="3"/>
    </row>
    <row r="71" spans="2:5">
      <c r="B71" s="5"/>
      <c r="C71" s="5">
        <v>69</v>
      </c>
      <c r="D71" s="3"/>
      <c r="E71" s="3"/>
    </row>
    <row r="72" spans="2:5">
      <c r="B72" s="5"/>
      <c r="C72" s="5">
        <v>70</v>
      </c>
      <c r="D72" s="3"/>
      <c r="E72" s="3"/>
    </row>
    <row r="73" spans="2:5">
      <c r="B73" s="5"/>
      <c r="C73" s="5">
        <v>71</v>
      </c>
      <c r="D73" s="3"/>
      <c r="E73" s="3"/>
    </row>
    <row r="74" spans="2:5">
      <c r="B74" s="5"/>
      <c r="C74" s="5">
        <v>72</v>
      </c>
      <c r="D74" s="3"/>
      <c r="E74" s="3"/>
    </row>
    <row r="75" spans="2:5">
      <c r="B75" s="5"/>
      <c r="C75" s="5">
        <v>73</v>
      </c>
      <c r="D75" s="3"/>
      <c r="E75" s="3"/>
    </row>
    <row r="76" spans="2:5">
      <c r="B76" s="5"/>
      <c r="C76" s="5">
        <v>74</v>
      </c>
      <c r="D76" s="3"/>
      <c r="E76" s="3"/>
    </row>
    <row r="77" spans="2:5">
      <c r="B77" s="5"/>
      <c r="C77" s="5">
        <v>75</v>
      </c>
      <c r="D77" s="3"/>
      <c r="E77" s="3"/>
    </row>
    <row r="78" spans="2:5">
      <c r="B78" s="5"/>
      <c r="C78" s="5">
        <v>76</v>
      </c>
      <c r="D78" s="3"/>
      <c r="E78" s="3"/>
    </row>
    <row r="79" spans="2:5">
      <c r="B79" s="5"/>
      <c r="C79" s="5">
        <v>77</v>
      </c>
      <c r="D79" s="3"/>
      <c r="E79" s="3"/>
    </row>
    <row r="80" spans="2:5">
      <c r="B80" s="5"/>
      <c r="C80" s="5">
        <v>78</v>
      </c>
      <c r="D80" s="3"/>
      <c r="E80" s="3"/>
    </row>
    <row r="81" spans="2:5">
      <c r="B81" s="5"/>
      <c r="C81" s="5">
        <v>79</v>
      </c>
      <c r="D81" s="3"/>
      <c r="E81" s="3"/>
    </row>
    <row r="82" spans="2:5">
      <c r="B82" s="5"/>
      <c r="C82" s="5">
        <v>80</v>
      </c>
      <c r="D82" s="3"/>
      <c r="E82" s="3"/>
    </row>
    <row r="83" spans="2:5">
      <c r="B83" s="5"/>
      <c r="C83" s="5">
        <v>81</v>
      </c>
      <c r="D83" s="3"/>
      <c r="E83" s="3"/>
    </row>
    <row r="84" spans="2:5">
      <c r="B84" s="5"/>
      <c r="C84" s="5">
        <v>82</v>
      </c>
      <c r="D84" s="3"/>
      <c r="E84" s="3"/>
    </row>
    <row r="85" spans="2:5">
      <c r="B85" s="5"/>
      <c r="C85" s="5">
        <v>83</v>
      </c>
      <c r="D85" s="3"/>
      <c r="E85" s="3"/>
    </row>
    <row r="86" spans="2:5">
      <c r="B86" s="5"/>
      <c r="C86" s="5">
        <v>84</v>
      </c>
      <c r="D86" s="3"/>
      <c r="E86" s="3"/>
    </row>
    <row r="87" spans="2:5">
      <c r="B87" s="5"/>
      <c r="C87" s="5">
        <v>85</v>
      </c>
      <c r="D87" s="3"/>
      <c r="E87" s="3"/>
    </row>
    <row r="88" spans="2:5">
      <c r="B88" s="5"/>
      <c r="C88" s="5">
        <v>86</v>
      </c>
      <c r="D88" s="3"/>
      <c r="E88" s="3"/>
    </row>
    <row r="89" spans="2:5">
      <c r="B89" s="5"/>
      <c r="C89" s="5">
        <v>87</v>
      </c>
      <c r="D89" s="3"/>
      <c r="E89" s="3"/>
    </row>
    <row r="90" spans="2:5">
      <c r="B90" s="5"/>
      <c r="C90" s="5">
        <v>88</v>
      </c>
      <c r="D90" s="3"/>
      <c r="E90" s="3"/>
    </row>
    <row r="91" spans="2:5">
      <c r="B91" s="5"/>
      <c r="C91" s="5">
        <v>89</v>
      </c>
      <c r="D91" s="3"/>
      <c r="E91" s="3"/>
    </row>
    <row r="92" spans="2:5">
      <c r="B92" s="5"/>
      <c r="C92" s="5">
        <v>90</v>
      </c>
      <c r="D92" s="3"/>
      <c r="E92" s="3"/>
    </row>
    <row r="93" spans="2:5">
      <c r="B93" s="5"/>
      <c r="C93" s="5">
        <v>91</v>
      </c>
      <c r="D93" s="3"/>
      <c r="E93" s="3"/>
    </row>
    <row r="94" spans="2:5">
      <c r="B94" s="5"/>
      <c r="C94" s="5">
        <v>92</v>
      </c>
      <c r="D94" s="3"/>
      <c r="E94" s="3"/>
    </row>
    <row r="95" spans="2:5">
      <c r="B95" s="5"/>
      <c r="C95" s="5">
        <v>93</v>
      </c>
      <c r="D95" s="3"/>
      <c r="E95" s="3"/>
    </row>
    <row r="96" spans="2:5">
      <c r="B96" s="5"/>
      <c r="C96" s="5">
        <v>94</v>
      </c>
      <c r="D96" s="3"/>
      <c r="E96" s="3"/>
    </row>
    <row r="97" spans="2:5">
      <c r="B97" s="5"/>
      <c r="C97" s="5">
        <v>95</v>
      </c>
      <c r="D97" s="3"/>
      <c r="E97" s="3"/>
    </row>
    <row r="98" spans="2:5">
      <c r="B98" s="5"/>
      <c r="C98" s="5">
        <v>96</v>
      </c>
      <c r="D98" s="3"/>
      <c r="E98" s="3"/>
    </row>
    <row r="99" spans="2:5">
      <c r="B99" s="5"/>
      <c r="C99" s="5">
        <v>97</v>
      </c>
      <c r="D99" s="3"/>
      <c r="E99" s="3"/>
    </row>
    <row r="100" spans="2:5">
      <c r="B100" s="5"/>
      <c r="C100" s="5">
        <v>98</v>
      </c>
      <c r="D100" s="3"/>
      <c r="E100" s="3"/>
    </row>
    <row r="101" spans="2:5">
      <c r="B101" s="5"/>
      <c r="C101" s="5">
        <v>99</v>
      </c>
      <c r="D101" s="3"/>
      <c r="E101" s="3"/>
    </row>
    <row r="102" spans="2:5">
      <c r="B102" s="5"/>
      <c r="C102" s="5">
        <v>100</v>
      </c>
      <c r="D102" s="3"/>
      <c r="E102" s="3"/>
    </row>
    <row r="103" spans="2:5">
      <c r="B103" s="5"/>
      <c r="C103" s="5">
        <v>101</v>
      </c>
      <c r="D103" s="3"/>
      <c r="E103" s="3"/>
    </row>
    <row r="104" spans="2:5">
      <c r="B104" s="5"/>
      <c r="C104" s="5">
        <v>102</v>
      </c>
      <c r="D104" s="3"/>
      <c r="E104" s="3"/>
    </row>
    <row r="105" spans="2:5">
      <c r="B105" s="5"/>
      <c r="C105" s="5">
        <v>103</v>
      </c>
      <c r="D105" s="3"/>
      <c r="E105" s="3"/>
    </row>
    <row r="106" spans="2:5">
      <c r="B106" s="5"/>
      <c r="C106" s="5">
        <v>104</v>
      </c>
      <c r="D106" s="3"/>
      <c r="E106" s="3"/>
    </row>
    <row r="107" spans="2:5">
      <c r="B107" s="5"/>
      <c r="C107" s="5">
        <v>105</v>
      </c>
      <c r="D107" s="3"/>
      <c r="E107" s="3"/>
    </row>
    <row r="108" spans="2:5">
      <c r="B108" s="5"/>
      <c r="C108" s="5">
        <v>106</v>
      </c>
      <c r="D108" s="3"/>
      <c r="E108" s="3"/>
    </row>
    <row r="109" spans="2:5">
      <c r="B109" s="5"/>
      <c r="C109" s="5">
        <v>107</v>
      </c>
      <c r="D109" s="3"/>
      <c r="E109" s="3"/>
    </row>
    <row r="110" spans="2:5">
      <c r="B110" s="5"/>
      <c r="C110" s="5">
        <v>108</v>
      </c>
      <c r="D110" s="3"/>
      <c r="E110" s="3"/>
    </row>
    <row r="111" spans="2:5">
      <c r="B111" s="5"/>
      <c r="C111" s="5">
        <v>109</v>
      </c>
      <c r="D111" s="3"/>
      <c r="E111" s="3"/>
    </row>
    <row r="112" spans="2:5">
      <c r="B112" s="5"/>
      <c r="C112" s="5">
        <v>110</v>
      </c>
      <c r="D112" s="3"/>
      <c r="E112" s="3"/>
    </row>
    <row r="113" spans="2:5">
      <c r="B113" s="5"/>
      <c r="C113" s="5">
        <v>111</v>
      </c>
      <c r="D113" s="3"/>
      <c r="E113" s="3"/>
    </row>
    <row r="114" spans="2:5">
      <c r="B114" s="5"/>
      <c r="C114" s="5">
        <v>112</v>
      </c>
      <c r="D114" s="3"/>
      <c r="E114" s="3"/>
    </row>
    <row r="115" spans="2:5">
      <c r="B115" s="5"/>
      <c r="C115" s="5">
        <v>113</v>
      </c>
      <c r="D115" s="3"/>
      <c r="E115" s="3"/>
    </row>
    <row r="116" spans="2:5">
      <c r="B116" s="5"/>
      <c r="C116" s="5">
        <v>114</v>
      </c>
      <c r="D116" s="3"/>
      <c r="E116" s="3"/>
    </row>
    <row r="117" spans="2:5">
      <c r="B117" s="5"/>
      <c r="C117" s="5">
        <v>115</v>
      </c>
      <c r="D117" s="3"/>
      <c r="E117" s="3"/>
    </row>
    <row r="118" spans="2:5">
      <c r="B118" s="5"/>
      <c r="C118" s="5">
        <v>116</v>
      </c>
      <c r="D118" s="3"/>
      <c r="E118" s="3"/>
    </row>
    <row r="119" spans="2:5">
      <c r="B119" s="5"/>
      <c r="C119" s="5">
        <v>117</v>
      </c>
      <c r="D119" s="3"/>
      <c r="E119" s="3"/>
    </row>
    <row r="120" spans="2:5">
      <c r="B120" s="5"/>
      <c r="C120" s="5">
        <v>118</v>
      </c>
      <c r="D120" s="3"/>
      <c r="E120" s="3"/>
    </row>
    <row r="121" spans="2:5">
      <c r="B121" s="5"/>
      <c r="C121" s="5">
        <v>119</v>
      </c>
      <c r="D121" s="3"/>
      <c r="E121" s="3"/>
    </row>
    <row r="122" spans="2:5">
      <c r="B122" s="5"/>
      <c r="C122" s="5">
        <v>120</v>
      </c>
      <c r="D122" s="3"/>
      <c r="E122" s="3"/>
    </row>
    <row r="123" spans="2:5">
      <c r="B123" s="5"/>
      <c r="C123" s="5">
        <v>121</v>
      </c>
      <c r="D123" s="3"/>
      <c r="E123" s="3"/>
    </row>
    <row r="124" spans="2:5">
      <c r="B124" s="5"/>
      <c r="C124" s="5">
        <v>122</v>
      </c>
      <c r="D124" s="3"/>
      <c r="E124" s="3"/>
    </row>
    <row r="125" spans="2:5">
      <c r="B125" s="5"/>
      <c r="C125" s="5">
        <v>123</v>
      </c>
      <c r="D125" s="3"/>
      <c r="E125" s="3"/>
    </row>
    <row r="126" spans="2:5">
      <c r="B126" s="5"/>
      <c r="C126" s="5">
        <v>124</v>
      </c>
      <c r="D126" s="3"/>
      <c r="E126" s="3"/>
    </row>
    <row r="127" spans="2:5">
      <c r="B127" s="5"/>
      <c r="C127" s="5">
        <v>125</v>
      </c>
      <c r="D127" s="3"/>
      <c r="E127" s="3"/>
    </row>
    <row r="128" spans="2:5">
      <c r="B128" s="5"/>
      <c r="C128" s="5">
        <v>126</v>
      </c>
      <c r="D128" s="3"/>
      <c r="E128" s="3"/>
    </row>
    <row r="129" spans="2:5">
      <c r="B129" s="5"/>
      <c r="C129" s="5">
        <v>127</v>
      </c>
      <c r="D129" s="3"/>
      <c r="E129" s="3"/>
    </row>
    <row r="130" spans="2:5">
      <c r="B130" s="5"/>
      <c r="C130" s="5">
        <v>128</v>
      </c>
      <c r="D130" s="3"/>
      <c r="E130" s="3"/>
    </row>
    <row r="131" spans="2:5">
      <c r="B131" s="5"/>
      <c r="C131" s="5">
        <v>129</v>
      </c>
      <c r="D131" s="3"/>
      <c r="E131" s="3"/>
    </row>
    <row r="132" spans="2:5">
      <c r="B132" s="5"/>
      <c r="C132" s="5">
        <v>130</v>
      </c>
      <c r="D132" s="3"/>
      <c r="E132" s="3"/>
    </row>
    <row r="133" spans="2:5">
      <c r="B133" s="5"/>
      <c r="C133" s="5">
        <v>131</v>
      </c>
      <c r="D133" s="3"/>
      <c r="E133" s="3"/>
    </row>
    <row r="134" spans="2:5">
      <c r="B134" s="5"/>
      <c r="C134" s="5">
        <v>132</v>
      </c>
      <c r="D134" s="3"/>
      <c r="E134" s="3"/>
    </row>
    <row r="135" spans="2:5">
      <c r="B135" s="5"/>
      <c r="C135" s="5">
        <v>133</v>
      </c>
      <c r="D135" s="3"/>
      <c r="E135" s="3"/>
    </row>
    <row r="136" spans="2:5">
      <c r="B136" s="5"/>
      <c r="C136" s="5">
        <v>134</v>
      </c>
      <c r="D136" s="3"/>
      <c r="E136" s="3"/>
    </row>
    <row r="137" spans="2:5">
      <c r="B137" s="5"/>
      <c r="C137" s="5">
        <v>135</v>
      </c>
      <c r="D137" s="3"/>
      <c r="E137" s="3"/>
    </row>
    <row r="138" spans="2:5">
      <c r="B138" s="5"/>
      <c r="C138" s="5">
        <v>136</v>
      </c>
      <c r="D138" s="3"/>
      <c r="E138" s="3"/>
    </row>
    <row r="139" spans="2:5">
      <c r="B139" s="5"/>
      <c r="C139" s="5">
        <v>137</v>
      </c>
      <c r="D139" s="3"/>
      <c r="E139" s="3"/>
    </row>
    <row r="140" spans="2:5">
      <c r="B140" s="5"/>
      <c r="C140" s="5">
        <v>138</v>
      </c>
      <c r="D140" s="3"/>
      <c r="E140" s="3"/>
    </row>
    <row r="141" spans="2:5">
      <c r="B141" s="5"/>
      <c r="C141" s="5">
        <v>139</v>
      </c>
      <c r="D141" s="3"/>
      <c r="E141" s="3"/>
    </row>
    <row r="142" spans="2:5">
      <c r="B142" s="5"/>
      <c r="C142" s="5">
        <v>140</v>
      </c>
      <c r="D142" s="3"/>
      <c r="E142" s="3"/>
    </row>
    <row r="143" spans="2:5">
      <c r="B143" s="5"/>
      <c r="C143" s="5">
        <v>141</v>
      </c>
      <c r="D143" s="3"/>
      <c r="E143" s="3"/>
    </row>
    <row r="144" spans="2:5">
      <c r="B144" s="5"/>
      <c r="C144" s="5">
        <v>142</v>
      </c>
      <c r="D144" s="3"/>
      <c r="E144" s="3"/>
    </row>
    <row r="145" spans="2:5">
      <c r="B145" s="5"/>
      <c r="C145" s="5">
        <v>143</v>
      </c>
      <c r="D145" s="3"/>
      <c r="E145" s="3"/>
    </row>
    <row r="146" spans="2:5">
      <c r="B146" s="5"/>
      <c r="C146" s="5">
        <v>144</v>
      </c>
      <c r="D146" s="3"/>
      <c r="E146" s="3"/>
    </row>
    <row r="147" spans="2:5">
      <c r="B147" s="5"/>
      <c r="C147" s="5">
        <v>145</v>
      </c>
      <c r="D147" s="3"/>
      <c r="E147" s="3"/>
    </row>
    <row r="148" spans="2:5">
      <c r="B148" s="5"/>
      <c r="C148" s="5">
        <v>146</v>
      </c>
      <c r="D148" s="3"/>
      <c r="E148" s="3"/>
    </row>
    <row r="149" spans="2:5">
      <c r="B149" s="5"/>
      <c r="C149" s="5">
        <v>147</v>
      </c>
      <c r="D149" s="3"/>
      <c r="E149" s="3"/>
    </row>
    <row r="150" spans="2:5">
      <c r="B150" s="5"/>
      <c r="C150" s="5">
        <v>148</v>
      </c>
      <c r="D150" s="3"/>
      <c r="E150" s="3"/>
    </row>
    <row r="151" spans="2:5">
      <c r="B151" s="5"/>
      <c r="C151" s="5">
        <v>149</v>
      </c>
      <c r="D151" s="3"/>
      <c r="E151" s="3"/>
    </row>
    <row r="152" spans="2:5">
      <c r="B152" s="5"/>
      <c r="C152" s="5">
        <v>150</v>
      </c>
      <c r="D152" s="3"/>
      <c r="E152" s="3"/>
    </row>
    <row r="153" spans="2:5">
      <c r="B153" s="5"/>
      <c r="C153" s="5">
        <v>151</v>
      </c>
      <c r="D153" s="3"/>
      <c r="E153" s="3"/>
    </row>
    <row r="154" spans="2:5">
      <c r="B154" s="5"/>
      <c r="C154" s="5">
        <v>152</v>
      </c>
      <c r="D154" s="3"/>
      <c r="E154" s="3"/>
    </row>
    <row r="155" spans="2:5">
      <c r="B155" s="5"/>
      <c r="C155" s="5">
        <v>153</v>
      </c>
      <c r="D155" s="3"/>
      <c r="E155" s="3"/>
    </row>
    <row r="156" spans="2:5">
      <c r="B156" s="5"/>
      <c r="C156" s="5">
        <v>154</v>
      </c>
      <c r="D156" s="3"/>
      <c r="E156" s="3"/>
    </row>
    <row r="157" spans="2:5">
      <c r="B157" s="5"/>
      <c r="C157" s="5">
        <v>155</v>
      </c>
      <c r="D157" s="3"/>
      <c r="E157" s="3"/>
    </row>
    <row r="158" spans="2:5">
      <c r="B158" s="5"/>
      <c r="C158" s="5">
        <v>156</v>
      </c>
      <c r="D158" s="3"/>
      <c r="E158" s="3"/>
    </row>
    <row r="159" spans="2:5">
      <c r="B159" s="5"/>
      <c r="C159" s="5">
        <v>157</v>
      </c>
      <c r="D159" s="3"/>
      <c r="E159" s="3"/>
    </row>
    <row r="160" spans="2:5">
      <c r="B160" s="5"/>
      <c r="C160" s="5">
        <v>158</v>
      </c>
      <c r="D160" s="3"/>
      <c r="E160" s="3"/>
    </row>
    <row r="161" spans="2:5">
      <c r="B161" s="5"/>
      <c r="C161" s="5">
        <v>159</v>
      </c>
      <c r="D161" s="3"/>
      <c r="E161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2"/>
  <dimension ref="A1"/>
  <sheetViews>
    <sheetView showGridLines="0" workbookViewId="0">
      <selection activeCell="D75" sqref="D75"/>
    </sheetView>
  </sheetViews>
  <sheetFormatPr defaultColWidth="8.89166666666667" defaultRowHeight="13.5"/>
  <cols>
    <col min="1" max="16384" width="8.89166666666667" style="1"/>
  </cols>
  <sheetData>
    <row r="1" spans="1:1">
      <c r="A1" s="2"/>
    </row>
  </sheetData>
  <sheetProtection formatCells="0" insertHyperlinks="0" autoFilter="0"/>
  <pageMargins left="0.75" right="0.75" top="1" bottom="1" header="0.5" footer="0.5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<?xml version="1.0" encoding="utf-8"?>
<s:customData xmlns="http://www.wps.cn/officeDocument/2013/wpsCustomData" xmlns:s="http://www.wps.cn/officeDocument/2013/wpsCustomData">
  <extobjs>
    <extobj name="44B7C0F4-79DB-4F8B-9303-0E098D69D8BE-1">
      <extobjdata type="44B7C0F4-79DB-4F8B-9303-0E098D69D8BE" data="ewoJIkxhc3RVcmwiIDogImh0dHA6Ly93d3cudG9wc2Nhbi5jb20vd3BzL2luZGV4Lmh0bWw/dGV4dD1odHRwcyUzQSUyRiUyRnd3dy5kb2Nlci5jb20lMkZ3b3JrcyUzRnVzZXJpZCUzRDM1NTA3MDUzMiZ0ZXh0VHlwZT10ZXh0JnJvdW5kPTAmZ3JhZGllbnRXYXk9MCIsCgkiTG9nbyIgOiAiIiwKCSJPcmlnaW5hbFVybCIgOiAiaHR0cDovL3d3dy50b3BzY2FuLmNvbS93cHMvaW5kZXguaHRtbCIKfQo="/>
    </extobj>
  </extobjs>
</s:customData>
</file>

<file path=customXml/itemProps1.xml><?xml version="1.0" encoding="utf-8"?>
<ds:datastoreItem xmlns:ds="http://schemas.openxmlformats.org/officeDocument/2006/customXml" ds:itemID="{06C82605-B75B-4693-9329-32AAD527C692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WWO_wpscloud_20220106154400-250fe57e11</Application>
  <HeadingPairs>
    <vt:vector size="2" baseType="variant">
      <vt:variant>
        <vt:lpstr>工作表</vt:lpstr>
      </vt:variant>
      <vt:variant>
        <vt:i4>52</vt:i4>
      </vt:variant>
    </vt:vector>
  </HeadingPairs>
  <TitlesOfParts>
    <vt:vector size="52" baseType="lpstr">
      <vt:lpstr>目录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备用2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备用3</vt:lpstr>
      <vt:lpstr>43</vt:lpstr>
      <vt:lpstr>44</vt:lpstr>
      <vt:lpstr>45</vt:lpstr>
      <vt:lpstr>46</vt:lpstr>
      <vt:lpstr>42</vt:lpstr>
      <vt:lpstr>备用1</vt:lpstr>
      <vt:lpstr>25</vt:lpstr>
      <vt:lpstr>参数</vt:lpstr>
      <vt:lpstr>使用说明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张浩杰</dc:creator>
  <cp:lastModifiedBy>哎哟迪奥</cp:lastModifiedBy>
  <dcterms:created xsi:type="dcterms:W3CDTF">2021-02-20T11:17:00Z</dcterms:created>
  <dcterms:modified xsi:type="dcterms:W3CDTF">2022-10-01T11:39:30Z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A564C41012964C14A3A36304486A5A52</vt:lpwstr>
  </property>
  <property fmtid="{D5CDD505-2E9C-101B-9397-08002B2CF9AE}" pid="3" name="KSOProductBuildVer">
    <vt:lpwstr>2052-11.1.0.12358</vt:lpwstr>
  </property>
  <property fmtid="{D5CDD505-2E9C-101B-9397-08002B2CF9AE}" pid="4" name="KSOTemplateUUID">
    <vt:lpwstr>v1.0_mb_FxrhDMooDmTVtZoEshJ2pA==</vt:lpwstr>
  </property>
</Properties>
</file>