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Onyx Data\Data DNA Challeges\Nobel Prize(1901-2019)\"/>
    </mc:Choice>
  </mc:AlternateContent>
  <xr:revisionPtr revIDLastSave="0" documentId="13_ncr:1_{1338E871-806B-4F25-8C20-DA1B09B64155}" xr6:coauthVersionLast="47" xr6:coauthVersionMax="47" xr10:uidLastSave="{00000000-0000-0000-0000-000000000000}"/>
  <workbookProtection workbookAlgorithmName="SHA-512" workbookHashValue="h9r6ZbSfflS6QKNuKcq6Or0Dpu9Hag34zoWUypdHW80hBqmkkCenXQy10xw6R7vuf/cZY/UWL+B8KAWOCGBLmA==" workbookSaltValue="Xn8UFfXerJeAkHGcaIy8Rg==" workbookSpinCount="100000" lockStructure="1"/>
  <bookViews>
    <workbookView xWindow="-108" yWindow="-108" windowWidth="23256" windowHeight="12456" tabRatio="826" activeTab="12" xr2:uid="{00000000-000D-0000-FFFF-FFFF00000000}"/>
  </bookViews>
  <sheets>
    <sheet name="Nobel_Prize(1901-2019)" sheetId="1" r:id="rId1"/>
    <sheet name="Sheet1" sheetId="4" state="hidden" r:id="rId2"/>
    <sheet name="Sheet3" sheetId="10" state="hidden" r:id="rId3"/>
    <sheet name="By gender" sheetId="5" state="hidden" r:id="rId4"/>
    <sheet name="Dashboard" sheetId="13" state="hidden" r:id="rId5"/>
    <sheet name="timeline" sheetId="14" state="hidden" r:id="rId6"/>
    <sheet name="years" sheetId="12" state="hidden" r:id="rId7"/>
    <sheet name="here!" sheetId="11" state="hidden" r:id="rId8"/>
    <sheet name="colors" sheetId="9" state="hidden" r:id="rId9"/>
    <sheet name="All Prizes" sheetId="3" state="hidden" r:id="rId10"/>
    <sheet name="Uniques" sheetId="2" state="hidden" r:id="rId11"/>
    <sheet name="Pivot" sheetId="7" state="hidden" r:id="rId12"/>
    <sheet name="Dashboard-Women In Science" sheetId="16" r:id="rId13"/>
    <sheet name="the firsts" sheetId="17" state="hidden" r:id="rId14"/>
  </sheets>
  <definedNames>
    <definedName name="_xlnm._FilterDatabase" localSheetId="9" hidden="1">'All Prizes'!$C$90:$D$1013</definedName>
    <definedName name="_xlnm._FilterDatabase" localSheetId="0" hidden="1">'Nobel_Prize(1901-2019)'!$A$1:$A$924</definedName>
    <definedName name="Options_value">'here!'!$BC$11</definedName>
    <definedName name="_xlnm.Print_Area" localSheetId="12">'Dashboard-Women In Science'!$A$1:$AH$56</definedName>
    <definedName name="total_awards">'All Prizes'!$G$1</definedName>
    <definedName name="total_women_laureates">'By gender'!$D$13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5" i="5" l="1"/>
  <c r="D51" i="5"/>
  <c r="D52" i="5"/>
  <c r="D53" i="5"/>
  <c r="D54" i="5"/>
  <c r="D55" i="5"/>
  <c r="D56" i="5"/>
  <c r="D57" i="5"/>
  <c r="D58" i="5"/>
  <c r="D59" i="5"/>
  <c r="D50" i="5"/>
  <c r="C37" i="5" a="1"/>
  <c r="C37" i="5" s="1"/>
  <c r="D37" i="5" s="1"/>
  <c r="D38" i="5"/>
  <c r="D39" i="5"/>
  <c r="D40" i="5"/>
  <c r="D41" i="5"/>
  <c r="D42" i="5"/>
  <c r="D43" i="5"/>
  <c r="D44" i="5"/>
  <c r="D45" i="5"/>
  <c r="L48" i="5"/>
  <c r="L49" i="5"/>
  <c r="L50" i="5"/>
  <c r="L51" i="5"/>
  <c r="L52" i="5"/>
  <c r="L53" i="5"/>
  <c r="L54" i="5"/>
  <c r="L55" i="5"/>
  <c r="L56" i="5"/>
  <c r="L57" i="5"/>
  <c r="L58" i="5"/>
  <c r="L47" i="5"/>
  <c r="K48" i="5"/>
  <c r="K49" i="5"/>
  <c r="K50" i="5"/>
  <c r="K51" i="5"/>
  <c r="K52" i="5"/>
  <c r="K56" i="5"/>
  <c r="K53" i="5"/>
  <c r="K54" i="5"/>
  <c r="K55" i="5"/>
  <c r="K57" i="5"/>
  <c r="K58" i="5"/>
  <c r="K47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W2" i="5"/>
  <c r="T56" i="14"/>
  <c r="J22" i="12" l="1" a="1"/>
  <c r="J22" i="12" s="1"/>
  <c r="J23" i="12" a="1"/>
  <c r="J23" i="12" s="1"/>
  <c r="J24" i="12" a="1"/>
  <c r="J24" i="12" s="1"/>
  <c r="J25" i="12" a="1"/>
  <c r="J25" i="12" s="1"/>
  <c r="J26" i="12" a="1"/>
  <c r="J26" i="12" s="1"/>
  <c r="J21" i="12" a="1"/>
  <c r="J21" i="12" s="1"/>
  <c r="D21" i="12" a="1"/>
  <c r="D21" i="12" s="1"/>
  <c r="AC11" i="12" a="1"/>
  <c r="AC11" i="12" s="1"/>
  <c r="AC12" i="12" a="1"/>
  <c r="AC12" i="12" s="1"/>
  <c r="AC13" i="12" a="1"/>
  <c r="AC13" i="12" s="1"/>
  <c r="AC14" i="12" a="1"/>
  <c r="AC14" i="12" s="1"/>
  <c r="AC15" i="12" a="1"/>
  <c r="AC15" i="12" s="1"/>
  <c r="AC10" i="12" a="1"/>
  <c r="AC10" i="12" s="1"/>
  <c r="AB10" i="12" a="1"/>
  <c r="AB10" i="12" s="1"/>
  <c r="AA11" i="12" a="1"/>
  <c r="AA11" i="12" s="1"/>
  <c r="AA12" i="12" a="1"/>
  <c r="AA12" i="12" s="1"/>
  <c r="AA13" i="12" a="1"/>
  <c r="AA13" i="12" s="1"/>
  <c r="AA14" i="12" a="1"/>
  <c r="AA14" i="12" s="1"/>
  <c r="AA15" i="12" a="1"/>
  <c r="AA15" i="12" s="1"/>
  <c r="AA10" i="12" a="1"/>
  <c r="AA10" i="12" s="1"/>
  <c r="Z10" i="12" a="1"/>
  <c r="Z10" i="12" s="1"/>
  <c r="Y10" i="12" a="1"/>
  <c r="Y10" i="12" s="1"/>
  <c r="Y11" i="12" a="1"/>
  <c r="Y11" i="12" s="1"/>
  <c r="Y12" i="12" a="1"/>
  <c r="Y12" i="12" s="1"/>
  <c r="Y13" i="12" a="1"/>
  <c r="Y13" i="12" s="1"/>
  <c r="Y14" i="12" a="1"/>
  <c r="Y14" i="12" s="1"/>
  <c r="Y15" i="12" a="1"/>
  <c r="Y15" i="12" s="1"/>
  <c r="X10" i="12" a="1"/>
  <c r="X10" i="12" s="1"/>
  <c r="W11" i="12" a="1"/>
  <c r="W11" i="12" s="1"/>
  <c r="W12" i="12" a="1"/>
  <c r="W12" i="12" s="1"/>
  <c r="W13" i="12" a="1"/>
  <c r="W13" i="12" s="1"/>
  <c r="W14" i="12" a="1"/>
  <c r="W14" i="12" s="1"/>
  <c r="W15" i="12" a="1"/>
  <c r="W15" i="12" s="1"/>
  <c r="W10" i="12" a="1"/>
  <c r="W10" i="12" s="1"/>
  <c r="V10" i="12" a="1"/>
  <c r="V10" i="12" s="1"/>
  <c r="U12" i="12" a="1"/>
  <c r="U12" i="12" s="1"/>
  <c r="U13" i="12" a="1"/>
  <c r="U13" i="12" s="1"/>
  <c r="U14" i="12" a="1"/>
  <c r="U14" i="12" s="1"/>
  <c r="U15" i="12" a="1"/>
  <c r="U15" i="12" s="1"/>
  <c r="U11" i="12" a="1"/>
  <c r="U11" i="12" s="1"/>
  <c r="U10" i="12" a="1"/>
  <c r="U10" i="12" s="1"/>
  <c r="T10" i="12" a="1"/>
  <c r="T10" i="12" s="1"/>
  <c r="S11" i="12" a="1"/>
  <c r="S11" i="12" s="1"/>
  <c r="S12" i="12" a="1"/>
  <c r="S12" i="12" s="1"/>
  <c r="S13" i="12" a="1"/>
  <c r="S13" i="12" s="1"/>
  <c r="S14" i="12" a="1"/>
  <c r="S14" i="12" s="1"/>
  <c r="S15" i="12" a="1"/>
  <c r="S15" i="12" s="1"/>
  <c r="S10" i="12" a="1"/>
  <c r="S10" i="12" s="1"/>
  <c r="R10" i="12" a="1"/>
  <c r="R10" i="12" s="1"/>
  <c r="Q12" i="12" a="1"/>
  <c r="Q12" i="12" s="1"/>
  <c r="Q13" i="12" a="1"/>
  <c r="Q13" i="12" s="1"/>
  <c r="Q14" i="12" a="1"/>
  <c r="Q14" i="12" s="1"/>
  <c r="Q11" i="12" a="1"/>
  <c r="Q11" i="12" s="1"/>
  <c r="Q10" i="12" a="1"/>
  <c r="Q10" i="12" s="1"/>
  <c r="P10" i="12" a="1"/>
  <c r="P10" i="12" s="1"/>
  <c r="O12" i="12" a="1"/>
  <c r="O12" i="12" s="1"/>
  <c r="O13" i="12" a="1"/>
  <c r="O13" i="12" s="1"/>
  <c r="O14" i="12" a="1"/>
  <c r="O14" i="12" s="1"/>
  <c r="O11" i="12" a="1"/>
  <c r="O11" i="12" s="1"/>
  <c r="O10" i="12" a="1"/>
  <c r="O10" i="12" s="1"/>
  <c r="N10" i="12" a="1"/>
  <c r="N10" i="12" s="1"/>
  <c r="M11" i="12" a="1"/>
  <c r="M11" i="12" s="1"/>
  <c r="M12" i="12" a="1"/>
  <c r="M12" i="12" s="1"/>
  <c r="M13" i="12" a="1"/>
  <c r="M13" i="12" s="1"/>
  <c r="M14" i="12" a="1"/>
  <c r="M14" i="12" s="1"/>
  <c r="M10" i="12" a="1"/>
  <c r="M10" i="12" s="1"/>
  <c r="L10" i="12" a="1"/>
  <c r="L10" i="12" s="1"/>
  <c r="K11" i="12" a="1"/>
  <c r="K11" i="12" s="1"/>
  <c r="K12" i="12" a="1"/>
  <c r="K12" i="12" s="1"/>
  <c r="K13" i="12" a="1"/>
  <c r="K13" i="12" s="1"/>
  <c r="K14" i="12" a="1"/>
  <c r="K14" i="12" s="1"/>
  <c r="K10" i="12" a="1"/>
  <c r="K10" i="12" s="1"/>
  <c r="J10" i="12" a="1"/>
  <c r="J10" i="12" s="1"/>
  <c r="I11" i="12" a="1"/>
  <c r="I11" i="12" s="1"/>
  <c r="I12" i="12" a="1"/>
  <c r="I12" i="12" s="1"/>
  <c r="I13" i="12" a="1"/>
  <c r="I13" i="12" s="1"/>
  <c r="I14" i="12" a="1"/>
  <c r="I14" i="12" s="1"/>
  <c r="I10" i="12" a="1"/>
  <c r="I10" i="12" s="1"/>
  <c r="H10" i="12" a="1"/>
  <c r="H10" i="12" s="1"/>
  <c r="I22" i="12" a="1"/>
  <c r="I22" i="12" s="1"/>
  <c r="I23" i="12" a="1"/>
  <c r="I23" i="12" s="1"/>
  <c r="I24" i="12" a="1"/>
  <c r="I24" i="12" s="1"/>
  <c r="I25" i="12" a="1"/>
  <c r="I25" i="12" s="1"/>
  <c r="I26" i="12" a="1"/>
  <c r="I26" i="12" s="1"/>
  <c r="I21" i="12" a="1"/>
  <c r="I21" i="12" s="1"/>
  <c r="AC4" i="12" a="1"/>
  <c r="AC4" i="12" s="1"/>
  <c r="AC5" i="12" a="1"/>
  <c r="AC5" i="12" s="1"/>
  <c r="AC6" i="12" a="1"/>
  <c r="AC6" i="12" s="1"/>
  <c r="AC7" i="12" a="1"/>
  <c r="AC7" i="12" s="1"/>
  <c r="AC8" i="12" a="1"/>
  <c r="AC8" i="12" s="1"/>
  <c r="AA4" i="12" a="1"/>
  <c r="AA4" i="12" s="1"/>
  <c r="AA5" i="12" a="1"/>
  <c r="AA5" i="12" s="1"/>
  <c r="AA6" i="12" a="1"/>
  <c r="AA6" i="12" s="1"/>
  <c r="AA7" i="12" a="1"/>
  <c r="AA7" i="12" s="1"/>
  <c r="Y4" i="12" a="1"/>
  <c r="Y4" i="12" s="1"/>
  <c r="Y5" i="12" a="1"/>
  <c r="Y5" i="12" s="1"/>
  <c r="W4" i="12" a="1"/>
  <c r="W4" i="12" s="1"/>
  <c r="W5" i="12" a="1"/>
  <c r="W5" i="12" s="1"/>
  <c r="U4" i="12" a="1"/>
  <c r="U4" i="12" s="1"/>
  <c r="S4" i="12" a="1"/>
  <c r="S4" i="12" s="1"/>
  <c r="S5" i="12" a="1"/>
  <c r="S5" i="12" s="1"/>
  <c r="Q4" i="12" a="1"/>
  <c r="Q4" i="12" s="1"/>
  <c r="Q5" i="12" a="1"/>
  <c r="Q5" i="12" s="1"/>
  <c r="O4" i="12" a="1"/>
  <c r="O4" i="12" s="1"/>
  <c r="O5" i="12" a="1"/>
  <c r="O5" i="12" s="1"/>
  <c r="P3" i="12" a="1"/>
  <c r="P3" i="12" s="1"/>
  <c r="S33" i="12"/>
  <c r="C4" i="12"/>
  <c r="C5" i="12"/>
  <c r="C6" i="12"/>
  <c r="C7" i="12"/>
  <c r="C8" i="12"/>
  <c r="C9" i="12"/>
  <c r="C10" i="12"/>
  <c r="C11" i="12"/>
  <c r="C12" i="12"/>
  <c r="C13" i="12"/>
  <c r="C3" i="12"/>
  <c r="B4" i="12"/>
  <c r="B5" i="12"/>
  <c r="B6" i="12"/>
  <c r="B7" i="12"/>
  <c r="B8" i="12"/>
  <c r="B9" i="12"/>
  <c r="B10" i="12"/>
  <c r="B11" i="12"/>
  <c r="B12" i="12"/>
  <c r="B13" i="12"/>
  <c r="B3" i="12"/>
  <c r="H3" i="12" a="1"/>
  <c r="H3" i="12" s="1"/>
  <c r="J3" i="12" a="1"/>
  <c r="J3" i="12" s="1"/>
  <c r="L3" i="12" a="1"/>
  <c r="L3" i="12" s="1"/>
  <c r="N3" i="12" a="1"/>
  <c r="N3" i="12" s="1"/>
  <c r="R3" i="12" a="1"/>
  <c r="R3" i="12" s="1"/>
  <c r="T3" i="12" a="1"/>
  <c r="T3" i="12" s="1"/>
  <c r="V3" i="12" a="1"/>
  <c r="V3" i="12" s="1"/>
  <c r="X3" i="12" a="1"/>
  <c r="X3" i="12" s="1"/>
  <c r="Z3" i="12" a="1"/>
  <c r="Z3" i="12" s="1"/>
  <c r="AB3" i="12" a="1"/>
  <c r="AB3" i="12" s="1"/>
  <c r="L1" i="11" a="1"/>
  <c r="L1" i="11" s="1"/>
  <c r="W11" i="5"/>
  <c r="E25" i="11"/>
  <c r="E26" i="11"/>
  <c r="E27" i="11"/>
  <c r="E28" i="11"/>
  <c r="E29" i="11"/>
  <c r="E30" i="11"/>
  <c r="E31" i="11"/>
  <c r="E32" i="11"/>
  <c r="E33" i="11"/>
  <c r="E34" i="11"/>
  <c r="E24" i="11"/>
  <c r="B3" i="11"/>
  <c r="B4" i="11"/>
  <c r="B5" i="11"/>
  <c r="B6" i="11"/>
  <c r="B7" i="11"/>
  <c r="B2" i="11"/>
  <c r="C3" i="11"/>
  <c r="C4" i="11"/>
  <c r="C5" i="11"/>
  <c r="C6" i="11"/>
  <c r="E6" i="11" s="1"/>
  <c r="C7" i="11"/>
  <c r="C2" i="11"/>
  <c r="E2" i="11" s="1"/>
  <c r="F37" i="5" a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X2" i="5"/>
  <c r="Y2" i="5"/>
  <c r="Z2" i="5"/>
  <c r="AA2" i="5"/>
  <c r="AB2" i="5"/>
  <c r="AC2" i="5"/>
  <c r="AD2" i="5"/>
  <c r="AE2" i="5"/>
  <c r="AF2" i="5"/>
  <c r="X3" i="5"/>
  <c r="Y3" i="5"/>
  <c r="Z3" i="5"/>
  <c r="AA3" i="5"/>
  <c r="AB3" i="5"/>
  <c r="AC3" i="5"/>
  <c r="AD3" i="5"/>
  <c r="AE3" i="5"/>
  <c r="AF3" i="5"/>
  <c r="X4" i="5"/>
  <c r="Y4" i="5"/>
  <c r="Z4" i="5"/>
  <c r="AA4" i="5"/>
  <c r="AB4" i="5"/>
  <c r="AC4" i="5"/>
  <c r="AD4" i="5"/>
  <c r="AE4" i="5"/>
  <c r="AF4" i="5"/>
  <c r="X5" i="5"/>
  <c r="Y5" i="5"/>
  <c r="Z5" i="5"/>
  <c r="AA5" i="5"/>
  <c r="AB5" i="5"/>
  <c r="AC5" i="5"/>
  <c r="AD5" i="5"/>
  <c r="AE5" i="5"/>
  <c r="AF5" i="5"/>
  <c r="X6" i="5"/>
  <c r="Y6" i="5"/>
  <c r="Z6" i="5"/>
  <c r="AA6" i="5"/>
  <c r="AB6" i="5"/>
  <c r="AC6" i="5"/>
  <c r="AD6" i="5"/>
  <c r="AE6" i="5"/>
  <c r="AF6" i="5"/>
  <c r="X7" i="5"/>
  <c r="Y7" i="5"/>
  <c r="Z7" i="5"/>
  <c r="AA7" i="5"/>
  <c r="AB7" i="5"/>
  <c r="AC7" i="5"/>
  <c r="AD7" i="5"/>
  <c r="AE7" i="5"/>
  <c r="AF7" i="5"/>
  <c r="X8" i="5"/>
  <c r="Y8" i="5"/>
  <c r="Z8" i="5"/>
  <c r="AA8" i="5"/>
  <c r="AB8" i="5"/>
  <c r="AC8" i="5"/>
  <c r="AD8" i="5"/>
  <c r="AE8" i="5"/>
  <c r="AF8" i="5"/>
  <c r="X9" i="5"/>
  <c r="Y9" i="5"/>
  <c r="Z9" i="5"/>
  <c r="AA9" i="5"/>
  <c r="AB9" i="5"/>
  <c r="AC9" i="5"/>
  <c r="AD9" i="5"/>
  <c r="AE9" i="5"/>
  <c r="AF9" i="5"/>
  <c r="X10" i="5"/>
  <c r="Y10" i="5"/>
  <c r="Z10" i="5"/>
  <c r="AA10" i="5"/>
  <c r="AB10" i="5"/>
  <c r="AC10" i="5"/>
  <c r="AD10" i="5"/>
  <c r="AE10" i="5"/>
  <c r="AF10" i="5"/>
  <c r="X11" i="5"/>
  <c r="Y11" i="5"/>
  <c r="Z11" i="5"/>
  <c r="AA11" i="5"/>
  <c r="AB11" i="5"/>
  <c r="AC11" i="5"/>
  <c r="AD11" i="5"/>
  <c r="AE11" i="5"/>
  <c r="AF11" i="5"/>
  <c r="W3" i="5"/>
  <c r="W4" i="5"/>
  <c r="W5" i="5"/>
  <c r="W6" i="5"/>
  <c r="W7" i="5"/>
  <c r="W8" i="5"/>
  <c r="W9" i="5"/>
  <c r="W10" i="5"/>
  <c r="D13" i="5"/>
  <c r="D14" i="5" s="1"/>
  <c r="C6" i="5"/>
  <c r="C7" i="5"/>
  <c r="C8" i="5"/>
  <c r="C9" i="5"/>
  <c r="C10" i="5"/>
  <c r="C5" i="5"/>
  <c r="B43" i="4"/>
  <c r="E33" i="4"/>
  <c r="O2" i="4" a="1"/>
  <c r="O2" i="4" s="1"/>
  <c r="A39" i="4" s="1"/>
  <c r="B39" i="4" s="1"/>
  <c r="E23" i="4"/>
  <c r="F26" i="4"/>
  <c r="F27" i="4"/>
  <c r="F28" i="4"/>
  <c r="F29" i="4"/>
  <c r="F30" i="4"/>
  <c r="F25" i="4"/>
  <c r="E14" i="4"/>
  <c r="E5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M85" i="4" s="1"/>
  <c r="L7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6" i="4"/>
  <c r="K25" i="12" l="1"/>
  <c r="L23" i="12"/>
  <c r="L22" i="12"/>
  <c r="K24" i="12"/>
  <c r="K26" i="12"/>
  <c r="K23" i="12"/>
  <c r="K21" i="12"/>
  <c r="K22" i="12"/>
  <c r="L21" i="12"/>
  <c r="L26" i="12"/>
  <c r="L25" i="12"/>
  <c r="L24" i="12"/>
  <c r="I3" i="12" a="1"/>
  <c r="I3" i="12" s="1"/>
  <c r="M3" i="12" a="1"/>
  <c r="M3" i="12" s="1"/>
  <c r="K3" i="12" a="1"/>
  <c r="K3" i="12" s="1"/>
  <c r="W3" i="12" a="1"/>
  <c r="W3" i="12" s="1"/>
  <c r="Q3" i="12" a="1"/>
  <c r="Q3" i="12" s="1"/>
  <c r="I5" i="12" a="1"/>
  <c r="I5" i="12" s="1"/>
  <c r="Y3" i="12" a="1"/>
  <c r="Y3" i="12" s="1"/>
  <c r="AC3" i="12" a="1"/>
  <c r="AC3" i="12" s="1"/>
  <c r="I4" i="12" a="1"/>
  <c r="I4" i="12" s="1"/>
  <c r="S3" i="12" a="1"/>
  <c r="S3" i="12" s="1"/>
  <c r="O3" i="12" a="1"/>
  <c r="O3" i="12" s="1"/>
  <c r="AA3" i="12" a="1"/>
  <c r="AA3" i="12" s="1"/>
  <c r="U3" i="12" a="1"/>
  <c r="U3" i="12" s="1"/>
  <c r="E5" i="11"/>
  <c r="E4" i="11"/>
  <c r="E3" i="11"/>
  <c r="D7" i="11"/>
  <c r="D4" i="11"/>
  <c r="D2" i="11"/>
  <c r="D6" i="11"/>
  <c r="E7" i="11"/>
  <c r="D5" i="11"/>
  <c r="D3" i="11"/>
  <c r="F37" i="5"/>
  <c r="D23" i="5"/>
  <c r="E9" i="5"/>
  <c r="E5" i="5"/>
  <c r="E10" i="5"/>
  <c r="D26" i="5"/>
  <c r="D25" i="5"/>
  <c r="E8" i="5"/>
  <c r="D24" i="5"/>
  <c r="E7" i="5"/>
  <c r="E6" i="5"/>
  <c r="D22" i="5"/>
  <c r="D18" i="5"/>
  <c r="D21" i="5"/>
  <c r="D28" i="5"/>
  <c r="D20" i="5"/>
  <c r="D27" i="5"/>
  <c r="D19" i="5"/>
  <c r="B42" i="4"/>
  <c r="F37" i="4"/>
  <c r="G37" i="4" s="1"/>
  <c r="F36" i="4"/>
  <c r="G36" i="4" s="1"/>
  <c r="F35" i="4"/>
  <c r="G35" i="4" s="1"/>
  <c r="F40" i="4"/>
  <c r="G40" i="4" s="1"/>
  <c r="F39" i="4"/>
  <c r="G39" i="4" s="1"/>
  <c r="F38" i="4"/>
  <c r="G38" i="4" s="1"/>
  <c r="M84" i="4"/>
  <c r="M83" i="4"/>
  <c r="M79" i="4"/>
  <c r="M71" i="4"/>
  <c r="M23" i="4"/>
  <c r="M30" i="4"/>
  <c r="M22" i="4"/>
  <c r="M14" i="4"/>
  <c r="M47" i="4"/>
  <c r="M62" i="4"/>
  <c r="M46" i="4"/>
  <c r="M38" i="4"/>
  <c r="M77" i="4"/>
  <c r="M69" i="4"/>
  <c r="M61" i="4"/>
  <c r="M53" i="4"/>
  <c r="M45" i="4"/>
  <c r="M37" i="4"/>
  <c r="M29" i="4"/>
  <c r="M21" i="4"/>
  <c r="M13" i="4"/>
  <c r="M76" i="4"/>
  <c r="M68" i="4"/>
  <c r="M60" i="4"/>
  <c r="M52" i="4"/>
  <c r="M44" i="4"/>
  <c r="M36" i="4"/>
  <c r="M28" i="4"/>
  <c r="M20" i="4"/>
  <c r="M12" i="4"/>
  <c r="M15" i="4"/>
  <c r="M78" i="4"/>
  <c r="M51" i="4"/>
  <c r="M43" i="4"/>
  <c r="M35" i="4"/>
  <c r="M27" i="4"/>
  <c r="M19" i="4"/>
  <c r="M11" i="4"/>
  <c r="M31" i="4"/>
  <c r="M7" i="4"/>
  <c r="M59" i="4"/>
  <c r="M82" i="4"/>
  <c r="M74" i="4"/>
  <c r="M66" i="4"/>
  <c r="M58" i="4"/>
  <c r="M50" i="4"/>
  <c r="M42" i="4"/>
  <c r="M34" i="4"/>
  <c r="M26" i="4"/>
  <c r="M18" i="4"/>
  <c r="M10" i="4"/>
  <c r="M63" i="4"/>
  <c r="M39" i="4"/>
  <c r="M54" i="4"/>
  <c r="M67" i="4"/>
  <c r="M81" i="4"/>
  <c r="M73" i="4"/>
  <c r="M65" i="4"/>
  <c r="M57" i="4"/>
  <c r="M49" i="4"/>
  <c r="M41" i="4"/>
  <c r="M33" i="4"/>
  <c r="M25" i="4"/>
  <c r="M17" i="4"/>
  <c r="M9" i="4"/>
  <c r="M55" i="4"/>
  <c r="M70" i="4"/>
  <c r="M75" i="4"/>
  <c r="M80" i="4"/>
  <c r="M72" i="4"/>
  <c r="M64" i="4"/>
  <c r="M56" i="4"/>
  <c r="M48" i="4"/>
  <c r="M40" i="4"/>
  <c r="M32" i="4"/>
  <c r="M24" i="4"/>
  <c r="M16" i="4"/>
  <c r="M8" i="4"/>
  <c r="C17" i="4"/>
  <c r="C21" i="4"/>
  <c r="C6" i="4"/>
  <c r="C28" i="4"/>
  <c r="C20" i="4"/>
  <c r="C12" i="4"/>
  <c r="C13" i="4"/>
  <c r="C35" i="4"/>
  <c r="C27" i="4"/>
  <c r="C19" i="4"/>
  <c r="C11" i="4"/>
  <c r="C34" i="4"/>
  <c r="C26" i="4"/>
  <c r="C18" i="4"/>
  <c r="C10" i="4"/>
  <c r="C9" i="4"/>
  <c r="C33" i="4"/>
  <c r="C32" i="4"/>
  <c r="C29" i="4"/>
  <c r="C31" i="4"/>
  <c r="C23" i="4"/>
  <c r="C15" i="4"/>
  <c r="C7" i="4"/>
  <c r="C25" i="4"/>
  <c r="C30" i="4"/>
  <c r="C22" i="4"/>
  <c r="C14" i="4"/>
  <c r="C24" i="4"/>
  <c r="C16" i="4"/>
  <c r="C8" i="4"/>
  <c r="B91" i="3" a="1"/>
  <c r="B91" i="3" s="1"/>
  <c r="A91" i="3" a="1"/>
  <c r="D91" i="3" a="1"/>
  <c r="D91" i="3" s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4" i="3"/>
  <c r="G1" i="3"/>
  <c r="D5" i="5" s="1"/>
  <c r="Q3" i="3"/>
  <c r="R3" i="3"/>
  <c r="S3" i="3"/>
  <c r="T3" i="3"/>
  <c r="U3" i="3"/>
  <c r="V3" i="3"/>
  <c r="W3" i="3"/>
  <c r="X3" i="3"/>
  <c r="Y3" i="3"/>
  <c r="Z3" i="3"/>
  <c r="R4" i="3"/>
  <c r="S4" i="3"/>
  <c r="T4" i="3"/>
  <c r="U4" i="3"/>
  <c r="V4" i="3"/>
  <c r="W4" i="3"/>
  <c r="X4" i="3"/>
  <c r="Y4" i="3"/>
  <c r="Z4" i="3"/>
  <c r="R5" i="3"/>
  <c r="S5" i="3"/>
  <c r="T5" i="3"/>
  <c r="U5" i="3"/>
  <c r="V5" i="3"/>
  <c r="W5" i="3"/>
  <c r="X5" i="3"/>
  <c r="Y5" i="3"/>
  <c r="Z5" i="3"/>
  <c r="R6" i="3"/>
  <c r="S6" i="3"/>
  <c r="T6" i="3"/>
  <c r="U6" i="3"/>
  <c r="V6" i="3"/>
  <c r="W6" i="3"/>
  <c r="X6" i="3"/>
  <c r="Y6" i="3"/>
  <c r="Z6" i="3"/>
  <c r="R7" i="3"/>
  <c r="S7" i="3"/>
  <c r="T7" i="3"/>
  <c r="U7" i="3"/>
  <c r="V7" i="3"/>
  <c r="W7" i="3"/>
  <c r="X7" i="3"/>
  <c r="Y7" i="3"/>
  <c r="Z7" i="3"/>
  <c r="R8" i="3"/>
  <c r="S8" i="3"/>
  <c r="T8" i="3"/>
  <c r="U8" i="3"/>
  <c r="V8" i="3"/>
  <c r="W8" i="3"/>
  <c r="X8" i="3"/>
  <c r="Y8" i="3"/>
  <c r="Z8" i="3"/>
  <c r="R9" i="3"/>
  <c r="S9" i="3"/>
  <c r="T9" i="3"/>
  <c r="U9" i="3"/>
  <c r="V9" i="3"/>
  <c r="W9" i="3"/>
  <c r="X9" i="3"/>
  <c r="Y9" i="3"/>
  <c r="Z9" i="3"/>
  <c r="R10" i="3"/>
  <c r="S10" i="3"/>
  <c r="T10" i="3"/>
  <c r="U10" i="3"/>
  <c r="V10" i="3"/>
  <c r="W10" i="3"/>
  <c r="X10" i="3"/>
  <c r="Y10" i="3"/>
  <c r="Z10" i="3"/>
  <c r="R11" i="3"/>
  <c r="S11" i="3"/>
  <c r="T11" i="3"/>
  <c r="U11" i="3"/>
  <c r="V11" i="3"/>
  <c r="W11" i="3"/>
  <c r="X11" i="3"/>
  <c r="Y11" i="3"/>
  <c r="Z11" i="3"/>
  <c r="R12" i="3"/>
  <c r="S12" i="3"/>
  <c r="T12" i="3"/>
  <c r="U12" i="3"/>
  <c r="V12" i="3"/>
  <c r="W12" i="3"/>
  <c r="X12" i="3"/>
  <c r="Y12" i="3"/>
  <c r="Z12" i="3"/>
  <c r="Q4" i="3"/>
  <c r="Q5" i="3"/>
  <c r="Q6" i="3"/>
  <c r="Q7" i="3"/>
  <c r="Q8" i="3"/>
  <c r="Q9" i="3"/>
  <c r="Q10" i="3"/>
  <c r="Q11" i="3"/>
  <c r="Q12" i="3"/>
  <c r="B13" i="2"/>
  <c r="B12" i="2"/>
  <c r="B11" i="2"/>
  <c r="B10" i="2"/>
  <c r="B2" i="2" a="1"/>
  <c r="B2" i="2" s="1"/>
  <c r="A2" i="2" a="1"/>
  <c r="A2" i="2" s="1"/>
  <c r="D15" i="5" l="1"/>
  <c r="D79" i="3"/>
  <c r="D71" i="3"/>
  <c r="D78" i="3"/>
  <c r="D70" i="3"/>
  <c r="D62" i="3"/>
  <c r="D54" i="3"/>
  <c r="D77" i="3"/>
  <c r="D69" i="3"/>
  <c r="D61" i="3"/>
  <c r="D53" i="3"/>
  <c r="D45" i="3"/>
  <c r="D37" i="3"/>
  <c r="D29" i="3"/>
  <c r="D21" i="3"/>
  <c r="D13" i="3"/>
  <c r="D5" i="3"/>
  <c r="H27" i="3"/>
  <c r="D63" i="3"/>
  <c r="D55" i="3"/>
  <c r="D47" i="3"/>
  <c r="D39" i="3"/>
  <c r="D31" i="3"/>
  <c r="D23" i="3"/>
  <c r="D15" i="3"/>
  <c r="D7" i="3"/>
  <c r="H29" i="3"/>
  <c r="D46" i="3"/>
  <c r="D38" i="3"/>
  <c r="D30" i="3"/>
  <c r="D22" i="3"/>
  <c r="D14" i="3"/>
  <c r="D6" i="3"/>
  <c r="H28" i="3"/>
  <c r="H20" i="3"/>
  <c r="H12" i="3"/>
  <c r="H19" i="3"/>
  <c r="H11" i="3"/>
  <c r="D68" i="3"/>
  <c r="D4" i="3"/>
  <c r="D75" i="3"/>
  <c r="D67" i="3"/>
  <c r="D59" i="3"/>
  <c r="D51" i="3"/>
  <c r="D43" i="3"/>
  <c r="D35" i="3"/>
  <c r="D27" i="3"/>
  <c r="D19" i="3"/>
  <c r="D11" i="3"/>
  <c r="H33" i="3"/>
  <c r="H25" i="3"/>
  <c r="H17" i="3"/>
  <c r="H9" i="3"/>
  <c r="G43" i="3"/>
  <c r="G38" i="3"/>
  <c r="D9" i="5"/>
  <c r="G39" i="3"/>
  <c r="G40" i="3"/>
  <c r="G41" i="3"/>
  <c r="G42" i="3"/>
  <c r="D52" i="3"/>
  <c r="D36" i="3"/>
  <c r="D20" i="3"/>
  <c r="H4" i="3"/>
  <c r="H26" i="3"/>
  <c r="H10" i="3"/>
  <c r="D82" i="3"/>
  <c r="D74" i="3"/>
  <c r="D66" i="3"/>
  <c r="D58" i="3"/>
  <c r="D50" i="3"/>
  <c r="D42" i="3"/>
  <c r="D34" i="3"/>
  <c r="D26" i="3"/>
  <c r="D18" i="3"/>
  <c r="D10" i="3"/>
  <c r="H32" i="3"/>
  <c r="H24" i="3"/>
  <c r="H16" i="3"/>
  <c r="H8" i="3"/>
  <c r="D60" i="3"/>
  <c r="D81" i="3"/>
  <c r="D65" i="3"/>
  <c r="D49" i="3"/>
  <c r="D33" i="3"/>
  <c r="D17" i="3"/>
  <c r="H31" i="3"/>
  <c r="H15" i="3"/>
  <c r="H7" i="3"/>
  <c r="D6" i="5"/>
  <c r="D76" i="3"/>
  <c r="D44" i="3"/>
  <c r="D28" i="3"/>
  <c r="D12" i="3"/>
  <c r="H18" i="3"/>
  <c r="D73" i="3"/>
  <c r="D57" i="3"/>
  <c r="D41" i="3"/>
  <c r="D25" i="3"/>
  <c r="D9" i="3"/>
  <c r="H23" i="3"/>
  <c r="D80" i="3"/>
  <c r="D72" i="3"/>
  <c r="D64" i="3"/>
  <c r="D56" i="3"/>
  <c r="D48" i="3"/>
  <c r="D40" i="3"/>
  <c r="D32" i="3"/>
  <c r="D24" i="3"/>
  <c r="D16" i="3"/>
  <c r="D8" i="3"/>
  <c r="H30" i="3"/>
  <c r="H22" i="3"/>
  <c r="H14" i="3"/>
  <c r="H6" i="3"/>
  <c r="D7" i="5"/>
  <c r="H21" i="3"/>
  <c r="H13" i="3"/>
  <c r="H5" i="3"/>
  <c r="D8" i="5"/>
  <c r="D10" i="5"/>
  <c r="G55" i="4"/>
  <c r="G56" i="4"/>
  <c r="F58" i="4"/>
  <c r="G57" i="4"/>
  <c r="F59" i="4"/>
  <c r="G58" i="4"/>
  <c r="F54" i="4"/>
  <c r="G59" i="4"/>
  <c r="G54" i="4"/>
  <c r="F57" i="4"/>
  <c r="F55" i="4"/>
  <c r="F56" i="4"/>
  <c r="G16" i="4"/>
  <c r="G17" i="4"/>
  <c r="G18" i="4"/>
  <c r="F17" i="4"/>
  <c r="F18" i="4"/>
  <c r="F16" i="4"/>
  <c r="G8" i="4"/>
  <c r="G7" i="4"/>
  <c r="F9" i="4"/>
  <c r="G9" i="4"/>
  <c r="F7" i="4"/>
  <c r="F8" i="4"/>
  <c r="C105" i="3"/>
  <c r="C1009" i="3"/>
  <c r="C1001" i="3"/>
  <c r="C993" i="3"/>
  <c r="C985" i="3"/>
  <c r="C977" i="3"/>
  <c r="C969" i="3"/>
  <c r="C961" i="3"/>
  <c r="C953" i="3"/>
  <c r="C945" i="3"/>
  <c r="C937" i="3"/>
  <c r="C929" i="3"/>
  <c r="C921" i="3"/>
  <c r="C913" i="3"/>
  <c r="C905" i="3"/>
  <c r="C897" i="3"/>
  <c r="C889" i="3"/>
  <c r="C881" i="3"/>
  <c r="C873" i="3"/>
  <c r="C865" i="3"/>
  <c r="C857" i="3"/>
  <c r="C849" i="3"/>
  <c r="C841" i="3"/>
  <c r="C833" i="3"/>
  <c r="C825" i="3"/>
  <c r="C817" i="3"/>
  <c r="C809" i="3"/>
  <c r="C801" i="3"/>
  <c r="C793" i="3"/>
  <c r="C785" i="3"/>
  <c r="C777" i="3"/>
  <c r="C769" i="3"/>
  <c r="C758" i="3"/>
  <c r="C747" i="3"/>
  <c r="C737" i="3"/>
  <c r="C724" i="3"/>
  <c r="C713" i="3"/>
  <c r="C699" i="3"/>
  <c r="C687" i="3"/>
  <c r="C674" i="3"/>
  <c r="C658" i="3"/>
  <c r="C642" i="3"/>
  <c r="C626" i="3"/>
  <c r="C610" i="3"/>
  <c r="C593" i="3"/>
  <c r="C577" i="3"/>
  <c r="C561" i="3"/>
  <c r="C545" i="3"/>
  <c r="C529" i="3"/>
  <c r="C513" i="3"/>
  <c r="C497" i="3"/>
  <c r="C481" i="3"/>
  <c r="C465" i="3"/>
  <c r="C449" i="3"/>
  <c r="C433" i="3"/>
  <c r="C417" i="3"/>
  <c r="C401" i="3"/>
  <c r="C385" i="3"/>
  <c r="C369" i="3"/>
  <c r="C353" i="3"/>
  <c r="C337" i="3"/>
  <c r="C321" i="3"/>
  <c r="C304" i="3"/>
  <c r="C281" i="3"/>
  <c r="C258" i="3"/>
  <c r="C240" i="3"/>
  <c r="C217" i="3"/>
  <c r="C194" i="3"/>
  <c r="C176" i="3"/>
  <c r="C153" i="3"/>
  <c r="C130" i="3"/>
  <c r="C112" i="3"/>
  <c r="C1008" i="3"/>
  <c r="C1000" i="3"/>
  <c r="C992" i="3"/>
  <c r="C984" i="3"/>
  <c r="C976" i="3"/>
  <c r="C968" i="3"/>
  <c r="C960" i="3"/>
  <c r="C952" i="3"/>
  <c r="C944" i="3"/>
  <c r="C936" i="3"/>
  <c r="C928" i="3"/>
  <c r="C920" i="3"/>
  <c r="C912" i="3"/>
  <c r="C904" i="3"/>
  <c r="C896" i="3"/>
  <c r="C888" i="3"/>
  <c r="C880" i="3"/>
  <c r="C872" i="3"/>
  <c r="C864" i="3"/>
  <c r="C856" i="3"/>
  <c r="C848" i="3"/>
  <c r="C840" i="3"/>
  <c r="C832" i="3"/>
  <c r="C824" i="3"/>
  <c r="C816" i="3"/>
  <c r="C808" i="3"/>
  <c r="C800" i="3"/>
  <c r="C792" i="3"/>
  <c r="C784" i="3"/>
  <c r="C776" i="3"/>
  <c r="C767" i="3"/>
  <c r="C756" i="3"/>
  <c r="C746" i="3"/>
  <c r="C735" i="3"/>
  <c r="C723" i="3"/>
  <c r="C711" i="3"/>
  <c r="C698" i="3"/>
  <c r="C684" i="3"/>
  <c r="C673" i="3"/>
  <c r="C657" i="3"/>
  <c r="C641" i="3"/>
  <c r="C625" i="3"/>
  <c r="C609" i="3"/>
  <c r="C592" i="3"/>
  <c r="C576" i="3"/>
  <c r="C560" i="3"/>
  <c r="C544" i="3"/>
  <c r="C528" i="3"/>
  <c r="C512" i="3"/>
  <c r="C496" i="3"/>
  <c r="C480" i="3"/>
  <c r="C464" i="3"/>
  <c r="C448" i="3"/>
  <c r="C432" i="3"/>
  <c r="C416" i="3"/>
  <c r="C400" i="3"/>
  <c r="C384" i="3"/>
  <c r="C368" i="3"/>
  <c r="C352" i="3"/>
  <c r="C336" i="3"/>
  <c r="C320" i="3"/>
  <c r="C298" i="3"/>
  <c r="C280" i="3"/>
  <c r="C257" i="3"/>
  <c r="C234" i="3"/>
  <c r="C216" i="3"/>
  <c r="C193" i="3"/>
  <c r="C170" i="3"/>
  <c r="C152" i="3"/>
  <c r="C129" i="3"/>
  <c r="C106" i="3"/>
  <c r="C1007" i="3"/>
  <c r="C999" i="3"/>
  <c r="C991" i="3"/>
  <c r="C983" i="3"/>
  <c r="C975" i="3"/>
  <c r="C967" i="3"/>
  <c r="C959" i="3"/>
  <c r="C951" i="3"/>
  <c r="C943" i="3"/>
  <c r="C935" i="3"/>
  <c r="C927" i="3"/>
  <c r="C919" i="3"/>
  <c r="C911" i="3"/>
  <c r="C903" i="3"/>
  <c r="C895" i="3"/>
  <c r="C887" i="3"/>
  <c r="C879" i="3"/>
  <c r="C871" i="3"/>
  <c r="C863" i="3"/>
  <c r="C855" i="3"/>
  <c r="C847" i="3"/>
  <c r="C839" i="3"/>
  <c r="C831" i="3"/>
  <c r="C823" i="3"/>
  <c r="C815" i="3"/>
  <c r="C807" i="3"/>
  <c r="C799" i="3"/>
  <c r="C791" i="3"/>
  <c r="C783" i="3"/>
  <c r="C775" i="3"/>
  <c r="C766" i="3"/>
  <c r="C755" i="3"/>
  <c r="C745" i="3"/>
  <c r="C734" i="3"/>
  <c r="C722" i="3"/>
  <c r="C708" i="3"/>
  <c r="C697" i="3"/>
  <c r="C683" i="3"/>
  <c r="C671" i="3"/>
  <c r="C655" i="3"/>
  <c r="C639" i="3"/>
  <c r="C623" i="3"/>
  <c r="C607" i="3"/>
  <c r="C590" i="3"/>
  <c r="C574" i="3"/>
  <c r="C558" i="3"/>
  <c r="C542" i="3"/>
  <c r="C526" i="3"/>
  <c r="C510" i="3"/>
  <c r="C494" i="3"/>
  <c r="C478" i="3"/>
  <c r="C462" i="3"/>
  <c r="C446" i="3"/>
  <c r="C430" i="3"/>
  <c r="C414" i="3"/>
  <c r="C398" i="3"/>
  <c r="C382" i="3"/>
  <c r="C366" i="3"/>
  <c r="C350" i="3"/>
  <c r="C334" i="3"/>
  <c r="C318" i="3"/>
  <c r="C297" i="3"/>
  <c r="C274" i="3"/>
  <c r="C256" i="3"/>
  <c r="C233" i="3"/>
  <c r="C210" i="3"/>
  <c r="C192" i="3"/>
  <c r="C169" i="3"/>
  <c r="C146" i="3"/>
  <c r="C128" i="3"/>
  <c r="A91" i="3"/>
  <c r="C91" i="3" s="1"/>
  <c r="C606" i="3"/>
  <c r="C99" i="3"/>
  <c r="C107" i="3"/>
  <c r="C115" i="3"/>
  <c r="C123" i="3"/>
  <c r="C131" i="3"/>
  <c r="C139" i="3"/>
  <c r="C147" i="3"/>
  <c r="C155" i="3"/>
  <c r="C163" i="3"/>
  <c r="C171" i="3"/>
  <c r="C179" i="3"/>
  <c r="C187" i="3"/>
  <c r="C195" i="3"/>
  <c r="C203" i="3"/>
  <c r="C211" i="3"/>
  <c r="C219" i="3"/>
  <c r="C227" i="3"/>
  <c r="C235" i="3"/>
  <c r="C243" i="3"/>
  <c r="C251" i="3"/>
  <c r="C259" i="3"/>
  <c r="C267" i="3"/>
  <c r="C275" i="3"/>
  <c r="C283" i="3"/>
  <c r="C291" i="3"/>
  <c r="C299" i="3"/>
  <c r="C307" i="3"/>
  <c r="C315" i="3"/>
  <c r="C323" i="3"/>
  <c r="C331" i="3"/>
  <c r="C339" i="3"/>
  <c r="C347" i="3"/>
  <c r="C355" i="3"/>
  <c r="C363" i="3"/>
  <c r="C371" i="3"/>
  <c r="C379" i="3"/>
  <c r="C387" i="3"/>
  <c r="C395" i="3"/>
  <c r="C403" i="3"/>
  <c r="C411" i="3"/>
  <c r="C419" i="3"/>
  <c r="C427" i="3"/>
  <c r="C435" i="3"/>
  <c r="C443" i="3"/>
  <c r="C451" i="3"/>
  <c r="C459" i="3"/>
  <c r="C467" i="3"/>
  <c r="C475" i="3"/>
  <c r="C483" i="3"/>
  <c r="C491" i="3"/>
  <c r="C499" i="3"/>
  <c r="C507" i="3"/>
  <c r="C515" i="3"/>
  <c r="C523" i="3"/>
  <c r="C531" i="3"/>
  <c r="C539" i="3"/>
  <c r="C547" i="3"/>
  <c r="C555" i="3"/>
  <c r="C563" i="3"/>
  <c r="C571" i="3"/>
  <c r="C579" i="3"/>
  <c r="C587" i="3"/>
  <c r="C595" i="3"/>
  <c r="C603" i="3"/>
  <c r="C612" i="3"/>
  <c r="C620" i="3"/>
  <c r="C628" i="3"/>
  <c r="C636" i="3"/>
  <c r="C644" i="3"/>
  <c r="C652" i="3"/>
  <c r="C660" i="3"/>
  <c r="C668" i="3"/>
  <c r="C92" i="3"/>
  <c r="C100" i="3"/>
  <c r="C108" i="3"/>
  <c r="C116" i="3"/>
  <c r="C124" i="3"/>
  <c r="C132" i="3"/>
  <c r="C140" i="3"/>
  <c r="C148" i="3"/>
  <c r="C156" i="3"/>
  <c r="C164" i="3"/>
  <c r="C172" i="3"/>
  <c r="C180" i="3"/>
  <c r="C188" i="3"/>
  <c r="C196" i="3"/>
  <c r="C204" i="3"/>
  <c r="C212" i="3"/>
  <c r="C220" i="3"/>
  <c r="C228" i="3"/>
  <c r="C236" i="3"/>
  <c r="C244" i="3"/>
  <c r="C252" i="3"/>
  <c r="C260" i="3"/>
  <c r="C268" i="3"/>
  <c r="C276" i="3"/>
  <c r="C284" i="3"/>
  <c r="C292" i="3"/>
  <c r="C300" i="3"/>
  <c r="C308" i="3"/>
  <c r="C316" i="3"/>
  <c r="C324" i="3"/>
  <c r="C332" i="3"/>
  <c r="C340" i="3"/>
  <c r="C348" i="3"/>
  <c r="C356" i="3"/>
  <c r="C364" i="3"/>
  <c r="C372" i="3"/>
  <c r="C380" i="3"/>
  <c r="C388" i="3"/>
  <c r="C396" i="3"/>
  <c r="C404" i="3"/>
  <c r="C412" i="3"/>
  <c r="C420" i="3"/>
  <c r="C428" i="3"/>
  <c r="C436" i="3"/>
  <c r="C444" i="3"/>
  <c r="C452" i="3"/>
  <c r="C460" i="3"/>
  <c r="C468" i="3"/>
  <c r="C476" i="3"/>
  <c r="C484" i="3"/>
  <c r="C492" i="3"/>
  <c r="C500" i="3"/>
  <c r="C508" i="3"/>
  <c r="C516" i="3"/>
  <c r="C524" i="3"/>
  <c r="C532" i="3"/>
  <c r="C540" i="3"/>
  <c r="C548" i="3"/>
  <c r="C556" i="3"/>
  <c r="C564" i="3"/>
  <c r="C572" i="3"/>
  <c r="C580" i="3"/>
  <c r="C588" i="3"/>
  <c r="C596" i="3"/>
  <c r="C604" i="3"/>
  <c r="C613" i="3"/>
  <c r="C621" i="3"/>
  <c r="C629" i="3"/>
  <c r="C637" i="3"/>
  <c r="C645" i="3"/>
  <c r="C653" i="3"/>
  <c r="C661" i="3"/>
  <c r="C669" i="3"/>
  <c r="C677" i="3"/>
  <c r="C685" i="3"/>
  <c r="C693" i="3"/>
  <c r="C701" i="3"/>
  <c r="C709" i="3"/>
  <c r="C717" i="3"/>
  <c r="C725" i="3"/>
  <c r="C733" i="3"/>
  <c r="C741" i="3"/>
  <c r="C749" i="3"/>
  <c r="C757" i="3"/>
  <c r="C765" i="3"/>
  <c r="C93" i="3"/>
  <c r="C101" i="3"/>
  <c r="C109" i="3"/>
  <c r="C117" i="3"/>
  <c r="C125" i="3"/>
  <c r="C133" i="3"/>
  <c r="C141" i="3"/>
  <c r="C149" i="3"/>
  <c r="C157" i="3"/>
  <c r="C165" i="3"/>
  <c r="C173" i="3"/>
  <c r="C181" i="3"/>
  <c r="C189" i="3"/>
  <c r="C197" i="3"/>
  <c r="C205" i="3"/>
  <c r="C213" i="3"/>
  <c r="C221" i="3"/>
  <c r="C229" i="3"/>
  <c r="C237" i="3"/>
  <c r="C245" i="3"/>
  <c r="C253" i="3"/>
  <c r="C261" i="3"/>
  <c r="C269" i="3"/>
  <c r="C277" i="3"/>
  <c r="C285" i="3"/>
  <c r="C293" i="3"/>
  <c r="C301" i="3"/>
  <c r="C309" i="3"/>
  <c r="C317" i="3"/>
  <c r="C325" i="3"/>
  <c r="C333" i="3"/>
  <c r="C341" i="3"/>
  <c r="C349" i="3"/>
  <c r="C357" i="3"/>
  <c r="C365" i="3"/>
  <c r="C373" i="3"/>
  <c r="C381" i="3"/>
  <c r="C389" i="3"/>
  <c r="C397" i="3"/>
  <c r="C405" i="3"/>
  <c r="C413" i="3"/>
  <c r="C421" i="3"/>
  <c r="C429" i="3"/>
  <c r="C437" i="3"/>
  <c r="C445" i="3"/>
  <c r="C453" i="3"/>
  <c r="C461" i="3"/>
  <c r="C469" i="3"/>
  <c r="C477" i="3"/>
  <c r="C485" i="3"/>
  <c r="C493" i="3"/>
  <c r="C501" i="3"/>
  <c r="C509" i="3"/>
  <c r="C517" i="3"/>
  <c r="C525" i="3"/>
  <c r="C533" i="3"/>
  <c r="C541" i="3"/>
  <c r="C549" i="3"/>
  <c r="C557" i="3"/>
  <c r="C565" i="3"/>
  <c r="C573" i="3"/>
  <c r="C581" i="3"/>
  <c r="C589" i="3"/>
  <c r="C597" i="3"/>
  <c r="C605" i="3"/>
  <c r="C614" i="3"/>
  <c r="C622" i="3"/>
  <c r="C630" i="3"/>
  <c r="C638" i="3"/>
  <c r="C646" i="3"/>
  <c r="C654" i="3"/>
  <c r="C662" i="3"/>
  <c r="C670" i="3"/>
  <c r="C678" i="3"/>
  <c r="C686" i="3"/>
  <c r="C694" i="3"/>
  <c r="C702" i="3"/>
  <c r="C710" i="3"/>
  <c r="C718" i="3"/>
  <c r="C726" i="3"/>
  <c r="C94" i="3"/>
  <c r="C102" i="3"/>
  <c r="C110" i="3"/>
  <c r="C118" i="3"/>
  <c r="C126" i="3"/>
  <c r="C134" i="3"/>
  <c r="C142" i="3"/>
  <c r="C150" i="3"/>
  <c r="C158" i="3"/>
  <c r="C166" i="3"/>
  <c r="C174" i="3"/>
  <c r="C182" i="3"/>
  <c r="C190" i="3"/>
  <c r="C198" i="3"/>
  <c r="C206" i="3"/>
  <c r="C214" i="3"/>
  <c r="C222" i="3"/>
  <c r="C230" i="3"/>
  <c r="C238" i="3"/>
  <c r="C246" i="3"/>
  <c r="C254" i="3"/>
  <c r="C262" i="3"/>
  <c r="C270" i="3"/>
  <c r="C278" i="3"/>
  <c r="C286" i="3"/>
  <c r="C294" i="3"/>
  <c r="C302" i="3"/>
  <c r="C310" i="3"/>
  <c r="C95" i="3"/>
  <c r="C103" i="3"/>
  <c r="C111" i="3"/>
  <c r="C119" i="3"/>
  <c r="C127" i="3"/>
  <c r="C135" i="3"/>
  <c r="C143" i="3"/>
  <c r="C151" i="3"/>
  <c r="C159" i="3"/>
  <c r="C167" i="3"/>
  <c r="C175" i="3"/>
  <c r="C183" i="3"/>
  <c r="C191" i="3"/>
  <c r="C199" i="3"/>
  <c r="C207" i="3"/>
  <c r="C215" i="3"/>
  <c r="C223" i="3"/>
  <c r="C231" i="3"/>
  <c r="C239" i="3"/>
  <c r="C247" i="3"/>
  <c r="C255" i="3"/>
  <c r="C263" i="3"/>
  <c r="C271" i="3"/>
  <c r="C279" i="3"/>
  <c r="C287" i="3"/>
  <c r="C295" i="3"/>
  <c r="C303" i="3"/>
  <c r="C311" i="3"/>
  <c r="C319" i="3"/>
  <c r="C327" i="3"/>
  <c r="C335" i="3"/>
  <c r="C343" i="3"/>
  <c r="C351" i="3"/>
  <c r="C359" i="3"/>
  <c r="C367" i="3"/>
  <c r="C375" i="3"/>
  <c r="C383" i="3"/>
  <c r="C391" i="3"/>
  <c r="C399" i="3"/>
  <c r="C407" i="3"/>
  <c r="C415" i="3"/>
  <c r="C423" i="3"/>
  <c r="C431" i="3"/>
  <c r="C439" i="3"/>
  <c r="C447" i="3"/>
  <c r="C455" i="3"/>
  <c r="C463" i="3"/>
  <c r="C471" i="3"/>
  <c r="C479" i="3"/>
  <c r="C487" i="3"/>
  <c r="C495" i="3"/>
  <c r="C503" i="3"/>
  <c r="C511" i="3"/>
  <c r="C519" i="3"/>
  <c r="C527" i="3"/>
  <c r="C535" i="3"/>
  <c r="C543" i="3"/>
  <c r="C551" i="3"/>
  <c r="C559" i="3"/>
  <c r="C567" i="3"/>
  <c r="C575" i="3"/>
  <c r="C583" i="3"/>
  <c r="C591" i="3"/>
  <c r="C599" i="3"/>
  <c r="C608" i="3"/>
  <c r="C616" i="3"/>
  <c r="C624" i="3"/>
  <c r="C632" i="3"/>
  <c r="C640" i="3"/>
  <c r="C648" i="3"/>
  <c r="C656" i="3"/>
  <c r="C664" i="3"/>
  <c r="C672" i="3"/>
  <c r="C680" i="3"/>
  <c r="C688" i="3"/>
  <c r="C696" i="3"/>
  <c r="C704" i="3"/>
  <c r="C712" i="3"/>
  <c r="C720" i="3"/>
  <c r="C728" i="3"/>
  <c r="C736" i="3"/>
  <c r="C744" i="3"/>
  <c r="C752" i="3"/>
  <c r="C760" i="3"/>
  <c r="C768" i="3"/>
  <c r="C1006" i="3"/>
  <c r="C998" i="3"/>
  <c r="C990" i="3"/>
  <c r="C982" i="3"/>
  <c r="C974" i="3"/>
  <c r="C966" i="3"/>
  <c r="C958" i="3"/>
  <c r="C950" i="3"/>
  <c r="C942" i="3"/>
  <c r="C934" i="3"/>
  <c r="C926" i="3"/>
  <c r="C918" i="3"/>
  <c r="C910" i="3"/>
  <c r="C902" i="3"/>
  <c r="C894" i="3"/>
  <c r="C886" i="3"/>
  <c r="C878" i="3"/>
  <c r="C870" i="3"/>
  <c r="C862" i="3"/>
  <c r="C854" i="3"/>
  <c r="C846" i="3"/>
  <c r="C838" i="3"/>
  <c r="C830" i="3"/>
  <c r="C822" i="3"/>
  <c r="C814" i="3"/>
  <c r="C806" i="3"/>
  <c r="C798" i="3"/>
  <c r="C790" i="3"/>
  <c r="C782" i="3"/>
  <c r="C774" i="3"/>
  <c r="C764" i="3"/>
  <c r="C754" i="3"/>
  <c r="C743" i="3"/>
  <c r="C732" i="3"/>
  <c r="C721" i="3"/>
  <c r="C707" i="3"/>
  <c r="C695" i="3"/>
  <c r="C682" i="3"/>
  <c r="C667" i="3"/>
  <c r="C651" i="3"/>
  <c r="C635" i="3"/>
  <c r="C619" i="3"/>
  <c r="C602" i="3"/>
  <c r="C586" i="3"/>
  <c r="C570" i="3"/>
  <c r="C554" i="3"/>
  <c r="C538" i="3"/>
  <c r="C522" i="3"/>
  <c r="C506" i="3"/>
  <c r="C490" i="3"/>
  <c r="C474" i="3"/>
  <c r="C458" i="3"/>
  <c r="C442" i="3"/>
  <c r="C426" i="3"/>
  <c r="C410" i="3"/>
  <c r="C394" i="3"/>
  <c r="C378" i="3"/>
  <c r="C362" i="3"/>
  <c r="C346" i="3"/>
  <c r="C330" i="3"/>
  <c r="C314" i="3"/>
  <c r="C296" i="3"/>
  <c r="C273" i="3"/>
  <c r="C250" i="3"/>
  <c r="C232" i="3"/>
  <c r="C209" i="3"/>
  <c r="C186" i="3"/>
  <c r="C168" i="3"/>
  <c r="C145" i="3"/>
  <c r="C122" i="3"/>
  <c r="C104" i="3"/>
  <c r="C1013" i="3"/>
  <c r="C1005" i="3"/>
  <c r="C997" i="3"/>
  <c r="C989" i="3"/>
  <c r="C981" i="3"/>
  <c r="C973" i="3"/>
  <c r="C965" i="3"/>
  <c r="C957" i="3"/>
  <c r="C949" i="3"/>
  <c r="C941" i="3"/>
  <c r="C933" i="3"/>
  <c r="C925" i="3"/>
  <c r="C917" i="3"/>
  <c r="C909" i="3"/>
  <c r="C901" i="3"/>
  <c r="C893" i="3"/>
  <c r="C885" i="3"/>
  <c r="C877" i="3"/>
  <c r="C869" i="3"/>
  <c r="C861" i="3"/>
  <c r="C853" i="3"/>
  <c r="C845" i="3"/>
  <c r="C837" i="3"/>
  <c r="C829" i="3"/>
  <c r="C821" i="3"/>
  <c r="C813" i="3"/>
  <c r="C805" i="3"/>
  <c r="C797" i="3"/>
  <c r="C789" i="3"/>
  <c r="C781" i="3"/>
  <c r="C773" i="3"/>
  <c r="C763" i="3"/>
  <c r="C753" i="3"/>
  <c r="C742" i="3"/>
  <c r="C731" i="3"/>
  <c r="C719" i="3"/>
  <c r="C706" i="3"/>
  <c r="C692" i="3"/>
  <c r="C681" i="3"/>
  <c r="C666" i="3"/>
  <c r="C650" i="3"/>
  <c r="C634" i="3"/>
  <c r="C618" i="3"/>
  <c r="C601" i="3"/>
  <c r="C585" i="3"/>
  <c r="C569" i="3"/>
  <c r="C553" i="3"/>
  <c r="C537" i="3"/>
  <c r="C521" i="3"/>
  <c r="C505" i="3"/>
  <c r="C489" i="3"/>
  <c r="C473" i="3"/>
  <c r="C457" i="3"/>
  <c r="C441" i="3"/>
  <c r="C425" i="3"/>
  <c r="C409" i="3"/>
  <c r="C393" i="3"/>
  <c r="C377" i="3"/>
  <c r="C361" i="3"/>
  <c r="C345" i="3"/>
  <c r="C329" i="3"/>
  <c r="C313" i="3"/>
  <c r="C290" i="3"/>
  <c r="C272" i="3"/>
  <c r="C249" i="3"/>
  <c r="C226" i="3"/>
  <c r="C208" i="3"/>
  <c r="C185" i="3"/>
  <c r="C162" i="3"/>
  <c r="C144" i="3"/>
  <c r="C121" i="3"/>
  <c r="C98" i="3"/>
  <c r="C1012" i="3"/>
  <c r="C1004" i="3"/>
  <c r="C996" i="3"/>
  <c r="C988" i="3"/>
  <c r="C980" i="3"/>
  <c r="C972" i="3"/>
  <c r="C964" i="3"/>
  <c r="C956" i="3"/>
  <c r="C948" i="3"/>
  <c r="C940" i="3"/>
  <c r="C932" i="3"/>
  <c r="C924" i="3"/>
  <c r="C916" i="3"/>
  <c r="C908" i="3"/>
  <c r="C900" i="3"/>
  <c r="C892" i="3"/>
  <c r="C884" i="3"/>
  <c r="C876" i="3"/>
  <c r="C868" i="3"/>
  <c r="C860" i="3"/>
  <c r="C852" i="3"/>
  <c r="C844" i="3"/>
  <c r="C836" i="3"/>
  <c r="C828" i="3"/>
  <c r="C820" i="3"/>
  <c r="C812" i="3"/>
  <c r="C804" i="3"/>
  <c r="C796" i="3"/>
  <c r="C788" i="3"/>
  <c r="C780" i="3"/>
  <c r="C772" i="3"/>
  <c r="C762" i="3"/>
  <c r="C751" i="3"/>
  <c r="C740" i="3"/>
  <c r="C730" i="3"/>
  <c r="C716" i="3"/>
  <c r="C705" i="3"/>
  <c r="C691" i="3"/>
  <c r="C679" i="3"/>
  <c r="C665" i="3"/>
  <c r="C649" i="3"/>
  <c r="C633" i="3"/>
  <c r="C617" i="3"/>
  <c r="C600" i="3"/>
  <c r="C584" i="3"/>
  <c r="C568" i="3"/>
  <c r="C552" i="3"/>
  <c r="C536" i="3"/>
  <c r="C520" i="3"/>
  <c r="C504" i="3"/>
  <c r="C488" i="3"/>
  <c r="C472" i="3"/>
  <c r="C456" i="3"/>
  <c r="C440" i="3"/>
  <c r="C424" i="3"/>
  <c r="C408" i="3"/>
  <c r="C392" i="3"/>
  <c r="C376" i="3"/>
  <c r="C360" i="3"/>
  <c r="C344" i="3"/>
  <c r="C328" i="3"/>
  <c r="C312" i="3"/>
  <c r="C289" i="3"/>
  <c r="C266" i="3"/>
  <c r="C248" i="3"/>
  <c r="C225" i="3"/>
  <c r="C202" i="3"/>
  <c r="C184" i="3"/>
  <c r="C161" i="3"/>
  <c r="C138" i="3"/>
  <c r="C120" i="3"/>
  <c r="C97" i="3"/>
  <c r="C1011" i="3"/>
  <c r="C1003" i="3"/>
  <c r="C995" i="3"/>
  <c r="C987" i="3"/>
  <c r="C979" i="3"/>
  <c r="C971" i="3"/>
  <c r="C963" i="3"/>
  <c r="C955" i="3"/>
  <c r="C947" i="3"/>
  <c r="C939" i="3"/>
  <c r="C931" i="3"/>
  <c r="C923" i="3"/>
  <c r="C915" i="3"/>
  <c r="C907" i="3"/>
  <c r="C899" i="3"/>
  <c r="C891" i="3"/>
  <c r="C883" i="3"/>
  <c r="C875" i="3"/>
  <c r="C867" i="3"/>
  <c r="C859" i="3"/>
  <c r="C851" i="3"/>
  <c r="C843" i="3"/>
  <c r="C835" i="3"/>
  <c r="C827" i="3"/>
  <c r="C819" i="3"/>
  <c r="C811" i="3"/>
  <c r="C803" i="3"/>
  <c r="C795" i="3"/>
  <c r="C787" i="3"/>
  <c r="C779" i="3"/>
  <c r="C771" i="3"/>
  <c r="C761" i="3"/>
  <c r="C750" i="3"/>
  <c r="C739" i="3"/>
  <c r="C729" i="3"/>
  <c r="C715" i="3"/>
  <c r="C703" i="3"/>
  <c r="C690" i="3"/>
  <c r="C676" i="3"/>
  <c r="C663" i="3"/>
  <c r="C647" i="3"/>
  <c r="C631" i="3"/>
  <c r="C615" i="3"/>
  <c r="C598" i="3"/>
  <c r="C582" i="3"/>
  <c r="C566" i="3"/>
  <c r="C550" i="3"/>
  <c r="C534" i="3"/>
  <c r="C518" i="3"/>
  <c r="C502" i="3"/>
  <c r="C486" i="3"/>
  <c r="C470" i="3"/>
  <c r="C454" i="3"/>
  <c r="C438" i="3"/>
  <c r="C422" i="3"/>
  <c r="C406" i="3"/>
  <c r="C390" i="3"/>
  <c r="C374" i="3"/>
  <c r="C358" i="3"/>
  <c r="C342" i="3"/>
  <c r="C326" i="3"/>
  <c r="C306" i="3"/>
  <c r="C288" i="3"/>
  <c r="C265" i="3"/>
  <c r="C242" i="3"/>
  <c r="C224" i="3"/>
  <c r="C201" i="3"/>
  <c r="C178" i="3"/>
  <c r="C160" i="3"/>
  <c r="C137" i="3"/>
  <c r="C114" i="3"/>
  <c r="C96" i="3"/>
  <c r="C1010" i="3"/>
  <c r="C1002" i="3"/>
  <c r="C994" i="3"/>
  <c r="C986" i="3"/>
  <c r="C978" i="3"/>
  <c r="C970" i="3"/>
  <c r="C962" i="3"/>
  <c r="C954" i="3"/>
  <c r="C946" i="3"/>
  <c r="C938" i="3"/>
  <c r="C930" i="3"/>
  <c r="C922" i="3"/>
  <c r="C914" i="3"/>
  <c r="C906" i="3"/>
  <c r="C898" i="3"/>
  <c r="C890" i="3"/>
  <c r="C882" i="3"/>
  <c r="C874" i="3"/>
  <c r="C866" i="3"/>
  <c r="C858" i="3"/>
  <c r="C850" i="3"/>
  <c r="C842" i="3"/>
  <c r="C834" i="3"/>
  <c r="C826" i="3"/>
  <c r="C818" i="3"/>
  <c r="C810" i="3"/>
  <c r="C802" i="3"/>
  <c r="C794" i="3"/>
  <c r="C786" i="3"/>
  <c r="C778" i="3"/>
  <c r="C770" i="3"/>
  <c r="C759" i="3"/>
  <c r="C748" i="3"/>
  <c r="C738" i="3"/>
  <c r="C727" i="3"/>
  <c r="C714" i="3"/>
  <c r="C700" i="3"/>
  <c r="C689" i="3"/>
  <c r="C675" i="3"/>
  <c r="C659" i="3"/>
  <c r="C643" i="3"/>
  <c r="C627" i="3"/>
  <c r="C611" i="3"/>
  <c r="C594" i="3"/>
  <c r="C578" i="3"/>
  <c r="C562" i="3"/>
  <c r="C546" i="3"/>
  <c r="C530" i="3"/>
  <c r="C514" i="3"/>
  <c r="C498" i="3"/>
  <c r="C482" i="3"/>
  <c r="C466" i="3"/>
  <c r="C450" i="3"/>
  <c r="C434" i="3"/>
  <c r="C418" i="3"/>
  <c r="C402" i="3"/>
  <c r="C386" i="3"/>
  <c r="C370" i="3"/>
  <c r="C354" i="3"/>
  <c r="C338" i="3"/>
  <c r="C322" i="3"/>
  <c r="C305" i="3"/>
  <c r="C282" i="3"/>
  <c r="C264" i="3"/>
  <c r="C241" i="3"/>
  <c r="C218" i="3"/>
  <c r="C200" i="3"/>
  <c r="C177" i="3"/>
  <c r="C154" i="3"/>
  <c r="C136" i="3"/>
  <c r="C113" i="3"/>
  <c r="B14" i="2"/>
  <c r="B15" i="2"/>
  <c r="M21" i="12" l="1" a="1"/>
  <c r="M21" i="12" s="1"/>
  <c r="M10" i="5"/>
  <c r="I38" i="3" a="1"/>
  <c r="I38" i="3" s="1"/>
  <c r="F91" i="3" a="1"/>
  <c r="F91" i="3" s="1"/>
  <c r="I23" i="3"/>
  <c r="I17" i="3"/>
  <c r="I5" i="3"/>
  <c r="I31" i="3"/>
  <c r="I25" i="3"/>
  <c r="I11" i="3"/>
  <c r="I13" i="3"/>
  <c r="I33" i="3"/>
  <c r="I19" i="3"/>
  <c r="I21" i="3"/>
  <c r="I4" i="3"/>
  <c r="L12" i="3" a="1"/>
  <c r="L12" i="3" s="1"/>
  <c r="L15" i="3" a="1"/>
  <c r="L15" i="3" s="1"/>
  <c r="I8" i="3"/>
  <c r="I27" i="3"/>
  <c r="I12" i="3"/>
  <c r="I15" i="3"/>
  <c r="I30" i="3"/>
  <c r="I16" i="3"/>
  <c r="I10" i="3"/>
  <c r="I20" i="3"/>
  <c r="I24" i="3"/>
  <c r="I18" i="3"/>
  <c r="I28" i="3"/>
  <c r="I14" i="3"/>
  <c r="I9" i="3"/>
  <c r="I29" i="3"/>
  <c r="I6" i="3"/>
  <c r="I7" i="3"/>
  <c r="I32" i="3"/>
  <c r="I26" i="3"/>
  <c r="I2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<sst xmlns="http://schemas.openxmlformats.org/spreadsheetml/2006/main" count="9354" uniqueCount="2434">
  <si>
    <t>firstname</t>
  </si>
  <si>
    <t>surname</t>
  </si>
  <si>
    <t>born_country_code</t>
  </si>
  <si>
    <t>died_country_code</t>
  </si>
  <si>
    <t>gender</t>
  </si>
  <si>
    <t>year</t>
  </si>
  <si>
    <t>category</t>
  </si>
  <si>
    <t>share</t>
  </si>
  <si>
    <t>name_of_university</t>
  </si>
  <si>
    <t>city_of_university</t>
  </si>
  <si>
    <t>country_of_university</t>
  </si>
  <si>
    <t>born_month</t>
  </si>
  <si>
    <t>age</t>
  </si>
  <si>
    <t>age_get_prize</t>
  </si>
  <si>
    <t>Wilhelm Conrad</t>
  </si>
  <si>
    <t>DE</t>
  </si>
  <si>
    <t>Munich University</t>
  </si>
  <si>
    <t>Munich</t>
  </si>
  <si>
    <t>Germany</t>
  </si>
  <si>
    <t>Mar</t>
  </si>
  <si>
    <t>Hendrik A.</t>
  </si>
  <si>
    <t>Lorentz</t>
  </si>
  <si>
    <t>NL</t>
  </si>
  <si>
    <t>Leiden University</t>
  </si>
  <si>
    <t>Leiden</t>
  </si>
  <si>
    <t>Jul</t>
  </si>
  <si>
    <t>Pieter</t>
  </si>
  <si>
    <t>Zeeman</t>
  </si>
  <si>
    <t>Amsterdam University</t>
  </si>
  <si>
    <t>Amsterdam</t>
  </si>
  <si>
    <t>May</t>
  </si>
  <si>
    <t>Henri</t>
  </si>
  <si>
    <t>Becquerel</t>
  </si>
  <si>
    <t>FR</t>
  </si>
  <si>
    <t>Paris</t>
  </si>
  <si>
    <t>France</t>
  </si>
  <si>
    <t>Dec</t>
  </si>
  <si>
    <t>Pierre</t>
  </si>
  <si>
    <t>Curie</t>
  </si>
  <si>
    <t>Marie</t>
  </si>
  <si>
    <t>PL</t>
  </si>
  <si>
    <t>Nov</t>
  </si>
  <si>
    <t>Sorbonne University</t>
  </si>
  <si>
    <t>Lord</t>
  </si>
  <si>
    <t>Rayleigh</t>
  </si>
  <si>
    <t>GB</t>
  </si>
  <si>
    <t>Royal Institution of Great Britain</t>
  </si>
  <si>
    <t>London</t>
  </si>
  <si>
    <t>United Kingdom</t>
  </si>
  <si>
    <t>Philipp</t>
  </si>
  <si>
    <t>Lenard</t>
  </si>
  <si>
    <t>SK</t>
  </si>
  <si>
    <t>Kiel University</t>
  </si>
  <si>
    <t>Kiel</t>
  </si>
  <si>
    <t>Jun</t>
  </si>
  <si>
    <t>J.J.</t>
  </si>
  <si>
    <t>Thomson</t>
  </si>
  <si>
    <t>University of Cambridge</t>
  </si>
  <si>
    <t>Cambridge</t>
  </si>
  <si>
    <t>Albert A.</t>
  </si>
  <si>
    <t>Michelson</t>
  </si>
  <si>
    <t>US</t>
  </si>
  <si>
    <t>University of Chicago</t>
  </si>
  <si>
    <t>Chicago IL</t>
  </si>
  <si>
    <t>USA</t>
  </si>
  <si>
    <t>Gabriel</t>
  </si>
  <si>
    <t>Lippmann</t>
  </si>
  <si>
    <t>LU</t>
  </si>
  <si>
    <t>Aug</t>
  </si>
  <si>
    <t>Guglielmo</t>
  </si>
  <si>
    <t>Marconi</t>
  </si>
  <si>
    <t>IT</t>
  </si>
  <si>
    <t>Marconi Wireless Telegraph Co. Ltd.</t>
  </si>
  <si>
    <t>Apr</t>
  </si>
  <si>
    <t>Ferdinand</t>
  </si>
  <si>
    <t>Braun</t>
  </si>
  <si>
    <t>Strasbourg University</t>
  </si>
  <si>
    <t>Strasbourg</t>
  </si>
  <si>
    <t>Germany (now France)</t>
  </si>
  <si>
    <t>Johannes Diderik</t>
  </si>
  <si>
    <t>van der Waals</t>
  </si>
  <si>
    <t>Wilhelm</t>
  </si>
  <si>
    <t>Wien</t>
  </si>
  <si>
    <t>RU</t>
  </si>
  <si>
    <t>Jan</t>
  </si>
  <si>
    <t>Gustaf</t>
  </si>
  <si>
    <t>SE</t>
  </si>
  <si>
    <t>Swedish Gas-Accumulator Co.</t>
  </si>
  <si>
    <t>Sweden</t>
  </si>
  <si>
    <t>Heike</t>
  </si>
  <si>
    <t>Kamerlingh Onnes</t>
  </si>
  <si>
    <t>Sep</t>
  </si>
  <si>
    <t>Max</t>
  </si>
  <si>
    <t>von Laue</t>
  </si>
  <si>
    <t>Frankfurt-on-the-Main University</t>
  </si>
  <si>
    <t>Oct</t>
  </si>
  <si>
    <t>William</t>
  </si>
  <si>
    <t>Bragg</t>
  </si>
  <si>
    <t>University College</t>
  </si>
  <si>
    <t>Lawrence</t>
  </si>
  <si>
    <t>AU</t>
  </si>
  <si>
    <t>Victoria University</t>
  </si>
  <si>
    <t>Manchester</t>
  </si>
  <si>
    <t>Charles Glover</t>
  </si>
  <si>
    <t>Barkla</t>
  </si>
  <si>
    <t>Edinburgh University</t>
  </si>
  <si>
    <t>Edinburgh</t>
  </si>
  <si>
    <t>Planck</t>
  </si>
  <si>
    <t>Berlin University</t>
  </si>
  <si>
    <t>Berlin</t>
  </si>
  <si>
    <t>Johannes</t>
  </si>
  <si>
    <t>Stark</t>
  </si>
  <si>
    <t>Greifswald University</t>
  </si>
  <si>
    <t>Greifswald</t>
  </si>
  <si>
    <t>Charles Edouard</t>
  </si>
  <si>
    <t>Guillaume</t>
  </si>
  <si>
    <t>CH</t>
  </si>
  <si>
    <t>Bureau International des Poids et Mesures (International Bureau of Weights and Measures)</t>
  </si>
  <si>
    <t>Feb</t>
  </si>
  <si>
    <t>Albert</t>
  </si>
  <si>
    <t>Einstein</t>
  </si>
  <si>
    <t>Niels</t>
  </si>
  <si>
    <t>Bohr</t>
  </si>
  <si>
    <t>DK</t>
  </si>
  <si>
    <t>Copenhagen University</t>
  </si>
  <si>
    <t>Copenhagen</t>
  </si>
  <si>
    <t>Denmark</t>
  </si>
  <si>
    <t>Robert A.</t>
  </si>
  <si>
    <t>Millikan</t>
  </si>
  <si>
    <t>California Institute of Technology (Caltech)</t>
  </si>
  <si>
    <t>Pasadena CA</t>
  </si>
  <si>
    <t>Manne</t>
  </si>
  <si>
    <t>Siegbahn</t>
  </si>
  <si>
    <t>Uppsala University</t>
  </si>
  <si>
    <t>Uppsala</t>
  </si>
  <si>
    <t>James</t>
  </si>
  <si>
    <t>Franck</t>
  </si>
  <si>
    <t>Goettingen University</t>
  </si>
  <si>
    <t>Gustav</t>
  </si>
  <si>
    <t>Hertz</t>
  </si>
  <si>
    <t>Halle University</t>
  </si>
  <si>
    <t>Halle</t>
  </si>
  <si>
    <t>Jean Baptiste</t>
  </si>
  <si>
    <t>Perrin</t>
  </si>
  <si>
    <t>Arthur H.</t>
  </si>
  <si>
    <t>Compton</t>
  </si>
  <si>
    <t>C.T.R.</t>
  </si>
  <si>
    <t>Wilson</t>
  </si>
  <si>
    <t>Owen Willans</t>
  </si>
  <si>
    <t>Richardson</t>
  </si>
  <si>
    <t>London University</t>
  </si>
  <si>
    <t>Louis</t>
  </si>
  <si>
    <t>de Broglie</t>
  </si>
  <si>
    <t>Sir Chandrasekhara Venkata</t>
  </si>
  <si>
    <t>Raman</t>
  </si>
  <si>
    <t>IN</t>
  </si>
  <si>
    <t>Calcutta University</t>
  </si>
  <si>
    <t>Calcutta</t>
  </si>
  <si>
    <t>India</t>
  </si>
  <si>
    <t>Werner</t>
  </si>
  <si>
    <t>Heisenberg</t>
  </si>
  <si>
    <t>Leipzig University</t>
  </si>
  <si>
    <t>Leipzig</t>
  </si>
  <si>
    <t>Erwin</t>
  </si>
  <si>
    <t>AT</t>
  </si>
  <si>
    <t>Paul A.M.</t>
  </si>
  <si>
    <t>Dirac</t>
  </si>
  <si>
    <t>Chadwick</t>
  </si>
  <si>
    <t>Liverpool University</t>
  </si>
  <si>
    <t>Liverpool</t>
  </si>
  <si>
    <t>Victor F.</t>
  </si>
  <si>
    <t>Hess</t>
  </si>
  <si>
    <t>Innsbruck University</t>
  </si>
  <si>
    <t>Innsbruck</t>
  </si>
  <si>
    <t>Austria</t>
  </si>
  <si>
    <t>Carl D.</t>
  </si>
  <si>
    <t>Anderson</t>
  </si>
  <si>
    <t>Clinton</t>
  </si>
  <si>
    <t>Davisson</t>
  </si>
  <si>
    <t>Bell Telephone Laboratories</t>
  </si>
  <si>
    <t>New York NY</t>
  </si>
  <si>
    <t>George Paget</t>
  </si>
  <si>
    <t>Enrico</t>
  </si>
  <si>
    <t>Fermi</t>
  </si>
  <si>
    <t>Rome University</t>
  </si>
  <si>
    <t>Rome</t>
  </si>
  <si>
    <t>Italy</t>
  </si>
  <si>
    <t>Ernest</t>
  </si>
  <si>
    <t>University of California</t>
  </si>
  <si>
    <t>Berkeley CA</t>
  </si>
  <si>
    <t>Otto</t>
  </si>
  <si>
    <t>Stern</t>
  </si>
  <si>
    <t>Carnegie Institute of Technology</t>
  </si>
  <si>
    <t>Pittsburgh PA</t>
  </si>
  <si>
    <t>Isidor Isaac</t>
  </si>
  <si>
    <t>Rabi</t>
  </si>
  <si>
    <t>Columbia University</t>
  </si>
  <si>
    <t>Wolfgang</t>
  </si>
  <si>
    <t>Pauli</t>
  </si>
  <si>
    <t>Princeton University</t>
  </si>
  <si>
    <t>Princeton NJ</t>
  </si>
  <si>
    <t>Percy W.</t>
  </si>
  <si>
    <t>Bridgman</t>
  </si>
  <si>
    <t>Harvard University</t>
  </si>
  <si>
    <t>Cambridge MA</t>
  </si>
  <si>
    <t>Edward V.</t>
  </si>
  <si>
    <t>Appleton</t>
  </si>
  <si>
    <t>Department of Scientific and Industrial Research</t>
  </si>
  <si>
    <t>Patrick M.S.</t>
  </si>
  <si>
    <t>Blackett</t>
  </si>
  <si>
    <t>Hideki</t>
  </si>
  <si>
    <t>Yukawa</t>
  </si>
  <si>
    <t>JP</t>
  </si>
  <si>
    <t>Kyoto Imperial University</t>
  </si>
  <si>
    <t>Kyoto</t>
  </si>
  <si>
    <t>Japan</t>
  </si>
  <si>
    <t>Cecil</t>
  </si>
  <si>
    <t>Powell</t>
  </si>
  <si>
    <t>Bristol University</t>
  </si>
  <si>
    <t>Bristol</t>
  </si>
  <si>
    <t>John</t>
  </si>
  <si>
    <t>Cockcroft</t>
  </si>
  <si>
    <t>Atomic Energy Research Establishment</t>
  </si>
  <si>
    <t>Harwell Berkshire</t>
  </si>
  <si>
    <t>Ernest T.S.</t>
  </si>
  <si>
    <t>Walton</t>
  </si>
  <si>
    <t>IE</t>
  </si>
  <si>
    <t>Trinity College</t>
  </si>
  <si>
    <t>Dublin</t>
  </si>
  <si>
    <t>Ireland</t>
  </si>
  <si>
    <t>Felix</t>
  </si>
  <si>
    <t>Bloch</t>
  </si>
  <si>
    <t>Stanford University</t>
  </si>
  <si>
    <t>Stanford CA</t>
  </si>
  <si>
    <t>E. M.</t>
  </si>
  <si>
    <t>Purcell</t>
  </si>
  <si>
    <t>Frits</t>
  </si>
  <si>
    <t>Zernike</t>
  </si>
  <si>
    <t>Groningen University</t>
  </si>
  <si>
    <t>Groningen</t>
  </si>
  <si>
    <t>Born</t>
  </si>
  <si>
    <t>Walther</t>
  </si>
  <si>
    <t>Bothe</t>
  </si>
  <si>
    <t>University of Heidelberg</t>
  </si>
  <si>
    <t>Heidelberg</t>
  </si>
  <si>
    <t>Willis E.</t>
  </si>
  <si>
    <t>Lamb</t>
  </si>
  <si>
    <t>Polykarp</t>
  </si>
  <si>
    <t>Kusch</t>
  </si>
  <si>
    <t>William B.</t>
  </si>
  <si>
    <t>Shockley</t>
  </si>
  <si>
    <t>Semiconductor Laboratory of Beckman Instruments Inc.</t>
  </si>
  <si>
    <t>Mountain View CA</t>
  </si>
  <si>
    <t>Bardeen</t>
  </si>
  <si>
    <t>University of Illinois</t>
  </si>
  <si>
    <t>Urbana IL</t>
  </si>
  <si>
    <t>Walter H.</t>
  </si>
  <si>
    <t>Brattain</t>
  </si>
  <si>
    <t>CN</t>
  </si>
  <si>
    <t>Murray Hill NJ</t>
  </si>
  <si>
    <t>Chen Ning</t>
  </si>
  <si>
    <t>Yang</t>
  </si>
  <si>
    <t>Institute for Advanced Study</t>
  </si>
  <si>
    <t>Tsung-Dao</t>
  </si>
  <si>
    <t>Lee</t>
  </si>
  <si>
    <t>Pavel A.</t>
  </si>
  <si>
    <t>Cherenkov</t>
  </si>
  <si>
    <t>P.N. Lebedev Physical Institute</t>
  </si>
  <si>
    <t>Moscow</t>
  </si>
  <si>
    <t>USSR (now Russia)</t>
  </si>
  <si>
    <t>Igor Y.</t>
  </si>
  <si>
    <t>Tamm</t>
  </si>
  <si>
    <t>Lomonosov Moscow State University</t>
  </si>
  <si>
    <t>Emilio</t>
  </si>
  <si>
    <t>Owen</t>
  </si>
  <si>
    <t>Chamberlain</t>
  </si>
  <si>
    <t>Donald A.</t>
  </si>
  <si>
    <t>Glaser</t>
  </si>
  <si>
    <t>Robert</t>
  </si>
  <si>
    <t>Hofstadter</t>
  </si>
  <si>
    <t>Rudolf</t>
  </si>
  <si>
    <t>Technical University</t>
  </si>
  <si>
    <t>Lev</t>
  </si>
  <si>
    <t>Landau</t>
  </si>
  <si>
    <t>AZ</t>
  </si>
  <si>
    <t>Academy of Sciences</t>
  </si>
  <si>
    <t>Eugene</t>
  </si>
  <si>
    <t>Wigner</t>
  </si>
  <si>
    <t>HU</t>
  </si>
  <si>
    <t>Maria</t>
  </si>
  <si>
    <t>Goeppert Mayer</t>
  </si>
  <si>
    <t>San Diego CA</t>
  </si>
  <si>
    <t>J. Hans D.</t>
  </si>
  <si>
    <t>Jensen</t>
  </si>
  <si>
    <t>Charles H.</t>
  </si>
  <si>
    <t>Townes</t>
  </si>
  <si>
    <t>Massachusetts Institute of Technology (MIT)</t>
  </si>
  <si>
    <t>Nicolay G.</t>
  </si>
  <si>
    <t>Basov</t>
  </si>
  <si>
    <t>Aleksandr M.</t>
  </si>
  <si>
    <t>Prokhorov</t>
  </si>
  <si>
    <t>Sin-Itiro</t>
  </si>
  <si>
    <t>Tomonaga</t>
  </si>
  <si>
    <t>Tokyo University of Education</t>
  </si>
  <si>
    <t>Tokyo</t>
  </si>
  <si>
    <t>Julian</t>
  </si>
  <si>
    <t>Schwinger</t>
  </si>
  <si>
    <t>Richard P.</t>
  </si>
  <si>
    <t>Feynman</t>
  </si>
  <si>
    <t>Alfred</t>
  </si>
  <si>
    <t>Kastler</t>
  </si>
  <si>
    <t>Hans</t>
  </si>
  <si>
    <t>Bethe</t>
  </si>
  <si>
    <t>Cornell University</t>
  </si>
  <si>
    <t>Ithaca NY</t>
  </si>
  <si>
    <t>Luis</t>
  </si>
  <si>
    <t>Alvarez</t>
  </si>
  <si>
    <t>Murray</t>
  </si>
  <si>
    <t>Gell-Mann</t>
  </si>
  <si>
    <t>Hannes</t>
  </si>
  <si>
    <t>Royal Institute of Technology</t>
  </si>
  <si>
    <t>Stockholm</t>
  </si>
  <si>
    <t>University of Grenoble</t>
  </si>
  <si>
    <t>Grenoble</t>
  </si>
  <si>
    <t>Dennis</t>
  </si>
  <si>
    <t>Gabor</t>
  </si>
  <si>
    <t>Imperial College</t>
  </si>
  <si>
    <t>Leon N.</t>
  </si>
  <si>
    <t>Cooper</t>
  </si>
  <si>
    <t>Brown University</t>
  </si>
  <si>
    <t>Providence RI</t>
  </si>
  <si>
    <t>Schrieffer</t>
  </si>
  <si>
    <t>University of Pennsylvania</t>
  </si>
  <si>
    <t>Philadelphia PA</t>
  </si>
  <si>
    <t>Leo</t>
  </si>
  <si>
    <t>Esaki</t>
  </si>
  <si>
    <t>IBM Thomas J. Watson Research Center</t>
  </si>
  <si>
    <t>Yorktown Heights NY</t>
  </si>
  <si>
    <t>Ivar</t>
  </si>
  <si>
    <t>Giaever</t>
  </si>
  <si>
    <t>NO</t>
  </si>
  <si>
    <t>General Electric Company</t>
  </si>
  <si>
    <t>Schenectady NY</t>
  </si>
  <si>
    <t>Brian D.</t>
  </si>
  <si>
    <t>Josephson</t>
  </si>
  <si>
    <t>Martin</t>
  </si>
  <si>
    <t>Ryle</t>
  </si>
  <si>
    <t>Antony</t>
  </si>
  <si>
    <t>Hewish</t>
  </si>
  <si>
    <t>Aage N.</t>
  </si>
  <si>
    <t>Niels Bohr Institute</t>
  </si>
  <si>
    <t>Ben R.</t>
  </si>
  <si>
    <t>Mottelson</t>
  </si>
  <si>
    <t>Nordita</t>
  </si>
  <si>
    <t>Rainwater</t>
  </si>
  <si>
    <t>Burton</t>
  </si>
  <si>
    <t>Richter</t>
  </si>
  <si>
    <t>Stanford Linear Accelerator Center</t>
  </si>
  <si>
    <t>Samuel C.C.</t>
  </si>
  <si>
    <t>Ting</t>
  </si>
  <si>
    <t>Philip W.</t>
  </si>
  <si>
    <t>Sir Nevill F.</t>
  </si>
  <si>
    <t>Mott</t>
  </si>
  <si>
    <t>John H.</t>
  </si>
  <si>
    <t>van Vleck</t>
  </si>
  <si>
    <t>Pyotr</t>
  </si>
  <si>
    <t>Kapitsa</t>
  </si>
  <si>
    <t>Arno</t>
  </si>
  <si>
    <t>Penzias</t>
  </si>
  <si>
    <t>Bell Laboratories</t>
  </si>
  <si>
    <t>Holmdel NJ</t>
  </si>
  <si>
    <t>Robert Woodrow</t>
  </si>
  <si>
    <t>Sheldon</t>
  </si>
  <si>
    <t>Glashow</t>
  </si>
  <si>
    <t>Harvard University Lyman Laboratory</t>
  </si>
  <si>
    <t>Abdus</t>
  </si>
  <si>
    <t>Salam</t>
  </si>
  <si>
    <t>PK</t>
  </si>
  <si>
    <t>International Centre for Theoretical Physics</t>
  </si>
  <si>
    <t>Trieste</t>
  </si>
  <si>
    <t>Steven</t>
  </si>
  <si>
    <t>Weinberg</t>
  </si>
  <si>
    <t>Cronin</t>
  </si>
  <si>
    <t>Val</t>
  </si>
  <si>
    <t>Fitch</t>
  </si>
  <si>
    <t>Nicolaas</t>
  </si>
  <si>
    <t>Bloembergen</t>
  </si>
  <si>
    <t>Arthur L.</t>
  </si>
  <si>
    <t>Schawlow</t>
  </si>
  <si>
    <t>Kai M.</t>
  </si>
  <si>
    <t>Kenneth G.</t>
  </si>
  <si>
    <t>Subramanyan</t>
  </si>
  <si>
    <t>Chandrasekhar</t>
  </si>
  <si>
    <t>William A.</t>
  </si>
  <si>
    <t>Fowler</t>
  </si>
  <si>
    <t>Carlo</t>
  </si>
  <si>
    <t>Rubbia</t>
  </si>
  <si>
    <t>CERN</t>
  </si>
  <si>
    <t>Geneva</t>
  </si>
  <si>
    <t>Switzerland</t>
  </si>
  <si>
    <t>Simon</t>
  </si>
  <si>
    <t>van der Meer</t>
  </si>
  <si>
    <t>Klaus</t>
  </si>
  <si>
    <t>von Klitzing</t>
  </si>
  <si>
    <t>Stuttgart</t>
  </si>
  <si>
    <t>Ernst</t>
  </si>
  <si>
    <t>Ruska</t>
  </si>
  <si>
    <t>Fritz-Haber-Institut der Max-Planck-Gesellschaft</t>
  </si>
  <si>
    <t>Gerd</t>
  </si>
  <si>
    <t>Binnig</t>
  </si>
  <si>
    <t>IBM Zurich Research Laboratory</t>
  </si>
  <si>
    <t>Heinrich</t>
  </si>
  <si>
    <t>Rohrer</t>
  </si>
  <si>
    <t>J. Georg</t>
  </si>
  <si>
    <t>Bednorz</t>
  </si>
  <si>
    <t>K. Alex</t>
  </si>
  <si>
    <t>Leon M.</t>
  </si>
  <si>
    <t>Lederman</t>
  </si>
  <si>
    <t>Fermi National Accelerator Laboratory</t>
  </si>
  <si>
    <t>Batavia IL</t>
  </si>
  <si>
    <t>Melvin</t>
  </si>
  <si>
    <t>Schwartz</t>
  </si>
  <si>
    <t>Digital Pathways Inc.</t>
  </si>
  <si>
    <t>Jack</t>
  </si>
  <si>
    <t>Steinberger</t>
  </si>
  <si>
    <t>Norman F.</t>
  </si>
  <si>
    <t>Ramsey</t>
  </si>
  <si>
    <t>Hans G.</t>
  </si>
  <si>
    <t>Dehmelt</t>
  </si>
  <si>
    <t>University of Washington</t>
  </si>
  <si>
    <t>Seattle WA</t>
  </si>
  <si>
    <t>Paul</t>
  </si>
  <si>
    <t>University of Bonn</t>
  </si>
  <si>
    <t>Bonn</t>
  </si>
  <si>
    <t>Jerome I.</t>
  </si>
  <si>
    <t>Friedman</t>
  </si>
  <si>
    <t>Henry W.</t>
  </si>
  <si>
    <t>Kendall</t>
  </si>
  <si>
    <t>Richard E.</t>
  </si>
  <si>
    <t>Taylor</t>
  </si>
  <si>
    <t>CA</t>
  </si>
  <si>
    <t>Pierre-Gilles</t>
  </si>
  <si>
    <t>de Gennes</t>
  </si>
  <si>
    <t>Georges</t>
  </si>
  <si>
    <t>Charpak</t>
  </si>
  <si>
    <t>Russell A.</t>
  </si>
  <si>
    <t>Hulse</t>
  </si>
  <si>
    <t>Joseph H.</t>
  </si>
  <si>
    <t>Taylor Jr.</t>
  </si>
  <si>
    <t>Bertram N.</t>
  </si>
  <si>
    <t>Brockhouse</t>
  </si>
  <si>
    <t>McMaster University</t>
  </si>
  <si>
    <t>Hamilton Ontario</t>
  </si>
  <si>
    <t>Canada</t>
  </si>
  <si>
    <t>Clifford G.</t>
  </si>
  <si>
    <t>Shull</t>
  </si>
  <si>
    <t>Martin L.</t>
  </si>
  <si>
    <t>Perl</t>
  </si>
  <si>
    <t>Frederick</t>
  </si>
  <si>
    <t>Reines</t>
  </si>
  <si>
    <t>Irvine CA</t>
  </si>
  <si>
    <t>David M.</t>
  </si>
  <si>
    <t>Douglas D.</t>
  </si>
  <si>
    <t>Osheroff</t>
  </si>
  <si>
    <t>Robert C.</t>
  </si>
  <si>
    <t>Chu</t>
  </si>
  <si>
    <t>Claude</t>
  </si>
  <si>
    <t>Cohen-Tannoudji</t>
  </si>
  <si>
    <t>DZ</t>
  </si>
  <si>
    <t>William D.</t>
  </si>
  <si>
    <t>Phillips</t>
  </si>
  <si>
    <t>National Institute of Standards and Technology</t>
  </si>
  <si>
    <t>Gaithersburg MD</t>
  </si>
  <si>
    <t>Robert B.</t>
  </si>
  <si>
    <t>Laughlin</t>
  </si>
  <si>
    <t>Horst L.</t>
  </si>
  <si>
    <t>Daniel C.</t>
  </si>
  <si>
    <t>Tsui</t>
  </si>
  <si>
    <t>Gerardus</t>
  </si>
  <si>
    <t>'t Hooft</t>
  </si>
  <si>
    <t>Utrecht University</t>
  </si>
  <si>
    <t>Utrecht</t>
  </si>
  <si>
    <t>Martinus J.G.</t>
  </si>
  <si>
    <t>Veltman</t>
  </si>
  <si>
    <t>Jacobus H.</t>
  </si>
  <si>
    <t>van 't Hoff</t>
  </si>
  <si>
    <t>Emil</t>
  </si>
  <si>
    <t>Fischer</t>
  </si>
  <si>
    <t>Svante</t>
  </si>
  <si>
    <t>Arrhenius</t>
  </si>
  <si>
    <t>Stockholm University</t>
  </si>
  <si>
    <t>Sir William</t>
  </si>
  <si>
    <t>Ramsay</t>
  </si>
  <si>
    <t>Adolf</t>
  </si>
  <si>
    <t>von Baeyer</t>
  </si>
  <si>
    <t>Moissan</t>
  </si>
  <si>
    <t>Eduard</t>
  </si>
  <si>
    <t>Buchner</t>
  </si>
  <si>
    <t>RO</t>
  </si>
  <si>
    <t>Landwirtschaftliche Hochschule (Agricultural College)</t>
  </si>
  <si>
    <t>Rutherford</t>
  </si>
  <si>
    <t>NZ</t>
  </si>
  <si>
    <t>Ostwald</t>
  </si>
  <si>
    <t>LV</t>
  </si>
  <si>
    <t>Wallach</t>
  </si>
  <si>
    <t>Victor</t>
  </si>
  <si>
    <t>Grignard</t>
  </si>
  <si>
    <t>Nancy University</t>
  </si>
  <si>
    <t>Nancy</t>
  </si>
  <si>
    <t>Sabatier</t>
  </si>
  <si>
    <t>Toulouse University</t>
  </si>
  <si>
    <t>Toulouse</t>
  </si>
  <si>
    <t>University of Zurich</t>
  </si>
  <si>
    <t>Zurich</t>
  </si>
  <si>
    <t>Theodore W.</t>
  </si>
  <si>
    <t>Richards</t>
  </si>
  <si>
    <t>Richard</t>
  </si>
  <si>
    <t>Fritz</t>
  </si>
  <si>
    <t>Haber</t>
  </si>
  <si>
    <t>Berlin-Dahlem</t>
  </si>
  <si>
    <t>Nernst</t>
  </si>
  <si>
    <t>Soddy</t>
  </si>
  <si>
    <t>University of Oxford</t>
  </si>
  <si>
    <t>Oxford</t>
  </si>
  <si>
    <t>Francis W.</t>
  </si>
  <si>
    <t>Aston</t>
  </si>
  <si>
    <t>Pregl</t>
  </si>
  <si>
    <t>SI</t>
  </si>
  <si>
    <t>Graz University</t>
  </si>
  <si>
    <t>Graz</t>
  </si>
  <si>
    <t>Zsigmondy</t>
  </si>
  <si>
    <t>The</t>
  </si>
  <si>
    <t>Svedberg</t>
  </si>
  <si>
    <t>Wieland</t>
  </si>
  <si>
    <t>Windaus</t>
  </si>
  <si>
    <t>Arthur</t>
  </si>
  <si>
    <t>Harden</t>
  </si>
  <si>
    <t>von Euler-Chelpin</t>
  </si>
  <si>
    <t>Technische Hochschule (Institute of Technology)</t>
  </si>
  <si>
    <t>Carl</t>
  </si>
  <si>
    <t>Bosch</t>
  </si>
  <si>
    <t>Friedrich</t>
  </si>
  <si>
    <t>Bergius</t>
  </si>
  <si>
    <t>AR</t>
  </si>
  <si>
    <t>Irving</t>
  </si>
  <si>
    <t>Langmuir</t>
  </si>
  <si>
    <t>Harold C.</t>
  </si>
  <si>
    <t>Urey</t>
  </si>
  <si>
    <t>Joliot</t>
  </si>
  <si>
    <t>Institut du Radium</t>
  </si>
  <si>
    <t>Joliot-Curie</t>
  </si>
  <si>
    <t>Peter</t>
  </si>
  <si>
    <t>Debye</t>
  </si>
  <si>
    <t>Norman</t>
  </si>
  <si>
    <t>Haworth</t>
  </si>
  <si>
    <t>Birmingham University</t>
  </si>
  <si>
    <t>Birmingham</t>
  </si>
  <si>
    <t>Karrer</t>
  </si>
  <si>
    <t>Kuhn</t>
  </si>
  <si>
    <t>Butenandt</t>
  </si>
  <si>
    <t>Leopold</t>
  </si>
  <si>
    <t>Ruzicka</t>
  </si>
  <si>
    <t>HR</t>
  </si>
  <si>
    <t>George</t>
  </si>
  <si>
    <t>de Hevesy</t>
  </si>
  <si>
    <t>Hahn</t>
  </si>
  <si>
    <t>Artturi</t>
  </si>
  <si>
    <t>Virtanen</t>
  </si>
  <si>
    <t>FI</t>
  </si>
  <si>
    <t>University of Helsinki</t>
  </si>
  <si>
    <t>Helsinki</t>
  </si>
  <si>
    <t>Finland</t>
  </si>
  <si>
    <t>James B.</t>
  </si>
  <si>
    <t>Sumner</t>
  </si>
  <si>
    <t>Northrop</t>
  </si>
  <si>
    <t>Rockefeller Institute for Medical Research</t>
  </si>
  <si>
    <t>Wendell M.</t>
  </si>
  <si>
    <t>Stanley</t>
  </si>
  <si>
    <t>ES</t>
  </si>
  <si>
    <t>Sir Robert</t>
  </si>
  <si>
    <t>Robinson</t>
  </si>
  <si>
    <t>Arne</t>
  </si>
  <si>
    <t>Tiselius</t>
  </si>
  <si>
    <t>William F.</t>
  </si>
  <si>
    <t>Giauque</t>
  </si>
  <si>
    <t>Diels</t>
  </si>
  <si>
    <t>Kurt</t>
  </si>
  <si>
    <t>Alder</t>
  </si>
  <si>
    <t>Cologne University</t>
  </si>
  <si>
    <t>Cologne</t>
  </si>
  <si>
    <t>Edwin M.</t>
  </si>
  <si>
    <t>McMillan</t>
  </si>
  <si>
    <t>Glenn T.</t>
  </si>
  <si>
    <t>Seaborg</t>
  </si>
  <si>
    <t>Archer J.P.</t>
  </si>
  <si>
    <t>National Institute for Medical Research</t>
  </si>
  <si>
    <t>Richard L.M.</t>
  </si>
  <si>
    <t>Synge</t>
  </si>
  <si>
    <t>Rowett Research Institute</t>
  </si>
  <si>
    <t>Bucksburn (Scotland)</t>
  </si>
  <si>
    <t>Hermann</t>
  </si>
  <si>
    <t>Staudinger</t>
  </si>
  <si>
    <t>University of Freiburg</t>
  </si>
  <si>
    <t>Breisgau</t>
  </si>
  <si>
    <t>Linus</t>
  </si>
  <si>
    <t>Pauling</t>
  </si>
  <si>
    <t>Vincent</t>
  </si>
  <si>
    <t>du Vigneaud</t>
  </si>
  <si>
    <t>Sir Cyril</t>
  </si>
  <si>
    <t>Hinshelwood</t>
  </si>
  <si>
    <t>Nikolay</t>
  </si>
  <si>
    <t>Semenov</t>
  </si>
  <si>
    <t>Institute for Chemical Physics of the Academy of Sciences of the USSR</t>
  </si>
  <si>
    <t>Todd</t>
  </si>
  <si>
    <t>Sanger</t>
  </si>
  <si>
    <t>MRC Laboratory of Molecular Biology</t>
  </si>
  <si>
    <t>Jaroslav</t>
  </si>
  <si>
    <t>Heyrovsky</t>
  </si>
  <si>
    <t>CZ</t>
  </si>
  <si>
    <t>Polarographic Institute of the Czechoslovak Academy of Science</t>
  </si>
  <si>
    <t>Prague</t>
  </si>
  <si>
    <t>Czechoslovakia (now Czech Republic)</t>
  </si>
  <si>
    <t>Willard F.</t>
  </si>
  <si>
    <t>Libby</t>
  </si>
  <si>
    <t>Los Angeles CA</t>
  </si>
  <si>
    <t>Calvin</t>
  </si>
  <si>
    <t>Max F.</t>
  </si>
  <si>
    <t>Perutz</t>
  </si>
  <si>
    <t>John C.</t>
  </si>
  <si>
    <t>Kendrew</t>
  </si>
  <si>
    <t>Karl</t>
  </si>
  <si>
    <t>Ziegler</t>
  </si>
  <si>
    <t>Giulio</t>
  </si>
  <si>
    <t>Natta</t>
  </si>
  <si>
    <t>Institute of Technology</t>
  </si>
  <si>
    <t>Milan</t>
  </si>
  <si>
    <t>Dorothy Crowfoot</t>
  </si>
  <si>
    <t>Hodgkin</t>
  </si>
  <si>
    <t>EG</t>
  </si>
  <si>
    <t>University of Oxford Royal Society</t>
  </si>
  <si>
    <t>Woodward</t>
  </si>
  <si>
    <t>Robert S.</t>
  </si>
  <si>
    <t>Mulliken</t>
  </si>
  <si>
    <t>Manfred</t>
  </si>
  <si>
    <t>Eigen</t>
  </si>
  <si>
    <t>Ronald G.W.</t>
  </si>
  <si>
    <t>Norrish</t>
  </si>
  <si>
    <t>Institute of Physical Chemistry</t>
  </si>
  <si>
    <t>Porter</t>
  </si>
  <si>
    <t>Lars</t>
  </si>
  <si>
    <t>Onsager</t>
  </si>
  <si>
    <t>Yale University</t>
  </si>
  <si>
    <t>New Haven CT</t>
  </si>
  <si>
    <t>Derek</t>
  </si>
  <si>
    <t>Barton</t>
  </si>
  <si>
    <t>Odd</t>
  </si>
  <si>
    <t>Hassel</t>
  </si>
  <si>
    <t>University of Oslo</t>
  </si>
  <si>
    <t>Oslo</t>
  </si>
  <si>
    <t>Norway</t>
  </si>
  <si>
    <t>Leloir</t>
  </si>
  <si>
    <t>Institute for Biochemical Research</t>
  </si>
  <si>
    <t>Buenos Aires</t>
  </si>
  <si>
    <t>Argentina</t>
  </si>
  <si>
    <t>Gerhard</t>
  </si>
  <si>
    <t>Herzberg</t>
  </si>
  <si>
    <t>National Research Council of Canada</t>
  </si>
  <si>
    <t>Ottawa</t>
  </si>
  <si>
    <t>Christian</t>
  </si>
  <si>
    <t>Anfinsen</t>
  </si>
  <si>
    <t>National Institutes of Health</t>
  </si>
  <si>
    <t>Bethesda MD</t>
  </si>
  <si>
    <t>Stanford</t>
  </si>
  <si>
    <t>Moore</t>
  </si>
  <si>
    <t>Rockefeller University</t>
  </si>
  <si>
    <t>William H.</t>
  </si>
  <si>
    <t>Stein</t>
  </si>
  <si>
    <t>Ernst Otto</t>
  </si>
  <si>
    <t>Geoffrey</t>
  </si>
  <si>
    <t>Wilkinson</t>
  </si>
  <si>
    <t>Paul J.</t>
  </si>
  <si>
    <t>Flory</t>
  </si>
  <si>
    <t>Cornforth</t>
  </si>
  <si>
    <t>University of Sussex</t>
  </si>
  <si>
    <t>Brighton</t>
  </si>
  <si>
    <t>Vladimir</t>
  </si>
  <si>
    <t>Prelog</t>
  </si>
  <si>
    <t>BA</t>
  </si>
  <si>
    <t>Lipscomb</t>
  </si>
  <si>
    <t>Ilya</t>
  </si>
  <si>
    <t>Prigogine</t>
  </si>
  <si>
    <t>BE</t>
  </si>
  <si>
    <t>Brussels</t>
  </si>
  <si>
    <t>Belgium</t>
  </si>
  <si>
    <t>Mitchell</t>
  </si>
  <si>
    <t>Glynn Research Laboratories</t>
  </si>
  <si>
    <t>Bodmin</t>
  </si>
  <si>
    <t>Herbert C.</t>
  </si>
  <si>
    <t>Brown</t>
  </si>
  <si>
    <t>Purdue University</t>
  </si>
  <si>
    <t>West Lafayette IN</t>
  </si>
  <si>
    <t>Georg</t>
  </si>
  <si>
    <t>Wittig</t>
  </si>
  <si>
    <t>Berg</t>
  </si>
  <si>
    <t>Walter</t>
  </si>
  <si>
    <t>Gilbert</t>
  </si>
  <si>
    <t>Harvard University Biological Laboratories</t>
  </si>
  <si>
    <t>Kenichi</t>
  </si>
  <si>
    <t>Fukui</t>
  </si>
  <si>
    <t>Kyoto University</t>
  </si>
  <si>
    <t>Roald</t>
  </si>
  <si>
    <t>Hoffmann</t>
  </si>
  <si>
    <t>UA</t>
  </si>
  <si>
    <t>Aaron</t>
  </si>
  <si>
    <t>Klug</t>
  </si>
  <si>
    <t>LT</t>
  </si>
  <si>
    <t>Henry</t>
  </si>
  <si>
    <t>Taube</t>
  </si>
  <si>
    <t>Bruce</t>
  </si>
  <si>
    <t>Merrifield</t>
  </si>
  <si>
    <t>Herbert A.</t>
  </si>
  <si>
    <t>Hauptman</t>
  </si>
  <si>
    <t>The Medical Foundation of Buffalo</t>
  </si>
  <si>
    <t>Buffalo NY</t>
  </si>
  <si>
    <t>Jerome</t>
  </si>
  <si>
    <t>Karle</t>
  </si>
  <si>
    <t>US Naval Research Laboratory</t>
  </si>
  <si>
    <t>Washington DC</t>
  </si>
  <si>
    <t>Dudley R.</t>
  </si>
  <si>
    <t>Herschbach</t>
  </si>
  <si>
    <t>Yuan T.</t>
  </si>
  <si>
    <t>TW</t>
  </si>
  <si>
    <t>Polanyi</t>
  </si>
  <si>
    <t>University of Toronto</t>
  </si>
  <si>
    <t>Toronto</t>
  </si>
  <si>
    <t>Donald J.</t>
  </si>
  <si>
    <t>Cram</t>
  </si>
  <si>
    <t>Jean-Marie</t>
  </si>
  <si>
    <t>Lehn</t>
  </si>
  <si>
    <t>Charles J.</t>
  </si>
  <si>
    <t>Pedersen</t>
  </si>
  <si>
    <t>KR</t>
  </si>
  <si>
    <t>Du Pont</t>
  </si>
  <si>
    <t>Wilmington DE</t>
  </si>
  <si>
    <t>Johann</t>
  </si>
  <si>
    <t>Deisenhofer</t>
  </si>
  <si>
    <t>University of Texas Southwestern Medical Center at Dallas</t>
  </si>
  <si>
    <t>Dallas TX</t>
  </si>
  <si>
    <t>Huber</t>
  </si>
  <si>
    <t>Martinsried</t>
  </si>
  <si>
    <t>Hartmut</t>
  </si>
  <si>
    <t>Michel</t>
  </si>
  <si>
    <t>Sidney</t>
  </si>
  <si>
    <t>Altman</t>
  </si>
  <si>
    <t>Thomas R.</t>
  </si>
  <si>
    <t>Cech</t>
  </si>
  <si>
    <t>University of Colorado</t>
  </si>
  <si>
    <t>Boulder CO</t>
  </si>
  <si>
    <t>Elias James</t>
  </si>
  <si>
    <t>Corey</t>
  </si>
  <si>
    <t>Richard R.</t>
  </si>
  <si>
    <t>Rudolph A.</t>
  </si>
  <si>
    <t>Marcus</t>
  </si>
  <si>
    <t>Kary B.</t>
  </si>
  <si>
    <t>Mullis</t>
  </si>
  <si>
    <t>Michael</t>
  </si>
  <si>
    <t>Smith</t>
  </si>
  <si>
    <t>University of British Columbia</t>
  </si>
  <si>
    <t>Vancouver</t>
  </si>
  <si>
    <t>George A.</t>
  </si>
  <si>
    <t>Olah</t>
  </si>
  <si>
    <t>University of Southern California</t>
  </si>
  <si>
    <t>Crutzen</t>
  </si>
  <si>
    <t>Mainz</t>
  </si>
  <si>
    <t>Mario J.</t>
  </si>
  <si>
    <t>Molina</t>
  </si>
  <si>
    <t>MX</t>
  </si>
  <si>
    <t>F. Sherwood</t>
  </si>
  <si>
    <t>Rowland</t>
  </si>
  <si>
    <t>Robert F.</t>
  </si>
  <si>
    <t>Curl Jr.</t>
  </si>
  <si>
    <t>Rice University</t>
  </si>
  <si>
    <t>Houston TX</t>
  </si>
  <si>
    <t>Sir Harold</t>
  </si>
  <si>
    <t>Kroto</t>
  </si>
  <si>
    <t>Smalley</t>
  </si>
  <si>
    <t>Paul D.</t>
  </si>
  <si>
    <t>Boyer</t>
  </si>
  <si>
    <t>John E.</t>
  </si>
  <si>
    <t>Walker</t>
  </si>
  <si>
    <t>Jens C.</t>
  </si>
  <si>
    <t>Skou</t>
  </si>
  <si>
    <t>Aarhus University</t>
  </si>
  <si>
    <t>Aarhus</t>
  </si>
  <si>
    <t>Kohn</t>
  </si>
  <si>
    <t>Santa Barbara CA</t>
  </si>
  <si>
    <t>Pople</t>
  </si>
  <si>
    <t>Northwestern University</t>
  </si>
  <si>
    <t>Evanston IL</t>
  </si>
  <si>
    <t>Ahmed</t>
  </si>
  <si>
    <t>Zewail</t>
  </si>
  <si>
    <t>von Behring</t>
  </si>
  <si>
    <t>Marburg University</t>
  </si>
  <si>
    <t>Marburg</t>
  </si>
  <si>
    <t>Ronald</t>
  </si>
  <si>
    <t>Ross</t>
  </si>
  <si>
    <t>Niels Ryberg</t>
  </si>
  <si>
    <t>Finsen</t>
  </si>
  <si>
    <t>Finsen Medical Light Institute</t>
  </si>
  <si>
    <t>Ivan</t>
  </si>
  <si>
    <t>Pavlov</t>
  </si>
  <si>
    <t>Military Medical Academy</t>
  </si>
  <si>
    <t>St. Petersburg</t>
  </si>
  <si>
    <t>Russia</t>
  </si>
  <si>
    <t>Koch</t>
  </si>
  <si>
    <t>Institute for Infectious Diseases</t>
  </si>
  <si>
    <t>Camillo</t>
  </si>
  <si>
    <t>Golgi</t>
  </si>
  <si>
    <t>Pavia University</t>
  </si>
  <si>
    <t>Pavia</t>
  </si>
  <si>
    <t>Santiago</t>
  </si>
  <si>
    <t>Madrid University</t>
  </si>
  <si>
    <t>Madrid</t>
  </si>
  <si>
    <t>Spain</t>
  </si>
  <si>
    <t>Alphonse</t>
  </si>
  <si>
    <t>Laveran</t>
  </si>
  <si>
    <t>Institut Pasteur</t>
  </si>
  <si>
    <t>Mechnikov</t>
  </si>
  <si>
    <t>Ehrlich</t>
  </si>
  <si>
    <t>Theodor</t>
  </si>
  <si>
    <t>Kocher</t>
  </si>
  <si>
    <t>Berne University</t>
  </si>
  <si>
    <t>Bern</t>
  </si>
  <si>
    <t>Albrecht</t>
  </si>
  <si>
    <t>Kossel</t>
  </si>
  <si>
    <t>Allvar</t>
  </si>
  <si>
    <t>Gullstrand</t>
  </si>
  <si>
    <t>Alexis</t>
  </si>
  <si>
    <t>Carrel</t>
  </si>
  <si>
    <t>Charles</t>
  </si>
  <si>
    <t>Richet</t>
  </si>
  <si>
    <t>Vienna University</t>
  </si>
  <si>
    <t>Vienna</t>
  </si>
  <si>
    <t>Jules</t>
  </si>
  <si>
    <t>Bordet</t>
  </si>
  <si>
    <t>Brussels University</t>
  </si>
  <si>
    <t>August</t>
  </si>
  <si>
    <t>Krogh</t>
  </si>
  <si>
    <t>Archibald V.</t>
  </si>
  <si>
    <t>Hill</t>
  </si>
  <si>
    <t>Meyerhof</t>
  </si>
  <si>
    <t>Frederick G.</t>
  </si>
  <si>
    <t>Banting</t>
  </si>
  <si>
    <t>Macleod</t>
  </si>
  <si>
    <t>Willem</t>
  </si>
  <si>
    <t>Einthoven</t>
  </si>
  <si>
    <t>ID</t>
  </si>
  <si>
    <t>Fibiger</t>
  </si>
  <si>
    <t>Julius</t>
  </si>
  <si>
    <t>Wagner-Jauregg</t>
  </si>
  <si>
    <t>Nicolle</t>
  </si>
  <si>
    <t>TN</t>
  </si>
  <si>
    <t>Tunis</t>
  </si>
  <si>
    <t>Tunisia</t>
  </si>
  <si>
    <t>Christiaan</t>
  </si>
  <si>
    <t>Eijkman</t>
  </si>
  <si>
    <t>Sir Frederick</t>
  </si>
  <si>
    <t>Hopkins</t>
  </si>
  <si>
    <t>Landsteiner</t>
  </si>
  <si>
    <t>Warburg</t>
  </si>
  <si>
    <t>Sir Charles</t>
  </si>
  <si>
    <t>Sherrington</t>
  </si>
  <si>
    <t>Edgar</t>
  </si>
  <si>
    <t>Adrian</t>
  </si>
  <si>
    <t>Thomas H.</t>
  </si>
  <si>
    <t>Morgan</t>
  </si>
  <si>
    <t>George H.</t>
  </si>
  <si>
    <t>Whipple</t>
  </si>
  <si>
    <t>University of Rochester</t>
  </si>
  <si>
    <t>Rochester NY</t>
  </si>
  <si>
    <t>George R.</t>
  </si>
  <si>
    <t>Minot</t>
  </si>
  <si>
    <t>William P.</t>
  </si>
  <si>
    <t>Murphy</t>
  </si>
  <si>
    <t>Spemann</t>
  </si>
  <si>
    <t>University of Freiburg im Breisgau</t>
  </si>
  <si>
    <t>Sir Henry</t>
  </si>
  <si>
    <t>Dale</t>
  </si>
  <si>
    <t>Loewi</t>
  </si>
  <si>
    <t>Szeged University</t>
  </si>
  <si>
    <t>Szeged</t>
  </si>
  <si>
    <t>Hungary</t>
  </si>
  <si>
    <t>Corneille</t>
  </si>
  <si>
    <t>Heymans</t>
  </si>
  <si>
    <t>Ghent University</t>
  </si>
  <si>
    <t>Ghent</t>
  </si>
  <si>
    <t>Domagk</t>
  </si>
  <si>
    <t>Munster University</t>
  </si>
  <si>
    <t>Munster</t>
  </si>
  <si>
    <t>Henrik</t>
  </si>
  <si>
    <t>Dam</t>
  </si>
  <si>
    <t>Polytechnic Institute</t>
  </si>
  <si>
    <t>Edward A.</t>
  </si>
  <si>
    <t>Doisy</t>
  </si>
  <si>
    <t>Saint Louis University</t>
  </si>
  <si>
    <t>St. Louis MO</t>
  </si>
  <si>
    <t>Joseph</t>
  </si>
  <si>
    <t>Erlanger</t>
  </si>
  <si>
    <t>Washington University</t>
  </si>
  <si>
    <t>Herbert S.</t>
  </si>
  <si>
    <t>Gasser</t>
  </si>
  <si>
    <t>Sir Alexander</t>
  </si>
  <si>
    <t>Fleming</t>
  </si>
  <si>
    <t>Ernst B.</t>
  </si>
  <si>
    <t>Chain</t>
  </si>
  <si>
    <t>Sir Howard</t>
  </si>
  <si>
    <t>Florey</t>
  </si>
  <si>
    <t>Hermann J.</t>
  </si>
  <si>
    <t>Muller</t>
  </si>
  <si>
    <t>Indiana University</t>
  </si>
  <si>
    <t>Bloomington IN</t>
  </si>
  <si>
    <t>Cori</t>
  </si>
  <si>
    <t>Gerty</t>
  </si>
  <si>
    <t>Bernardo</t>
  </si>
  <si>
    <t>Houssay</t>
  </si>
  <si>
    <t>Instituto de Biologia y Medicina Experimental (Institute for Biology and Experimental Medicine)</t>
  </si>
  <si>
    <t>Laboratorium der Farben-Fabriken J.R. Geigy A.G. (Laboratory of the J.R. Geigy Dye-Factory Co.)</t>
  </si>
  <si>
    <t>Basel</t>
  </si>
  <si>
    <t>Egas</t>
  </si>
  <si>
    <t>Moniz</t>
  </si>
  <si>
    <t>PT</t>
  </si>
  <si>
    <t>University of Lisbon</t>
  </si>
  <si>
    <t>Lisbon</t>
  </si>
  <si>
    <t>Portugal</t>
  </si>
  <si>
    <t>Edward C.</t>
  </si>
  <si>
    <t>Mayo Clinic</t>
  </si>
  <si>
    <t>Rochester MN</t>
  </si>
  <si>
    <t>Tadeus</t>
  </si>
  <si>
    <t>Reichstein</t>
  </si>
  <si>
    <t>Basel University</t>
  </si>
  <si>
    <t>Philip S.</t>
  </si>
  <si>
    <t>Hench</t>
  </si>
  <si>
    <t>JM</t>
  </si>
  <si>
    <t>Theiler</t>
  </si>
  <si>
    <t>ZA</t>
  </si>
  <si>
    <t>Laboratories of the Division of Medicine and Public Health Rockefeller Foundation</t>
  </si>
  <si>
    <t>Selman A.</t>
  </si>
  <si>
    <t>Waksman</t>
  </si>
  <si>
    <t>Rutgers University</t>
  </si>
  <si>
    <t>New Brunswick NJ</t>
  </si>
  <si>
    <t>Krebs</t>
  </si>
  <si>
    <t>Sheffield University</t>
  </si>
  <si>
    <t>Sheffield</t>
  </si>
  <si>
    <t>Lipmann</t>
  </si>
  <si>
    <t>Harvard Medical School</t>
  </si>
  <si>
    <t>Boston MA</t>
  </si>
  <si>
    <t>John F.</t>
  </si>
  <si>
    <t>Enders</t>
  </si>
  <si>
    <t>Weller</t>
  </si>
  <si>
    <t>Research Division of Infectious Diseases Children's Medical Center</t>
  </si>
  <si>
    <t>Frederick C.</t>
  </si>
  <si>
    <t>Robbins</t>
  </si>
  <si>
    <t>Western Reserve University</t>
  </si>
  <si>
    <t>Cleveland OH</t>
  </si>
  <si>
    <t>Hugo</t>
  </si>
  <si>
    <t>Theorell</t>
  </si>
  <si>
    <t>Karolinska Institutet Nobel Medical Institute</t>
  </si>
  <si>
    <t>Cournand</t>
  </si>
  <si>
    <t>Columbia University Division Cardio-Pulmonary Laboratory Bellevue Hospital</t>
  </si>
  <si>
    <t>Forssmann</t>
  </si>
  <si>
    <t>Mainz University</t>
  </si>
  <si>
    <t>Dickinson W.</t>
  </si>
  <si>
    <t>Daniel</t>
  </si>
  <si>
    <t>Bovet</t>
  </si>
  <si>
    <t>Beadle</t>
  </si>
  <si>
    <t>Edward</t>
  </si>
  <si>
    <t>Tatum</t>
  </si>
  <si>
    <t>Joshua</t>
  </si>
  <si>
    <t>Lederberg</t>
  </si>
  <si>
    <t>University of Wisconsin</t>
  </si>
  <si>
    <t>Madison WI</t>
  </si>
  <si>
    <t>Severo</t>
  </si>
  <si>
    <t>Ochoa</t>
  </si>
  <si>
    <t>New York University College of Medicine</t>
  </si>
  <si>
    <t>Kornberg</t>
  </si>
  <si>
    <t>Sir Frank Macfarlane</t>
  </si>
  <si>
    <t>Burnet</t>
  </si>
  <si>
    <t>Walter and Eliza Hall Institute for Medical Research</t>
  </si>
  <si>
    <t>Melbourne</t>
  </si>
  <si>
    <t>Australia</t>
  </si>
  <si>
    <t>Medawar</t>
  </si>
  <si>
    <t>BR</t>
  </si>
  <si>
    <t>Francis</t>
  </si>
  <si>
    <t>Crick</t>
  </si>
  <si>
    <t>Watson</t>
  </si>
  <si>
    <t>Maurice</t>
  </si>
  <si>
    <t>Wilkins</t>
  </si>
  <si>
    <t>Sir John</t>
  </si>
  <si>
    <t>Eccles</t>
  </si>
  <si>
    <t>Australian National University</t>
  </si>
  <si>
    <t>Canberra</t>
  </si>
  <si>
    <t>Alan</t>
  </si>
  <si>
    <t>Andrew</t>
  </si>
  <si>
    <t>Huxley</t>
  </si>
  <si>
    <t>Konrad</t>
  </si>
  <si>
    <t>Feodor</t>
  </si>
  <si>
    <t>Lynen</t>
  </si>
  <si>
    <t>Jacob</t>
  </si>
  <si>
    <t>Lwoff</t>
  </si>
  <si>
    <t>Jacques</t>
  </si>
  <si>
    <t>Monod</t>
  </si>
  <si>
    <t>Peyton</t>
  </si>
  <si>
    <t>Rous</t>
  </si>
  <si>
    <t>Charles B.</t>
  </si>
  <si>
    <t>Huggins</t>
  </si>
  <si>
    <t>University of Chicago Ben May Laboratory for Cancer Research</t>
  </si>
  <si>
    <t>Ragnar</t>
  </si>
  <si>
    <t>Granit</t>
  </si>
  <si>
    <t>Karolinska Institutet</t>
  </si>
  <si>
    <t>Keffer</t>
  </si>
  <si>
    <t>Hartline</t>
  </si>
  <si>
    <t>Wald</t>
  </si>
  <si>
    <t>Robert W.</t>
  </si>
  <si>
    <t>Holley</t>
  </si>
  <si>
    <t>H. Gobind</t>
  </si>
  <si>
    <t>Khorana</t>
  </si>
  <si>
    <t>Marshall W.</t>
  </si>
  <si>
    <t>Nirenberg</t>
  </si>
  <si>
    <t>Alfred D.</t>
  </si>
  <si>
    <t>Hershey</t>
  </si>
  <si>
    <t>Carnegie Institution of Washington</t>
  </si>
  <si>
    <t>Long Island New York NY</t>
  </si>
  <si>
    <t>Salvador E.</t>
  </si>
  <si>
    <t>Luria</t>
  </si>
  <si>
    <t>Sir Bernard</t>
  </si>
  <si>
    <t>Katz</t>
  </si>
  <si>
    <t>Ulf</t>
  </si>
  <si>
    <t>von Euler</t>
  </si>
  <si>
    <t>Axelrod</t>
  </si>
  <si>
    <t>Earl W.</t>
  </si>
  <si>
    <t>Sutherland Jr.</t>
  </si>
  <si>
    <t>Vanderbilt University</t>
  </si>
  <si>
    <t>Nashville TN</t>
  </si>
  <si>
    <t>Gerald M.</t>
  </si>
  <si>
    <t>Edelman</t>
  </si>
  <si>
    <t>Rodney R.</t>
  </si>
  <si>
    <t>von Frisch</t>
  </si>
  <si>
    <t>Lorenz</t>
  </si>
  <si>
    <t>Nikolaas</t>
  </si>
  <si>
    <t>Tinbergen</t>
  </si>
  <si>
    <t>Louvain</t>
  </si>
  <si>
    <t>de Duve</t>
  </si>
  <si>
    <t>George E.</t>
  </si>
  <si>
    <t>Palade</t>
  </si>
  <si>
    <t>Yale University School of Medicine</t>
  </si>
  <si>
    <t>David</t>
  </si>
  <si>
    <t>Baltimore</t>
  </si>
  <si>
    <t>Renato</t>
  </si>
  <si>
    <t>Dulbecco</t>
  </si>
  <si>
    <t>Imperial Cancer Research Fund Laboratory</t>
  </si>
  <si>
    <t>Howard M.</t>
  </si>
  <si>
    <t>Temin</t>
  </si>
  <si>
    <t>Baruch S.</t>
  </si>
  <si>
    <t>Blumberg</t>
  </si>
  <si>
    <t>The Institute for Cancer Research</t>
  </si>
  <si>
    <t>D. Carleton</t>
  </si>
  <si>
    <t>Gajdusek</t>
  </si>
  <si>
    <t>Roger</t>
  </si>
  <si>
    <t>Guillemin</t>
  </si>
  <si>
    <t>The Salk Institute</t>
  </si>
  <si>
    <t>Andrew V.</t>
  </si>
  <si>
    <t>Schally</t>
  </si>
  <si>
    <t>Veterans Administration Hospital</t>
  </si>
  <si>
    <t>New Orleans LA</t>
  </si>
  <si>
    <t>Rosalyn</t>
  </si>
  <si>
    <t>Yalow</t>
  </si>
  <si>
    <t>Bronx NY</t>
  </si>
  <si>
    <t>Arber</t>
  </si>
  <si>
    <t>Nathans</t>
  </si>
  <si>
    <t>Johns Hopkins University School of Medicine</t>
  </si>
  <si>
    <t>Baltimore MD</t>
  </si>
  <si>
    <t>Hamilton O.</t>
  </si>
  <si>
    <t>Allan M.</t>
  </si>
  <si>
    <t>Cormack</t>
  </si>
  <si>
    <t>Tufts University</t>
  </si>
  <si>
    <t>Medford MA</t>
  </si>
  <si>
    <t>Godfrey N.</t>
  </si>
  <si>
    <t>Hounsfield</t>
  </si>
  <si>
    <t>Central Research Laboratories EMI</t>
  </si>
  <si>
    <t>Baruj</t>
  </si>
  <si>
    <t>Benacerraf</t>
  </si>
  <si>
    <t>VE</t>
  </si>
  <si>
    <t>Jean</t>
  </si>
  <si>
    <t>Dausset</t>
  </si>
  <si>
    <t>George D.</t>
  </si>
  <si>
    <t>Snell</t>
  </si>
  <si>
    <t>Jackson Laboratory</t>
  </si>
  <si>
    <t>Bar Harbor ME</t>
  </si>
  <si>
    <t>Roger W.</t>
  </si>
  <si>
    <t>Sperry</t>
  </si>
  <si>
    <t>David H.</t>
  </si>
  <si>
    <t>Hubel</t>
  </si>
  <si>
    <t>Torsten N.</t>
  </si>
  <si>
    <t>Wiesel</t>
  </si>
  <si>
    <t>Sune K.</t>
  </si>
  <si>
    <t>Bengt I.</t>
  </si>
  <si>
    <t>Samuelsson</t>
  </si>
  <si>
    <t>John R.</t>
  </si>
  <si>
    <t>Vane</t>
  </si>
  <si>
    <t>The Wellcome Research Laboratories</t>
  </si>
  <si>
    <t>Beckenham</t>
  </si>
  <si>
    <t>Barbara</t>
  </si>
  <si>
    <t>McClintock</t>
  </si>
  <si>
    <t>Cold Spring Harbor Laboratory</t>
  </si>
  <si>
    <t>Cold Spring Harbor NY</t>
  </si>
  <si>
    <t>Niels K.</t>
  </si>
  <si>
    <t>Jerne</t>
  </si>
  <si>
    <t>Basel Institute for Immunology</t>
  </si>
  <si>
    <t>Georges J.F.</t>
  </si>
  <si>
    <t>Milstein</t>
  </si>
  <si>
    <t>Michael S.</t>
  </si>
  <si>
    <t>Joseph L.</t>
  </si>
  <si>
    <t>Goldstein</t>
  </si>
  <si>
    <t>Cohen</t>
  </si>
  <si>
    <t>Vanderbilt University School of Medicine</t>
  </si>
  <si>
    <t>Rita</t>
  </si>
  <si>
    <t>Levi-Montalcini</t>
  </si>
  <si>
    <t>Institute of Cell Biology of the C.N.R.</t>
  </si>
  <si>
    <t>Susumu</t>
  </si>
  <si>
    <t>Tonegawa</t>
  </si>
  <si>
    <t>Sir James W.</t>
  </si>
  <si>
    <t>Black</t>
  </si>
  <si>
    <t>London University King's College Hospital Medical School</t>
  </si>
  <si>
    <t>Gertrude B.</t>
  </si>
  <si>
    <t>Elion</t>
  </si>
  <si>
    <t>Wellcome Research Laboratories</t>
  </si>
  <si>
    <t>Research Triangle Park NC</t>
  </si>
  <si>
    <t>Hitchings</t>
  </si>
  <si>
    <t>J. Michael</t>
  </si>
  <si>
    <t>Bishop</t>
  </si>
  <si>
    <t>University of California School of Medicine</t>
  </si>
  <si>
    <t>San Francisco CA</t>
  </si>
  <si>
    <t>Harold E.</t>
  </si>
  <si>
    <t>Varmus</t>
  </si>
  <si>
    <t>Joseph E.</t>
  </si>
  <si>
    <t>Brigham and Women's Hospital</t>
  </si>
  <si>
    <t>E. Donnall</t>
  </si>
  <si>
    <t>Thomas</t>
  </si>
  <si>
    <t>Fred Hutchinson Cancer Research Center</t>
  </si>
  <si>
    <t>Neher</t>
  </si>
  <si>
    <t>Bert</t>
  </si>
  <si>
    <t>Sakmann</t>
  </si>
  <si>
    <t>Edmond H.</t>
  </si>
  <si>
    <t>Edwin G.</t>
  </si>
  <si>
    <t>Richard J.</t>
  </si>
  <si>
    <t>Roberts</t>
  </si>
  <si>
    <t>New England Biolabs</t>
  </si>
  <si>
    <t>Beverly MA</t>
  </si>
  <si>
    <t>Phillip A.</t>
  </si>
  <si>
    <t>Sharp</t>
  </si>
  <si>
    <t>Massachusetts Institute of Technology (MIT) Center for Cancer Research</t>
  </si>
  <si>
    <t>Alfred G.</t>
  </si>
  <si>
    <t>Gilman</t>
  </si>
  <si>
    <t>Rodbell</t>
  </si>
  <si>
    <t>National Institute of Environmental Health Sciences</t>
  </si>
  <si>
    <t>Edward B.</t>
  </si>
  <si>
    <t>Lewis</t>
  </si>
  <si>
    <t>Christiane</t>
  </si>
  <si>
    <t>Eric F.</t>
  </si>
  <si>
    <t>Wieschaus</t>
  </si>
  <si>
    <t>Peter C.</t>
  </si>
  <si>
    <t>Doherty</t>
  </si>
  <si>
    <t>St. Jude Children's Research Hospital</t>
  </si>
  <si>
    <t>Memphis TN</t>
  </si>
  <si>
    <t>Rolf M.</t>
  </si>
  <si>
    <t>Zinkernagel</t>
  </si>
  <si>
    <t>University of Zurich Institute of Experimental Immunology</t>
  </si>
  <si>
    <t>Stanley B.</t>
  </si>
  <si>
    <t>Prusiner</t>
  </si>
  <si>
    <t>Furchgott</t>
  </si>
  <si>
    <t>SUNY Health Science Center</t>
  </si>
  <si>
    <t>Brooklyn NY</t>
  </si>
  <si>
    <t>Louis J.</t>
  </si>
  <si>
    <t>Ignarro</t>
  </si>
  <si>
    <t>Ferid</t>
  </si>
  <si>
    <t>Murad</t>
  </si>
  <si>
    <t>University of Texas Medical School at Houston</t>
  </si>
  <si>
    <t>Blobel</t>
  </si>
  <si>
    <t>Dunant</t>
  </si>
  <si>
    <t>Passy</t>
  </si>
  <si>
    <t>Ducommun</t>
  </si>
  <si>
    <t>Gobat</t>
  </si>
  <si>
    <t>Randal</t>
  </si>
  <si>
    <t>Cremer</t>
  </si>
  <si>
    <t>Bertha</t>
  </si>
  <si>
    <t>von Suttner</t>
  </si>
  <si>
    <t>Theodore</t>
  </si>
  <si>
    <t>Roosevelt</t>
  </si>
  <si>
    <t>Ernesto Teodoro</t>
  </si>
  <si>
    <t>Moneta</t>
  </si>
  <si>
    <t>Renault</t>
  </si>
  <si>
    <t>Klas Pontus</t>
  </si>
  <si>
    <t>Arnoldson</t>
  </si>
  <si>
    <t>Fredrik</t>
  </si>
  <si>
    <t>Bajer</t>
  </si>
  <si>
    <t>Auguste</t>
  </si>
  <si>
    <t>Beernaert</t>
  </si>
  <si>
    <t>Paul Henri</t>
  </si>
  <si>
    <t>d'Estournelles de Constant</t>
  </si>
  <si>
    <t>Tobias</t>
  </si>
  <si>
    <t>Asser</t>
  </si>
  <si>
    <t>Fried</t>
  </si>
  <si>
    <t>Elihu</t>
  </si>
  <si>
    <t>Root</t>
  </si>
  <si>
    <t>La Fontaine</t>
  </si>
  <si>
    <t>Woodrow</t>
  </si>
  <si>
    <t>Bourgeois</t>
  </si>
  <si>
    <t>Hjalmar</t>
  </si>
  <si>
    <t>Branting</t>
  </si>
  <si>
    <t>Lange</t>
  </si>
  <si>
    <t>Fridtjof</t>
  </si>
  <si>
    <t>Nansen</t>
  </si>
  <si>
    <t>Sir Austen</t>
  </si>
  <si>
    <t>Charles G.</t>
  </si>
  <si>
    <t>Dawes</t>
  </si>
  <si>
    <t>Aristide</t>
  </si>
  <si>
    <t>Briand</t>
  </si>
  <si>
    <t>Stresemann</t>
  </si>
  <si>
    <t>Buisson</t>
  </si>
  <si>
    <t>Ludwig</t>
  </si>
  <si>
    <t>Quidde</t>
  </si>
  <si>
    <t>Frank B.</t>
  </si>
  <si>
    <t>Kellogg</t>
  </si>
  <si>
    <t>Nathan</t>
  </si>
  <si>
    <t>Jane</t>
  </si>
  <si>
    <t>Addams</t>
  </si>
  <si>
    <t>Nicholas Murray</t>
  </si>
  <si>
    <t>Butler</t>
  </si>
  <si>
    <t>Sir Norman</t>
  </si>
  <si>
    <t>Angell</t>
  </si>
  <si>
    <t>Henderson</t>
  </si>
  <si>
    <t>von Ossietzky</t>
  </si>
  <si>
    <t>Carlos</t>
  </si>
  <si>
    <t>Saavedra Lamas</t>
  </si>
  <si>
    <t>Cordell</t>
  </si>
  <si>
    <t>Hull</t>
  </si>
  <si>
    <t>Emily Greene</t>
  </si>
  <si>
    <t>Balch</t>
  </si>
  <si>
    <t>Boyd Orr</t>
  </si>
  <si>
    <t>Ralph</t>
  </si>
  <si>
    <t>Bunche</t>
  </si>
  <si>
    <t>Jouhaux</t>
  </si>
  <si>
    <t>Schweitzer</t>
  </si>
  <si>
    <t>GA</t>
  </si>
  <si>
    <t>George C.</t>
  </si>
  <si>
    <t>Marshall</t>
  </si>
  <si>
    <t>Lester Bowles</t>
  </si>
  <si>
    <t>Pearson</t>
  </si>
  <si>
    <t>Pire</t>
  </si>
  <si>
    <t>Philip</t>
  </si>
  <si>
    <t>Noel-Baker</t>
  </si>
  <si>
    <t>Luthuli</t>
  </si>
  <si>
    <t>ZW</t>
  </si>
  <si>
    <t>Dag</t>
  </si>
  <si>
    <t>ZM</t>
  </si>
  <si>
    <t>Martin Luther</t>
  </si>
  <si>
    <t>King Jr.</t>
  </si>
  <si>
    <t>Cassin</t>
  </si>
  <si>
    <t>Borlaug</t>
  </si>
  <si>
    <t>Willy</t>
  </si>
  <si>
    <t>Brandt</t>
  </si>
  <si>
    <t>Kissinger</t>
  </si>
  <si>
    <t>Le Duc Tho</t>
  </si>
  <si>
    <t>VN</t>
  </si>
  <si>
    <t>MacBride</t>
  </si>
  <si>
    <t>Eisaku</t>
  </si>
  <si>
    <t>Sato</t>
  </si>
  <si>
    <t>Andrei</t>
  </si>
  <si>
    <t>Sakharov</t>
  </si>
  <si>
    <t>Betty</t>
  </si>
  <si>
    <t>Williams</t>
  </si>
  <si>
    <t>Mairead</t>
  </si>
  <si>
    <t>Corrigan</t>
  </si>
  <si>
    <t>Anwar</t>
  </si>
  <si>
    <t>al-Sadat</t>
  </si>
  <si>
    <t>Menachem</t>
  </si>
  <si>
    <t>Begin</t>
  </si>
  <si>
    <t>BY</t>
  </si>
  <si>
    <t>IL</t>
  </si>
  <si>
    <t>Bojaxhiu</t>
  </si>
  <si>
    <t>MK</t>
  </si>
  <si>
    <t>Adolfo</t>
  </si>
  <si>
    <t>Alva</t>
  </si>
  <si>
    <t>Myrdal</t>
  </si>
  <si>
    <t>Alfonso</t>
  </si>
  <si>
    <t>Lech</t>
  </si>
  <si>
    <t>Walesa</t>
  </si>
  <si>
    <t>Desmond</t>
  </si>
  <si>
    <t>Tutu</t>
  </si>
  <si>
    <t>Elie</t>
  </si>
  <si>
    <t>Oscar</t>
  </si>
  <si>
    <t>CR</t>
  </si>
  <si>
    <t>Lhamo</t>
  </si>
  <si>
    <t>Thondup</t>
  </si>
  <si>
    <t>Mikhail</t>
  </si>
  <si>
    <t>Gorbachev</t>
  </si>
  <si>
    <t>Aung San Suu Kyi</t>
  </si>
  <si>
    <t>MM</t>
  </si>
  <si>
    <t>Rigoberta</t>
  </si>
  <si>
    <t>GT</t>
  </si>
  <si>
    <t>Nelson</t>
  </si>
  <si>
    <t>Mandela</t>
  </si>
  <si>
    <t>F.W.</t>
  </si>
  <si>
    <t>de Klerk</t>
  </si>
  <si>
    <t>Yasser</t>
  </si>
  <si>
    <t>Arafat</t>
  </si>
  <si>
    <t>Shimon</t>
  </si>
  <si>
    <t>Peres</t>
  </si>
  <si>
    <t>Yitzhak</t>
  </si>
  <si>
    <t>Rabin</t>
  </si>
  <si>
    <t>Rotblat</t>
  </si>
  <si>
    <t>Carlos Filipe Ximenes</t>
  </si>
  <si>
    <t>Belo</t>
  </si>
  <si>
    <t>TL</t>
  </si>
  <si>
    <t>Ramos-Horta</t>
  </si>
  <si>
    <t>Jody</t>
  </si>
  <si>
    <t>Hume</t>
  </si>
  <si>
    <t>Trimble</t>
  </si>
  <si>
    <t>Sully</t>
  </si>
  <si>
    <t>Prudhomme</t>
  </si>
  <si>
    <t>Mommsen</t>
  </si>
  <si>
    <t>Mistral</t>
  </si>
  <si>
    <t>Echegaray</t>
  </si>
  <si>
    <t>Henryk</t>
  </si>
  <si>
    <t>Sienkiewicz</t>
  </si>
  <si>
    <t>Carducci</t>
  </si>
  <si>
    <t>Rudyard</t>
  </si>
  <si>
    <t>Kipling</t>
  </si>
  <si>
    <t>Eucken</t>
  </si>
  <si>
    <t>Selma</t>
  </si>
  <si>
    <t>Heyse</t>
  </si>
  <si>
    <t>Maeterlinck</t>
  </si>
  <si>
    <t>Gerhart</t>
  </si>
  <si>
    <t>Hauptmann</t>
  </si>
  <si>
    <t>Rabindranath</t>
  </si>
  <si>
    <t>Tagore</t>
  </si>
  <si>
    <t>Romain</t>
  </si>
  <si>
    <t>Rolland</t>
  </si>
  <si>
    <t>Verner</t>
  </si>
  <si>
    <t>von Heidenstam</t>
  </si>
  <si>
    <t>Gjellerup</t>
  </si>
  <si>
    <t>Pontoppidan</t>
  </si>
  <si>
    <t>Spitteler</t>
  </si>
  <si>
    <t>Knut</t>
  </si>
  <si>
    <t>Hamsun</t>
  </si>
  <si>
    <t>Anatole</t>
  </si>
  <si>
    <t>Jacinto</t>
  </si>
  <si>
    <t>Benavente</t>
  </si>
  <si>
    <t>William Butler</t>
  </si>
  <si>
    <t>Yeats</t>
  </si>
  <si>
    <t>Wladyslaw</t>
  </si>
  <si>
    <t>Reymont</t>
  </si>
  <si>
    <t>George Bernard</t>
  </si>
  <si>
    <t>Shaw</t>
  </si>
  <si>
    <t>Grazia</t>
  </si>
  <si>
    <t>Deledda</t>
  </si>
  <si>
    <t>Bergson</t>
  </si>
  <si>
    <t>Sigrid</t>
  </si>
  <si>
    <t>Undset</t>
  </si>
  <si>
    <t>Mann</t>
  </si>
  <si>
    <t>Sinclair</t>
  </si>
  <si>
    <t>Erik Axel</t>
  </si>
  <si>
    <t>Karlfeldt</t>
  </si>
  <si>
    <t>Galsworthy</t>
  </si>
  <si>
    <t>Bunin</t>
  </si>
  <si>
    <t>Luigi</t>
  </si>
  <si>
    <t>Pirandello</t>
  </si>
  <si>
    <t>O'Neill</t>
  </si>
  <si>
    <t>Martin du Gard</t>
  </si>
  <si>
    <t>Pearl</t>
  </si>
  <si>
    <t>Buck</t>
  </si>
  <si>
    <t>Frans Eemil</t>
  </si>
  <si>
    <t>Johannes V.</t>
  </si>
  <si>
    <t>Gabriela</t>
  </si>
  <si>
    <t>CL</t>
  </si>
  <si>
    <t>Hesse</t>
  </si>
  <si>
    <t>Gide</t>
  </si>
  <si>
    <t>T.S.</t>
  </si>
  <si>
    <t>Eliot</t>
  </si>
  <si>
    <t>Faulkner</t>
  </si>
  <si>
    <t>Bertrand</t>
  </si>
  <si>
    <t>Russell</t>
  </si>
  <si>
    <t>Lagerkvist</t>
  </si>
  <si>
    <t>Mauriac</t>
  </si>
  <si>
    <t>Winston</t>
  </si>
  <si>
    <t>Churchill</t>
  </si>
  <si>
    <t>Hemingway</t>
  </si>
  <si>
    <t>Laxness</t>
  </si>
  <si>
    <t>IS</t>
  </si>
  <si>
    <t>PR</t>
  </si>
  <si>
    <t>Camus</t>
  </si>
  <si>
    <t>Boris</t>
  </si>
  <si>
    <t>Pasternak</t>
  </si>
  <si>
    <t>Salvatore</t>
  </si>
  <si>
    <t>Quasimodo</t>
  </si>
  <si>
    <t>Saint-John</t>
  </si>
  <si>
    <t>Perse</t>
  </si>
  <si>
    <t>GP</t>
  </si>
  <si>
    <t>Ivo</t>
  </si>
  <si>
    <t>Andric</t>
  </si>
  <si>
    <t>RS</t>
  </si>
  <si>
    <t>Steinbeck</t>
  </si>
  <si>
    <t>Giorgos</t>
  </si>
  <si>
    <t>Seferis</t>
  </si>
  <si>
    <t>TR</t>
  </si>
  <si>
    <t>GR</t>
  </si>
  <si>
    <t>Jean-Paul</t>
  </si>
  <si>
    <t>Sartre</t>
  </si>
  <si>
    <t>Sholokhov</t>
  </si>
  <si>
    <t>Shmuel</t>
  </si>
  <si>
    <t>Agnon</t>
  </si>
  <si>
    <t>Nelly</t>
  </si>
  <si>
    <t>Sachs</t>
  </si>
  <si>
    <t>Miguel Angel</t>
  </si>
  <si>
    <t>Asturias</t>
  </si>
  <si>
    <t>Yasunari</t>
  </si>
  <si>
    <t>Kawabata</t>
  </si>
  <si>
    <t>Samuel</t>
  </si>
  <si>
    <t>Beckett</t>
  </si>
  <si>
    <t>Alexandr</t>
  </si>
  <si>
    <t>Solzhenitsyn</t>
  </si>
  <si>
    <t>Pablo</t>
  </si>
  <si>
    <t>Neruda</t>
  </si>
  <si>
    <t>Patrick</t>
  </si>
  <si>
    <t>White</t>
  </si>
  <si>
    <t>Eyvind</t>
  </si>
  <si>
    <t>Johnson</t>
  </si>
  <si>
    <t>Harry</t>
  </si>
  <si>
    <t>Martinson</t>
  </si>
  <si>
    <t>Eugenio</t>
  </si>
  <si>
    <t>Montale</t>
  </si>
  <si>
    <t>Saul</t>
  </si>
  <si>
    <t>Bellow</t>
  </si>
  <si>
    <t>Vicente</t>
  </si>
  <si>
    <t>Aleixandre</t>
  </si>
  <si>
    <t>Isaac Bashevis</t>
  </si>
  <si>
    <t>Singer</t>
  </si>
  <si>
    <t>Odysseus</t>
  </si>
  <si>
    <t>Elytis</t>
  </si>
  <si>
    <t>Czeslaw</t>
  </si>
  <si>
    <t>Milosz</t>
  </si>
  <si>
    <t>Elias</t>
  </si>
  <si>
    <t>Canetti</t>
  </si>
  <si>
    <t>BG</t>
  </si>
  <si>
    <t>CO</t>
  </si>
  <si>
    <t>Golding</t>
  </si>
  <si>
    <t>Seifert</t>
  </si>
  <si>
    <t>MG</t>
  </si>
  <si>
    <t>Wole</t>
  </si>
  <si>
    <t>Soyinka</t>
  </si>
  <si>
    <t>NG</t>
  </si>
  <si>
    <t>Brodsky</t>
  </si>
  <si>
    <t>Naguib</t>
  </si>
  <si>
    <t>Mahfouz</t>
  </si>
  <si>
    <t>Cela</t>
  </si>
  <si>
    <t>Octavio</t>
  </si>
  <si>
    <t>Paz</t>
  </si>
  <si>
    <t>Nadine</t>
  </si>
  <si>
    <t>Gordimer</t>
  </si>
  <si>
    <t>Walcott</t>
  </si>
  <si>
    <t>LC</t>
  </si>
  <si>
    <t>Toni</t>
  </si>
  <si>
    <t>Morrison</t>
  </si>
  <si>
    <t>Kenzaburo</t>
  </si>
  <si>
    <t>Oe</t>
  </si>
  <si>
    <t>Seamus</t>
  </si>
  <si>
    <t>Heaney</t>
  </si>
  <si>
    <t>Wislawa</t>
  </si>
  <si>
    <t>Szymborska</t>
  </si>
  <si>
    <t>Dario</t>
  </si>
  <si>
    <t>Fo</t>
  </si>
  <si>
    <t>Saramago</t>
  </si>
  <si>
    <t>Grass</t>
  </si>
  <si>
    <t>Frisch</t>
  </si>
  <si>
    <t>Rotterdam</t>
  </si>
  <si>
    <t>Paul A.</t>
  </si>
  <si>
    <t>Samuelson</t>
  </si>
  <si>
    <t>Kuznets</t>
  </si>
  <si>
    <t>Hicks</t>
  </si>
  <si>
    <t>All Souls College</t>
  </si>
  <si>
    <t>Kenneth J.</t>
  </si>
  <si>
    <t>Arrow</t>
  </si>
  <si>
    <t>Wassily</t>
  </si>
  <si>
    <t>Leontief</t>
  </si>
  <si>
    <t>Gunnar</t>
  </si>
  <si>
    <t>von Hayek</t>
  </si>
  <si>
    <t>Leonid Vitaliyevich</t>
  </si>
  <si>
    <t>Kantorovich</t>
  </si>
  <si>
    <t>Tjalling C.</t>
  </si>
  <si>
    <t>Koopmans</t>
  </si>
  <si>
    <t>Milton</t>
  </si>
  <si>
    <t>Bertil</t>
  </si>
  <si>
    <t>Ohlin</t>
  </si>
  <si>
    <t>James E.</t>
  </si>
  <si>
    <t>Meade</t>
  </si>
  <si>
    <t>Herbert</t>
  </si>
  <si>
    <t>Carnegie Mellon University</t>
  </si>
  <si>
    <t>Schultz</t>
  </si>
  <si>
    <t>Sir Arthur</t>
  </si>
  <si>
    <t>BB</t>
  </si>
  <si>
    <t>Lawrence R.</t>
  </si>
  <si>
    <t>Klein</t>
  </si>
  <si>
    <t>Tobin</t>
  </si>
  <si>
    <t>George J.</t>
  </si>
  <si>
    <t>Stigler</t>
  </si>
  <si>
    <t>Gerard</t>
  </si>
  <si>
    <t>Debreu</t>
  </si>
  <si>
    <t>Stone</t>
  </si>
  <si>
    <t>Franco</t>
  </si>
  <si>
    <t>Modigliani</t>
  </si>
  <si>
    <t>James M.</t>
  </si>
  <si>
    <t>Buchanan Jr.</t>
  </si>
  <si>
    <t>Center for Study of Public Choice</t>
  </si>
  <si>
    <t>Fairfax VA</t>
  </si>
  <si>
    <t>Robert M.</t>
  </si>
  <si>
    <t>Solow</t>
  </si>
  <si>
    <t>Allais</t>
  </si>
  <si>
    <t>Trygve</t>
  </si>
  <si>
    <t>Haavelmo</t>
  </si>
  <si>
    <t>Harry M.</t>
  </si>
  <si>
    <t>Markowitz</t>
  </si>
  <si>
    <t>City University of New York</t>
  </si>
  <si>
    <t>Merton H.</t>
  </si>
  <si>
    <t>Miller</t>
  </si>
  <si>
    <t>Sharpe</t>
  </si>
  <si>
    <t>Ronald H.</t>
  </si>
  <si>
    <t>Coase</t>
  </si>
  <si>
    <t>Gary</t>
  </si>
  <si>
    <t>Becker</t>
  </si>
  <si>
    <t>Fogel</t>
  </si>
  <si>
    <t>Douglass C.</t>
  </si>
  <si>
    <t>North</t>
  </si>
  <si>
    <t>Harsanyi</t>
  </si>
  <si>
    <t>Nash Jr.</t>
  </si>
  <si>
    <t>Reinhard</t>
  </si>
  <si>
    <t>Selten</t>
  </si>
  <si>
    <t>Robert E.</t>
  </si>
  <si>
    <t>Lucas Jr.</t>
  </si>
  <si>
    <t>James A.</t>
  </si>
  <si>
    <t>Mirrlees</t>
  </si>
  <si>
    <t>Vickrey</t>
  </si>
  <si>
    <t>Merton</t>
  </si>
  <si>
    <t>Myron</t>
  </si>
  <si>
    <t>Scholes</t>
  </si>
  <si>
    <t>Long Term Capital Management</t>
  </si>
  <si>
    <t>Greenwich CT</t>
  </si>
  <si>
    <t>Amartya</t>
  </si>
  <si>
    <t>Sen</t>
  </si>
  <si>
    <t>Mundell</t>
  </si>
  <si>
    <t>Frank</t>
  </si>
  <si>
    <t>Arvid</t>
  </si>
  <si>
    <t>Carlsson</t>
  </si>
  <si>
    <t>Gothenburg</t>
  </si>
  <si>
    <t>Greengard</t>
  </si>
  <si>
    <t>Eric</t>
  </si>
  <si>
    <t>Kandel</t>
  </si>
  <si>
    <t>Kim</t>
  </si>
  <si>
    <t>Dae-jung</t>
  </si>
  <si>
    <t>Zhores</t>
  </si>
  <si>
    <t>Alferov</t>
  </si>
  <si>
    <t>A.F. Ioffe Physico-Technical Institute</t>
  </si>
  <si>
    <t>Kroemer</t>
  </si>
  <si>
    <t>Kilby</t>
  </si>
  <si>
    <t>Texas Instruments</t>
  </si>
  <si>
    <t>Heeger</t>
  </si>
  <si>
    <t>MacDiarmid</t>
  </si>
  <si>
    <t>Shirakawa</t>
  </si>
  <si>
    <t>University of Tsukuba</t>
  </si>
  <si>
    <t>James J.</t>
  </si>
  <si>
    <t>Heckman</t>
  </si>
  <si>
    <t>Daniel L.</t>
  </si>
  <si>
    <t>McFadden</t>
  </si>
  <si>
    <t>Xingjian</t>
  </si>
  <si>
    <t>Gao</t>
  </si>
  <si>
    <t>Leland</t>
  </si>
  <si>
    <t>Hartwell</t>
  </si>
  <si>
    <t>Tim</t>
  </si>
  <si>
    <t>Hunt</t>
  </si>
  <si>
    <t>Imperial Cancer Research Fund</t>
  </si>
  <si>
    <t>Sir Paul</t>
  </si>
  <si>
    <t>Nurse</t>
  </si>
  <si>
    <t>Cornell</t>
  </si>
  <si>
    <t>University of Colorado JILA</t>
  </si>
  <si>
    <t>Ketterle</t>
  </si>
  <si>
    <t>Wieman</t>
  </si>
  <si>
    <t>Knowles</t>
  </si>
  <si>
    <t>Ryoji</t>
  </si>
  <si>
    <t>Noyori</t>
  </si>
  <si>
    <t>Nagoya University</t>
  </si>
  <si>
    <t>Nagoya</t>
  </si>
  <si>
    <t>Barry</t>
  </si>
  <si>
    <t>Sharpless</t>
  </si>
  <si>
    <t>The Scripps Research Institute</t>
  </si>
  <si>
    <t>La Jolla CA</t>
  </si>
  <si>
    <t>Akerlof</t>
  </si>
  <si>
    <t>A. Michael</t>
  </si>
  <si>
    <t>Spence</t>
  </si>
  <si>
    <t>Stiglitz</t>
  </si>
  <si>
    <t>V. S.</t>
  </si>
  <si>
    <t>Naipaul</t>
  </si>
  <si>
    <t>TT</t>
  </si>
  <si>
    <t>Kofi</t>
  </si>
  <si>
    <t>Annan</t>
  </si>
  <si>
    <t>GH</t>
  </si>
  <si>
    <t>Sydney</t>
  </si>
  <si>
    <t>Brenner</t>
  </si>
  <si>
    <t>SG</t>
  </si>
  <si>
    <t>The Molecular Sciences Institute</t>
  </si>
  <si>
    <t>H. Robert</t>
  </si>
  <si>
    <t>Horvitz</t>
  </si>
  <si>
    <t>Sulston</t>
  </si>
  <si>
    <t>The Wellcome Trust Sanger Institute</t>
  </si>
  <si>
    <t>Raymond</t>
  </si>
  <si>
    <t>Davis Jr.</t>
  </si>
  <si>
    <t>Masatoshi</t>
  </si>
  <si>
    <t>Koshiba</t>
  </si>
  <si>
    <t>University of Tokyo</t>
  </si>
  <si>
    <t>Riccardo</t>
  </si>
  <si>
    <t>Giacconi</t>
  </si>
  <si>
    <t>Associated Universities Inc.</t>
  </si>
  <si>
    <t>John B.</t>
  </si>
  <si>
    <t>Fenn</t>
  </si>
  <si>
    <t>Virginia Commonwealth University</t>
  </si>
  <si>
    <t>Richmond VA</t>
  </si>
  <si>
    <t>Koichi</t>
  </si>
  <si>
    <t>Tanaka</t>
  </si>
  <si>
    <t>Shimadzu Corp.</t>
  </si>
  <si>
    <t>Kahneman</t>
  </si>
  <si>
    <t>Vernon L.</t>
  </si>
  <si>
    <t>George Mason University</t>
  </si>
  <si>
    <t>Imre</t>
  </si>
  <si>
    <t>Jimmy</t>
  </si>
  <si>
    <t>Carter</t>
  </si>
  <si>
    <t>J. M.</t>
  </si>
  <si>
    <t>Coetzee</t>
  </si>
  <si>
    <t>Paul C.</t>
  </si>
  <si>
    <t>Lauterbur</t>
  </si>
  <si>
    <t>Sir Peter</t>
  </si>
  <si>
    <t>Mansfield</t>
  </si>
  <si>
    <t>University of Nottingham School of Physics and Astronomy</t>
  </si>
  <si>
    <t>Nottingham</t>
  </si>
  <si>
    <t>Alexei</t>
  </si>
  <si>
    <t>Abrikosov</t>
  </si>
  <si>
    <t>Argonne National Laboratory</t>
  </si>
  <si>
    <t>Argonne IL</t>
  </si>
  <si>
    <t>Vitaly L.</t>
  </si>
  <si>
    <t>Ginzburg</t>
  </si>
  <si>
    <t>Anthony J.</t>
  </si>
  <si>
    <t>Leggett</t>
  </si>
  <si>
    <t>Agre</t>
  </si>
  <si>
    <t>Roderick</t>
  </si>
  <si>
    <t>MacKinnon</t>
  </si>
  <si>
    <t>Engle III</t>
  </si>
  <si>
    <t>New York University</t>
  </si>
  <si>
    <t>Clive W.J.</t>
  </si>
  <si>
    <t>Granger</t>
  </si>
  <si>
    <t>Shirin</t>
  </si>
  <si>
    <t>Ebadi</t>
  </si>
  <si>
    <t>IR</t>
  </si>
  <si>
    <t>Axel</t>
  </si>
  <si>
    <t>Linda B.</t>
  </si>
  <si>
    <t>David J.</t>
  </si>
  <si>
    <t>Gross</t>
  </si>
  <si>
    <t>University of California Kavli Institute for Theoretical Physics</t>
  </si>
  <si>
    <t>H. David</t>
  </si>
  <si>
    <t>Politzer</t>
  </si>
  <si>
    <t>Wilczek</t>
  </si>
  <si>
    <t>Ciechanover</t>
  </si>
  <si>
    <t>Technion - Israel Institute of Technology</t>
  </si>
  <si>
    <t>Haifa</t>
  </si>
  <si>
    <t>Israel</t>
  </si>
  <si>
    <t>Avram</t>
  </si>
  <si>
    <t>Hershko</t>
  </si>
  <si>
    <t>Irwin</t>
  </si>
  <si>
    <t>Rose</t>
  </si>
  <si>
    <t>Elfriede</t>
  </si>
  <si>
    <t>Jelinek</t>
  </si>
  <si>
    <t>Wangari</t>
  </si>
  <si>
    <t>Maathai</t>
  </si>
  <si>
    <t>KE</t>
  </si>
  <si>
    <t>Finn E.</t>
  </si>
  <si>
    <t>Kydland</t>
  </si>
  <si>
    <t>Prescott</t>
  </si>
  <si>
    <t>Arizona State University</t>
  </si>
  <si>
    <t>Tempe AZ</t>
  </si>
  <si>
    <t>Barry J.</t>
  </si>
  <si>
    <t>NHMRC Helicobacter pylori Research Laboratory QEII Medical Centre</t>
  </si>
  <si>
    <t>Nedlands</t>
  </si>
  <si>
    <t>J. Robin</t>
  </si>
  <si>
    <t>Warren</t>
  </si>
  <si>
    <t>Roy J.</t>
  </si>
  <si>
    <t>Glauber</t>
  </si>
  <si>
    <t>John L.</t>
  </si>
  <si>
    <t>Hall</t>
  </si>
  <si>
    <t>Theodor W.</t>
  </si>
  <si>
    <t>Garching</t>
  </si>
  <si>
    <t>Yves</t>
  </si>
  <si>
    <t>Chauvin</t>
  </si>
  <si>
    <t>Rueil-Malmaison</t>
  </si>
  <si>
    <t>Robert H.</t>
  </si>
  <si>
    <t>Grubbs</t>
  </si>
  <si>
    <t>Schrock</t>
  </si>
  <si>
    <t>Mohamed</t>
  </si>
  <si>
    <t>ElBaradei</t>
  </si>
  <si>
    <t>Robert J.</t>
  </si>
  <si>
    <t>Aumann</t>
  </si>
  <si>
    <t>University of Jerusalem Center for RationalityHebrew</t>
  </si>
  <si>
    <t>Jerusalem</t>
  </si>
  <si>
    <t>Thomas C.</t>
  </si>
  <si>
    <t>Schelling</t>
  </si>
  <si>
    <t>College Park MD</t>
  </si>
  <si>
    <t>Harold</t>
  </si>
  <si>
    <t>Pinter</t>
  </si>
  <si>
    <t>Andrew Z.</t>
  </si>
  <si>
    <t>Fire</t>
  </si>
  <si>
    <t>Stanford University School of Medicine</t>
  </si>
  <si>
    <t>Craig C.</t>
  </si>
  <si>
    <t>Mello</t>
  </si>
  <si>
    <t>University of Massachusetts Medical School</t>
  </si>
  <si>
    <t>Worcester MA</t>
  </si>
  <si>
    <t>Mather</t>
  </si>
  <si>
    <t>NASA Goddard Space Flight Center</t>
  </si>
  <si>
    <t>Greenbelt MD</t>
  </si>
  <si>
    <t>George F.</t>
  </si>
  <si>
    <t>Smoot</t>
  </si>
  <si>
    <t>Roger D.</t>
  </si>
  <si>
    <t>Edmund S.</t>
  </si>
  <si>
    <t>Phelps</t>
  </si>
  <si>
    <t>Orhan</t>
  </si>
  <si>
    <t>Pamuk</t>
  </si>
  <si>
    <t>Muhammad</t>
  </si>
  <si>
    <t>Yunus</t>
  </si>
  <si>
    <t>BD</t>
  </si>
  <si>
    <t>Mario R.</t>
  </si>
  <si>
    <t>Capecchi</t>
  </si>
  <si>
    <t>University of Utah</t>
  </si>
  <si>
    <t>Salt Lake City UT</t>
  </si>
  <si>
    <t>Sir Martin J.</t>
  </si>
  <si>
    <t>Evans</t>
  </si>
  <si>
    <t>Cardiff University</t>
  </si>
  <si>
    <t>Cardiff</t>
  </si>
  <si>
    <t>Oliver</t>
  </si>
  <si>
    <t>Smithies</t>
  </si>
  <si>
    <t>University of North Carolina</t>
  </si>
  <si>
    <t>Chapel Hill NC</t>
  </si>
  <si>
    <t>Fert</t>
  </si>
  <si>
    <t>Orsay</t>
  </si>
  <si>
    <t>Ertl</t>
  </si>
  <si>
    <t>Doris</t>
  </si>
  <si>
    <t>Lessing</t>
  </si>
  <si>
    <t>Al</t>
  </si>
  <si>
    <t>Gore</t>
  </si>
  <si>
    <t>Leonid</t>
  </si>
  <si>
    <t>Hurwicz</t>
  </si>
  <si>
    <t>University of Minnesota</t>
  </si>
  <si>
    <t>Minneapolis MN</t>
  </si>
  <si>
    <t>Eric S.</t>
  </si>
  <si>
    <t>Maskin</t>
  </si>
  <si>
    <t>Roger B.</t>
  </si>
  <si>
    <t>Myerson</t>
  </si>
  <si>
    <t>Harald</t>
  </si>
  <si>
    <t>zur Hausen</t>
  </si>
  <si>
    <t>German Cancer Research Center</t>
  </si>
  <si>
    <t>Regulation of Retroviral Infections Unit Virology Department Institut Pasteur</t>
  </si>
  <si>
    <t>Luc</t>
  </si>
  <si>
    <t>Montagnier</t>
  </si>
  <si>
    <t>World Foundation for AIDS Research and Prevention</t>
  </si>
  <si>
    <t>Yoichiro</t>
  </si>
  <si>
    <t>Nambu</t>
  </si>
  <si>
    <t>Enrico Fermi Institute University of Chicago</t>
  </si>
  <si>
    <t>Makoto</t>
  </si>
  <si>
    <t>Kobayashi</t>
  </si>
  <si>
    <t>High Energy Accelerator Research Organization (KEK)</t>
  </si>
  <si>
    <t>Tsukuba</t>
  </si>
  <si>
    <t>Toshihide</t>
  </si>
  <si>
    <t>Maskawa</t>
  </si>
  <si>
    <t>Kyoto Sangyo University</t>
  </si>
  <si>
    <t>Osamu</t>
  </si>
  <si>
    <t>Shimomura</t>
  </si>
  <si>
    <t>Marine Biological Laboratory (MBL)</t>
  </si>
  <si>
    <t>Woods Hole MA</t>
  </si>
  <si>
    <t>Chalfie</t>
  </si>
  <si>
    <t>Roger Y.</t>
  </si>
  <si>
    <t>Tsien</t>
  </si>
  <si>
    <t>Jean-Marie Gustave</t>
  </si>
  <si>
    <t>Martti</t>
  </si>
  <si>
    <t>Ahtisaari</t>
  </si>
  <si>
    <t>Krugman</t>
  </si>
  <si>
    <t>Elizabeth H.</t>
  </si>
  <si>
    <t>Blackburn</t>
  </si>
  <si>
    <t>Carol W.</t>
  </si>
  <si>
    <t>Greider</t>
  </si>
  <si>
    <t>Jack W.</t>
  </si>
  <si>
    <t>Szostak</t>
  </si>
  <si>
    <t>Charles K.</t>
  </si>
  <si>
    <t>Kao</t>
  </si>
  <si>
    <t>Standard Telecommunication Laboratories</t>
  </si>
  <si>
    <t>Harlow</t>
  </si>
  <si>
    <t>Willard S.</t>
  </si>
  <si>
    <t>Boyle</t>
  </si>
  <si>
    <t>Venkatraman</t>
  </si>
  <si>
    <t>Ramakrishnan</t>
  </si>
  <si>
    <t>Thomas A.</t>
  </si>
  <si>
    <t>Steitz</t>
  </si>
  <si>
    <t>Ada E.</t>
  </si>
  <si>
    <t>Yonath</t>
  </si>
  <si>
    <t>Weizmann Institute of Science</t>
  </si>
  <si>
    <t>Rehovot</t>
  </si>
  <si>
    <t>Herta</t>
  </si>
  <si>
    <t>Barack</t>
  </si>
  <si>
    <t>Obama</t>
  </si>
  <si>
    <t>Elinor</t>
  </si>
  <si>
    <t>Ostrom</t>
  </si>
  <si>
    <t>Oliver E.</t>
  </si>
  <si>
    <t>Williamson</t>
  </si>
  <si>
    <t>Robert G.</t>
  </si>
  <si>
    <t>Edwards</t>
  </si>
  <si>
    <t>Andre</t>
  </si>
  <si>
    <t>Geim</t>
  </si>
  <si>
    <t>University of Manchester</t>
  </si>
  <si>
    <t>Konstantin</t>
  </si>
  <si>
    <t>Novoselov</t>
  </si>
  <si>
    <t>Richard F.</t>
  </si>
  <si>
    <t>Heck</t>
  </si>
  <si>
    <t>PH</t>
  </si>
  <si>
    <t>University of Delaware</t>
  </si>
  <si>
    <t>Ei-ichi</t>
  </si>
  <si>
    <t>Negishi</t>
  </si>
  <si>
    <t>Akira</t>
  </si>
  <si>
    <t>Suzuki</t>
  </si>
  <si>
    <t>Hokkaido University</t>
  </si>
  <si>
    <t>Sapporo</t>
  </si>
  <si>
    <t>Mario</t>
  </si>
  <si>
    <t>Vargas Llosa</t>
  </si>
  <si>
    <t>PE</t>
  </si>
  <si>
    <t>Xiaobo</t>
  </si>
  <si>
    <t>Liu</t>
  </si>
  <si>
    <t>Peter A.</t>
  </si>
  <si>
    <t>Diamond</t>
  </si>
  <si>
    <t>Dale T.</t>
  </si>
  <si>
    <t>Mortensen</t>
  </si>
  <si>
    <t>Christopher A.</t>
  </si>
  <si>
    <t>Pissarides</t>
  </si>
  <si>
    <t>CY</t>
  </si>
  <si>
    <t>Bruce A.</t>
  </si>
  <si>
    <t>Beutler</t>
  </si>
  <si>
    <t>Jules A.</t>
  </si>
  <si>
    <t>University of Strasbourg</t>
  </si>
  <si>
    <t>Ralph M.</t>
  </si>
  <si>
    <t>Steinman</t>
  </si>
  <si>
    <t>Perlmutter</t>
  </si>
  <si>
    <t>Lawrence Berkeley National Laboratory</t>
  </si>
  <si>
    <t>Brian P.</t>
  </si>
  <si>
    <t>Schmidt</t>
  </si>
  <si>
    <t>Weston Creek</t>
  </si>
  <si>
    <t>Adam G.</t>
  </si>
  <si>
    <t>Riess</t>
  </si>
  <si>
    <t>Johns Hopkins University</t>
  </si>
  <si>
    <t>Dan</t>
  </si>
  <si>
    <t>Shechtman</t>
  </si>
  <si>
    <t>Tomas</t>
  </si>
  <si>
    <t>Ellen</t>
  </si>
  <si>
    <t>Johnson Sirleaf</t>
  </si>
  <si>
    <t>LR</t>
  </si>
  <si>
    <t>Leymah</t>
  </si>
  <si>
    <t>Gbowee</t>
  </si>
  <si>
    <t>Tawakkol</t>
  </si>
  <si>
    <t>Karman</t>
  </si>
  <si>
    <t>YE</t>
  </si>
  <si>
    <t>Thomas J.</t>
  </si>
  <si>
    <t>Sargent</t>
  </si>
  <si>
    <t>Sims</t>
  </si>
  <si>
    <t>Sir John B.</t>
  </si>
  <si>
    <t>Gurdon</t>
  </si>
  <si>
    <t>Gurdon Institute</t>
  </si>
  <si>
    <t>Shinya</t>
  </si>
  <si>
    <t>Yamanaka</t>
  </si>
  <si>
    <t>Serge</t>
  </si>
  <si>
    <t>Haroche</t>
  </si>
  <si>
    <t>MA</t>
  </si>
  <si>
    <t>Wineland</t>
  </si>
  <si>
    <t>Lefkowitz</t>
  </si>
  <si>
    <t>Howard Hughes Medical Institute</t>
  </si>
  <si>
    <t>Brian</t>
  </si>
  <si>
    <t>Kobilka</t>
  </si>
  <si>
    <t>Mo</t>
  </si>
  <si>
    <t>Yan</t>
  </si>
  <si>
    <t>Alvin E.</t>
  </si>
  <si>
    <t>Roth</t>
  </si>
  <si>
    <t>Lloyd S.</t>
  </si>
  <si>
    <t>Shapley</t>
  </si>
  <si>
    <t>Rothman</t>
  </si>
  <si>
    <t>Randy W.</t>
  </si>
  <si>
    <t>Schekman</t>
  </si>
  <si>
    <t>Englert</t>
  </si>
  <si>
    <t>Higgs</t>
  </si>
  <si>
    <t>University of Edinburgh</t>
  </si>
  <si>
    <t>Karplus</t>
  </si>
  <si>
    <t>Levitt</t>
  </si>
  <si>
    <t>Arieh</t>
  </si>
  <si>
    <t>Warshel</t>
  </si>
  <si>
    <t>Alice</t>
  </si>
  <si>
    <t>Munro</t>
  </si>
  <si>
    <t>Eugene F.</t>
  </si>
  <si>
    <t>Fama</t>
  </si>
  <si>
    <t>Lars Peter</t>
  </si>
  <si>
    <t>Hansen</t>
  </si>
  <si>
    <t>Shiller</t>
  </si>
  <si>
    <t>O'Keefe</t>
  </si>
  <si>
    <t>May-Britt</t>
  </si>
  <si>
    <t>Moser</t>
  </si>
  <si>
    <t>Norwegian University of Science and Technology (NTNU)</t>
  </si>
  <si>
    <t>Trondheim</t>
  </si>
  <si>
    <t>Edvard I.</t>
  </si>
  <si>
    <t>Isamu</t>
  </si>
  <si>
    <t>Akasaki</t>
  </si>
  <si>
    <t>Meijo University</t>
  </si>
  <si>
    <t>Hiroshi</t>
  </si>
  <si>
    <t>Amano</t>
  </si>
  <si>
    <t>Shuji</t>
  </si>
  <si>
    <t>Nakamura</t>
  </si>
  <si>
    <t>Betzig</t>
  </si>
  <si>
    <t>Janelia Research Campus Howard Hughes Medical Institute</t>
  </si>
  <si>
    <t>Ashburn VA</t>
  </si>
  <si>
    <t>Stefan W.</t>
  </si>
  <si>
    <t>Hell</t>
  </si>
  <si>
    <t>Max Planck Institute for Biophysical Chemistry</t>
  </si>
  <si>
    <t>William E.</t>
  </si>
  <si>
    <t>Moerner</t>
  </si>
  <si>
    <t>Modiano</t>
  </si>
  <si>
    <t>Kailash</t>
  </si>
  <si>
    <t>Satyarthi</t>
  </si>
  <si>
    <t>Malala</t>
  </si>
  <si>
    <t>Yousafzai</t>
  </si>
  <si>
    <t>Tirole</t>
  </si>
  <si>
    <t>William C.</t>
  </si>
  <si>
    <t>Campbell</t>
  </si>
  <si>
    <t>Drew University</t>
  </si>
  <si>
    <t>Madison NJ</t>
  </si>
  <si>
    <t>Satoshi</t>
  </si>
  <si>
    <t>Kitasato University</t>
  </si>
  <si>
    <t>Youyou</t>
  </si>
  <si>
    <t>Tu</t>
  </si>
  <si>
    <t>China Academy of Traditional Chinese Medicine</t>
  </si>
  <si>
    <t>Beijing</t>
  </si>
  <si>
    <t>China</t>
  </si>
  <si>
    <t>Takaaki</t>
  </si>
  <si>
    <t>Kajita</t>
  </si>
  <si>
    <t>Kashiwa</t>
  </si>
  <si>
    <t>Arthur B.</t>
  </si>
  <si>
    <t>McDonald</t>
  </si>
  <si>
    <t>Queen's University</t>
  </si>
  <si>
    <t>Kingston</t>
  </si>
  <si>
    <t>Lindahl</t>
  </si>
  <si>
    <t>Francis Crick Institute</t>
  </si>
  <si>
    <t>Hertfordshire</t>
  </si>
  <si>
    <t>Modrich</t>
  </si>
  <si>
    <t>Durham NC</t>
  </si>
  <si>
    <t>Aziz</t>
  </si>
  <si>
    <t>Sancar</t>
  </si>
  <si>
    <t>Svetlana</t>
  </si>
  <si>
    <t>Alexievich</t>
  </si>
  <si>
    <t>Angus</t>
  </si>
  <si>
    <t>Deaton</t>
  </si>
  <si>
    <t>Yoshinori</t>
  </si>
  <si>
    <t>Ohsumi</t>
  </si>
  <si>
    <t>Tokyo Institute of Technology</t>
  </si>
  <si>
    <t>Thouless</t>
  </si>
  <si>
    <t>F. Duncan M.</t>
  </si>
  <si>
    <t>Haldane</t>
  </si>
  <si>
    <t>Kosterlitz</t>
  </si>
  <si>
    <t>Jean-Pierre</t>
  </si>
  <si>
    <t>Sauvage</t>
  </si>
  <si>
    <t>Sir J. Fraser</t>
  </si>
  <si>
    <t>Stoddart</t>
  </si>
  <si>
    <t>Bernard L.</t>
  </si>
  <si>
    <t>Feringa</t>
  </si>
  <si>
    <t>University of Groningen</t>
  </si>
  <si>
    <t>Juan Manuel</t>
  </si>
  <si>
    <t>Santos</t>
  </si>
  <si>
    <t>Hart</t>
  </si>
  <si>
    <t>Bengt</t>
  </si>
  <si>
    <t>Bob</t>
  </si>
  <si>
    <t>Dylan</t>
  </si>
  <si>
    <t>Jeffrey C.</t>
  </si>
  <si>
    <t>University of Maine</t>
  </si>
  <si>
    <t>Maine ME</t>
  </si>
  <si>
    <t>Rosbash</t>
  </si>
  <si>
    <t>Brandeis University</t>
  </si>
  <si>
    <t>Waltham MA</t>
  </si>
  <si>
    <t>Michael W.</t>
  </si>
  <si>
    <t>Young</t>
  </si>
  <si>
    <t>Rainer</t>
  </si>
  <si>
    <t>Weiss</t>
  </si>
  <si>
    <t>LIGO/VIRGO Collaboration</t>
  </si>
  <si>
    <t>Barry C.</t>
  </si>
  <si>
    <t>Barish</t>
  </si>
  <si>
    <t>Kip S.</t>
  </si>
  <si>
    <t>Thorne</t>
  </si>
  <si>
    <t>Dubochet</t>
  </si>
  <si>
    <t>University of Lausanne</t>
  </si>
  <si>
    <t>Lausanne</t>
  </si>
  <si>
    <t>Joachim</t>
  </si>
  <si>
    <t>Kazuo</t>
  </si>
  <si>
    <t>Ishiguro</t>
  </si>
  <si>
    <t>Richard H.</t>
  </si>
  <si>
    <t>Thaler</t>
  </si>
  <si>
    <t>James P.</t>
  </si>
  <si>
    <t>Allison</t>
  </si>
  <si>
    <t>Parker Institute for Cancer Immunotherapy</t>
  </si>
  <si>
    <t>Tasuku</t>
  </si>
  <si>
    <t>Honjo</t>
  </si>
  <si>
    <t>Ashkin</t>
  </si>
  <si>
    <t>Mourou</t>
  </si>
  <si>
    <t>Palaiseau</t>
  </si>
  <si>
    <t>Donna</t>
  </si>
  <si>
    <t>Strickland</t>
  </si>
  <si>
    <t>University of Waterloo</t>
  </si>
  <si>
    <t>Waterloo</t>
  </si>
  <si>
    <t>Frances H.</t>
  </si>
  <si>
    <t>Arnold</t>
  </si>
  <si>
    <t>George P.</t>
  </si>
  <si>
    <t>University of Missouri</t>
  </si>
  <si>
    <t>Columbia</t>
  </si>
  <si>
    <t>Sir Gregory P.</t>
  </si>
  <si>
    <t>Winter</t>
  </si>
  <si>
    <t>Denis</t>
  </si>
  <si>
    <t>Mukwege</t>
  </si>
  <si>
    <t>CD</t>
  </si>
  <si>
    <t>Nadia</t>
  </si>
  <si>
    <t>IQ</t>
  </si>
  <si>
    <t>Nordhaus</t>
  </si>
  <si>
    <t>Paul M.</t>
  </si>
  <si>
    <t>Romer</t>
  </si>
  <si>
    <t>NYU Stern School of Business</t>
  </si>
  <si>
    <t>Kaelin</t>
  </si>
  <si>
    <t>Ratcliffe</t>
  </si>
  <si>
    <t>Gregg</t>
  </si>
  <si>
    <t>Semenza</t>
  </si>
  <si>
    <t>Peebles</t>
  </si>
  <si>
    <t>Mayor</t>
  </si>
  <si>
    <t>University of Geneva</t>
  </si>
  <si>
    <t>Didier</t>
  </si>
  <si>
    <t>Queloz</t>
  </si>
  <si>
    <t>Goodenough</t>
  </si>
  <si>
    <t>University of Texas</t>
  </si>
  <si>
    <t>Austin TX</t>
  </si>
  <si>
    <t>M. Stanley</t>
  </si>
  <si>
    <t>Whittingham</t>
  </si>
  <si>
    <t>Binghamton University State University of New York</t>
  </si>
  <si>
    <t>Yoshino</t>
  </si>
  <si>
    <t>Asahi Kasei Corporation</t>
  </si>
  <si>
    <t>Olga</t>
  </si>
  <si>
    <t>Tokarczuk</t>
  </si>
  <si>
    <t>Handke</t>
  </si>
  <si>
    <t>Abiy</t>
  </si>
  <si>
    <t>Ahmed Ali</t>
  </si>
  <si>
    <t>ET</t>
  </si>
  <si>
    <t>Abhijit</t>
  </si>
  <si>
    <t>Banerjee</t>
  </si>
  <si>
    <t>Esther</t>
  </si>
  <si>
    <t>Duflo</t>
  </si>
  <si>
    <t>Kremer</t>
  </si>
  <si>
    <t> Röntgen</t>
  </si>
  <si>
    <t>Dalén</t>
  </si>
  <si>
    <t>Schrödinger</t>
  </si>
  <si>
    <t>Segrè </t>
  </si>
  <si>
    <t>Mössbauer</t>
  </si>
  <si>
    <t>Alfvén </t>
  </si>
  <si>
    <t xml:space="preserve">Néel </t>
  </si>
  <si>
    <t>Müller </t>
  </si>
  <si>
    <t>Störmer </t>
  </si>
  <si>
    <t>Willstätter </t>
  </si>
  <si>
    <t>Frédéric </t>
  </si>
  <si>
    <t>Irène </t>
  </si>
  <si>
    <t>Ramón y Cajal</t>
  </si>
  <si>
    <t>Bárány </t>
  </si>
  <si>
    <t>Szent-Györgyi</t>
  </si>
  <si>
    <t>Müller</t>
  </si>
  <si>
    <t>Békésy </t>
  </si>
  <si>
    <t>André </t>
  </si>
  <si>
    <t>Delbrück </t>
  </si>
  <si>
    <t>Bergström </t>
  </si>
  <si>
    <t>Köhler </t>
  </si>
  <si>
    <t>César </t>
  </si>
  <si>
    <t>Nüsslein-Volhard</t>
  </si>
  <si>
    <t>Günter </t>
  </si>
  <si>
    <t>Élie </t>
  </si>
  <si>
    <t>Léon </t>
  </si>
  <si>
    <t xml:space="preserve">Léon </t>
  </si>
  <si>
    <t>Söderblom </t>
  </si>
  <si>
    <t>Hammarskjöld </t>
  </si>
  <si>
    <t>René </t>
  </si>
  <si>
    <t>Seán </t>
  </si>
  <si>
    <t>Agnes Gonxha</t>
  </si>
  <si>
    <r>
      <t>Pérez </t>
    </r>
    <r>
      <rPr>
        <b/>
        <sz val="8"/>
        <color rgb="FF5F6368"/>
        <rFont val="Arial"/>
        <family val="2"/>
      </rPr>
      <t>Esquivel</t>
    </r>
  </si>
  <si>
    <t>García Robles</t>
  </si>
  <si>
    <t>Arias Sánchez</t>
  </si>
  <si>
    <t>Menchú Tum</t>
  </si>
  <si>
    <t>José </t>
  </si>
  <si>
    <t> Bjørnstjerne</t>
  </si>
  <si>
    <t>Bjørnson</t>
  </si>
  <si>
    <t>Giosuè </t>
  </si>
  <si>
    <t>Lagerlöf</t>
  </si>
  <si>
    <t>Sillanpää </t>
  </si>
  <si>
    <t>Pär </t>
  </si>
  <si>
    <t>François</t>
  </si>
  <si>
    <t>Halldór</t>
  </si>
  <si>
    <t>Juan Ramón</t>
  </si>
  <si>
    <t>Jiménez</t>
  </si>
  <si>
    <t>Böll </t>
  </si>
  <si>
    <r>
      <t>Garcia Marquez</t>
    </r>
    <r>
      <rPr>
        <sz val="8"/>
        <color rgb="FF4D5156"/>
        <rFont val="Arial"/>
        <family val="2"/>
      </rPr>
      <t> </t>
    </r>
  </si>
  <si>
    <t xml:space="preserve">Camilo José </t>
  </si>
  <si>
    <t>Wüthrich</t>
  </si>
  <si>
    <t>Kertész</t>
  </si>
  <si>
    <r>
      <t>Hänsch</t>
    </r>
    <r>
      <rPr>
        <sz val="8"/>
        <color rgb="FF202122"/>
        <rFont val="Arial"/>
        <family val="2"/>
      </rPr>
      <t> </t>
    </r>
  </si>
  <si>
    <t>Grünberg </t>
  </si>
  <si>
    <t>Françoise </t>
  </si>
  <si>
    <t>Barré-Sinoussi</t>
  </si>
  <si>
    <r>
      <t> Le</t>
    </r>
    <r>
      <rPr>
        <sz val="9"/>
        <color rgb="FF4D5156"/>
        <rFont val="Calibri"/>
        <family val="2"/>
        <scheme val="minor"/>
      </rPr>
      <t> Clézio </t>
    </r>
  </si>
  <si>
    <t xml:space="preserve">Müller </t>
  </si>
  <si>
    <t>Tranströmer</t>
  </si>
  <si>
    <t>Südhof </t>
  </si>
  <si>
    <t>Ōmura </t>
  </si>
  <si>
    <t>Holmström</t>
  </si>
  <si>
    <t>André  F.</t>
  </si>
  <si>
    <t>François </t>
  </si>
  <si>
    <t>Gérard </t>
  </si>
  <si>
    <t>Il'ja M.</t>
  </si>
  <si>
    <t>École Polytechnique</t>
  </si>
  <si>
    <t>École municipale de physique et de chimie industrielles (Municipal School of Industrial Physics and Chemistry)</t>
  </si>
  <si>
    <t>Würzburg University,</t>
  </si>
  <si>
    <t>Würzburg</t>
  </si>
  <si>
    <t>Lidingö-Stockholm</t>
  </si>
  <si>
    <t>Sèvres</t>
  </si>
  <si>
    <t>Kaiser-Wilhelm-Institut (now Max-Planck-Institut) für Physik</t>
  </si>
  <si>
    <t>Göttingen</t>
  </si>
  <si>
    <t>Sorbonne University, Institut Henri Poincaré</t>
  </si>
  <si>
    <t>École Normale Supérieure</t>
  </si>
  <si>
    <t>Max-Planck-Institut für Festkörperforschung</t>
  </si>
  <si>
    <t>Rüschlikon</t>
  </si>
  <si>
    <t>Collège de France</t>
  </si>
  <si>
    <t>École Supérieure de Physique et Chimie</t>
  </si>
  <si>
    <t>Kaiser-Wilhelm-Institut (now Fritz-Haber-Institut) für physikalische Chemie und Electrochemie</t>
  </si>
  <si>
    <t>Kaiser-Wilhelm-Institut (now Max-Planck Institut) für Medizinische Forschung</t>
  </si>
  <si>
    <t>Kaiser-Wilhelm-Institut (now Max-Planck-Institut) für Biochemie</t>
  </si>
  <si>
    <t>Eidgenössische Technische Hochschule (Swiss Federal Institute of Technology)</t>
  </si>
  <si>
    <t>Kaiser-Wilhelm-Institut (now Max-Planck Institut) für Chemie</t>
  </si>
  <si>
    <t>Max-Planck-Institut für Kohlenforschung (Max-Planck-Institute for Carbon Research)</t>
  </si>
  <si>
    <t>Mülheim an der Ruhr</t>
  </si>
  <si>
    <t>Max-Planck-Institut für Physikalische Chemie</t>
  </si>
  <si>
    <t>Université Libre de Bruxelles</t>
  </si>
  <si>
    <t>Université Louis Pasteur</t>
  </si>
  <si>
    <t>Max-Planck-Institut für Biochemie</t>
  </si>
  <si>
    <t>Max-Planck-Institut für Biophysik</t>
  </si>
  <si>
    <t>Frankfurt</t>
  </si>
  <si>
    <t>Max-Planck-Institut für Chemie</t>
  </si>
  <si>
    <t>Kaiser-Wilhelm-Institut (now Max-Planck-Institut) für Biologie</t>
  </si>
  <si>
    <t>Istituto Superiore di Sanità (Chief Institute of Public Health)</t>
  </si>
  <si>
    <t>Max-Planck-Institut für Zellchemie</t>
  </si>
  <si>
    <t> Zoologisches Institut der Universität München</t>
  </si>
  <si>
    <t>Konrad-Lorenz-Institut der Österreichischen Akademie der Wissen­schaften, Forschungsstelle für Ethologie</t>
  </si>
  <si>
    <t>Altenberg; Grünau im Almtal</t>
  </si>
  <si>
    <t>Université Catholique de Louvain</t>
  </si>
  <si>
    <t>Biozentrum der Universität</t>
  </si>
  <si>
    <t>Université de Paris, Laboratoire Immuno-Hématologie</t>
  </si>
  <si>
    <t>Max-Planck-Institut für Biophysikalische Chemie</t>
  </si>
  <si>
    <t>Max-Planck-Institut für medizinische Forschung</t>
  </si>
  <si>
    <t>Max-Planck-Institut für Entwicklungsbiologie</t>
  </si>
  <si>
    <t>Tübingen</t>
  </si>
  <si>
    <t>École Nationale Supérieur des Mines de Paris</t>
  </si>
  <si>
    <t>Rheinische Friedrich-Wilhelms-Universität</t>
  </si>
  <si>
    <t>Göteborg  University</t>
  </si>
  <si>
    <t>Max-Planck-Institut für Quantenoptik</t>
  </si>
  <si>
    <t>Institut Français du Pétrole</t>
  </si>
  <si>
    <t>Université Paris-Sud</t>
  </si>
  <si>
    <t>Forschungszentrum Jülich</t>
  </si>
  <si>
    <t>Jülich</t>
  </si>
  <si>
    <t> Université de Strasbourg</t>
  </si>
  <si>
    <t>Gender</t>
  </si>
  <si>
    <t>The Netherlands</t>
  </si>
  <si>
    <t>country of uni</t>
  </si>
  <si>
    <t>Avg age prize rec'd</t>
  </si>
  <si>
    <t>Country of birth</t>
  </si>
  <si>
    <t>None</t>
  </si>
  <si>
    <t>Total men</t>
  </si>
  <si>
    <t>total women</t>
  </si>
  <si>
    <t>total winners</t>
  </si>
  <si>
    <t>% men</t>
  </si>
  <si>
    <t>% women</t>
  </si>
  <si>
    <t>Netherlands</t>
  </si>
  <si>
    <t>Poland</t>
  </si>
  <si>
    <t>Slovakia</t>
  </si>
  <si>
    <t>Luxembourg</t>
  </si>
  <si>
    <t>United States</t>
  </si>
  <si>
    <t>Azerbaijan</t>
  </si>
  <si>
    <t>Pakistan</t>
  </si>
  <si>
    <t>Algeria</t>
  </si>
  <si>
    <t>New Zealand</t>
  </si>
  <si>
    <t>Latvia</t>
  </si>
  <si>
    <t>Slovenia</t>
  </si>
  <si>
    <t>Croatia</t>
  </si>
  <si>
    <t>Czech Republic</t>
  </si>
  <si>
    <t>Egypt</t>
  </si>
  <si>
    <t>Bosnia and Herzegovina</t>
  </si>
  <si>
    <t>Ukraine</t>
  </si>
  <si>
    <t>Lithuania</t>
  </si>
  <si>
    <t>Taiwan</t>
  </si>
  <si>
    <t>South Korea</t>
  </si>
  <si>
    <t>Mexico</t>
  </si>
  <si>
    <t>Indonesia</t>
  </si>
  <si>
    <t>South Africa</t>
  </si>
  <si>
    <t>Brazil</t>
  </si>
  <si>
    <t>Romania</t>
  </si>
  <si>
    <t>Venezuela</t>
  </si>
  <si>
    <t>Zimbabwe</t>
  </si>
  <si>
    <t>Vietnam</t>
  </si>
  <si>
    <t>Belarus</t>
  </si>
  <si>
    <t>Republic of North Macedonia</t>
  </si>
  <si>
    <t>Costa Rica</t>
  </si>
  <si>
    <t>Myanmar</t>
  </si>
  <si>
    <t>Guatemala</t>
  </si>
  <si>
    <t>Timor-Leste</t>
  </si>
  <si>
    <t>Chile</t>
  </si>
  <si>
    <t>Iceland</t>
  </si>
  <si>
    <t>Guadeloupe</t>
  </si>
  <si>
    <t>Turkey</t>
  </si>
  <si>
    <t>Greece</t>
  </si>
  <si>
    <t>Bulgaria</t>
  </si>
  <si>
    <t>Colombia</t>
  </si>
  <si>
    <t>Madagascar</t>
  </si>
  <si>
    <t>Nigeria</t>
  </si>
  <si>
    <t>Saint Lucia</t>
  </si>
  <si>
    <t>Trinidad and Tobago</t>
  </si>
  <si>
    <t>Ghana</t>
  </si>
  <si>
    <t>Iran</t>
  </si>
  <si>
    <t>Kenya</t>
  </si>
  <si>
    <t>Bangladesh</t>
  </si>
  <si>
    <t>Peru</t>
  </si>
  <si>
    <t>Cyprus</t>
  </si>
  <si>
    <t>Liberia</t>
  </si>
  <si>
    <t>Yemen</t>
  </si>
  <si>
    <t>Morocco</t>
  </si>
  <si>
    <t>Democratic Republic of the Congo</t>
  </si>
  <si>
    <t>Iraq</t>
  </si>
  <si>
    <t>Ethiopia</t>
  </si>
  <si>
    <t>Total Nobel Laureates</t>
  </si>
  <si>
    <t>Born country code</t>
  </si>
  <si>
    <t># won</t>
  </si>
  <si>
    <t># Wins by country born</t>
  </si>
  <si>
    <t xml:space="preserve"># wins by country of Affiliation </t>
  </si>
  <si>
    <t># Won</t>
  </si>
  <si>
    <t>% won</t>
  </si>
  <si>
    <t>%won</t>
  </si>
  <si>
    <t>Categories won - no affilates</t>
  </si>
  <si>
    <t>Full Name</t>
  </si>
  <si>
    <t>first_name</t>
  </si>
  <si>
    <t>last_name</t>
  </si>
  <si>
    <t>#won</t>
  </si>
  <si>
    <t>Won more than 1</t>
  </si>
  <si>
    <t>Top Country most wins</t>
  </si>
  <si>
    <t>Least wins</t>
  </si>
  <si>
    <t>Rank</t>
  </si>
  <si>
    <t>Physics</t>
  </si>
  <si>
    <t>Medicine</t>
  </si>
  <si>
    <t>Chemistry</t>
  </si>
  <si>
    <t>Peace</t>
  </si>
  <si>
    <t>Literature</t>
  </si>
  <si>
    <t>Ecomonics</t>
  </si>
  <si>
    <t>The Netherlands School of Ecomonics</t>
  </si>
  <si>
    <t>Stockholm School of Ecomonics</t>
  </si>
  <si>
    <t>University of Maryland Department of Ecomonics and School of Public Policy</t>
  </si>
  <si>
    <t>London School of Ecomonics and Political Science</t>
  </si>
  <si>
    <t>Toulouse School of Ecomonics (TSE)</t>
  </si>
  <si>
    <t>Male</t>
  </si>
  <si>
    <t>Female</t>
  </si>
  <si>
    <t>Economics</t>
  </si>
  <si>
    <t>win%</t>
  </si>
  <si>
    <t>Top category</t>
  </si>
  <si>
    <t>Category</t>
  </si>
  <si>
    <t>Country of Affiliation</t>
  </si>
  <si>
    <t>Country</t>
  </si>
  <si>
    <t>Wins</t>
  </si>
  <si>
    <t>rank</t>
  </si>
  <si>
    <t>Code</t>
  </si>
  <si>
    <t>country code</t>
  </si>
  <si>
    <t>Total Wins</t>
  </si>
  <si>
    <t>Win %</t>
  </si>
  <si>
    <t>Overall %</t>
  </si>
  <si>
    <t>WINS BY CATEGORY FOR: United States(BY BIRTH)</t>
  </si>
  <si>
    <t>WINS BY CATEGORY -BY GENDER</t>
  </si>
  <si>
    <t>Row Labels</t>
  </si>
  <si>
    <t>Grand Total</t>
  </si>
  <si>
    <t>Count of gender</t>
  </si>
  <si>
    <t>Youngest Laureate</t>
  </si>
  <si>
    <t>Oldest Laureate</t>
  </si>
  <si>
    <t>#cea152</t>
  </si>
  <si>
    <t>Tan</t>
  </si>
  <si>
    <t>#2e2a25</t>
  </si>
  <si>
    <t>#8a8a8d</t>
  </si>
  <si>
    <t>gray</t>
  </si>
  <si>
    <t>#e4e2df</t>
  </si>
  <si>
    <t>tan</t>
  </si>
  <si>
    <t>#cc9b40</t>
  </si>
  <si>
    <t>#002a3a</t>
  </si>
  <si>
    <t>Dark teal</t>
  </si>
  <si>
    <t>Total  awarded</t>
  </si>
  <si>
    <t>Overall %  awarded</t>
  </si>
  <si>
    <t>p</t>
  </si>
  <si>
    <t>c</t>
  </si>
  <si>
    <t>pe</t>
  </si>
  <si>
    <t>med</t>
  </si>
  <si>
    <t>lit</t>
  </si>
  <si>
    <t>eco</t>
  </si>
  <si>
    <t>2001-2010</t>
  </si>
  <si>
    <t>2011-2019</t>
  </si>
  <si>
    <t>1901-1910</t>
  </si>
  <si>
    <t>1911-1920</t>
  </si>
  <si>
    <t>1921-1930</t>
  </si>
  <si>
    <t>1931-1940</t>
  </si>
  <si>
    <t>1941-1950</t>
  </si>
  <si>
    <t>1961-1970</t>
  </si>
  <si>
    <t>1971-1980</t>
  </si>
  <si>
    <t>1981-1990</t>
  </si>
  <si>
    <t>1991-2000</t>
  </si>
  <si>
    <t>Marie Curie</t>
  </si>
  <si>
    <t>Honoured Twice</t>
  </si>
  <si>
    <t>overall %</t>
  </si>
  <si>
    <t>win % women</t>
  </si>
  <si>
    <t>More than 50% of the all women Nobel laureates were awarded between 1991-2019</t>
  </si>
  <si>
    <t>*First awarded in 1901, the Nobel Prize medals depict Alfred Nobel (1833-1896).</t>
  </si>
  <si>
    <t>Count of gender2</t>
  </si>
  <si>
    <t>total</t>
  </si>
  <si>
    <t>Laureates in science/medicine seem to be exclusive of men compared to a total of only 2.17% of women laureates in the scientific/medical arenas.</t>
  </si>
  <si>
    <t>full_name</t>
  </si>
  <si>
    <t>Bertha von Suttner</t>
  </si>
  <si>
    <t>Selma Lagerlöf</t>
  </si>
  <si>
    <t>Grazia Deledda</t>
  </si>
  <si>
    <t>Sigrid Undset</t>
  </si>
  <si>
    <t>Jane Addams</t>
  </si>
  <si>
    <t>Irène  Joliot-Curie</t>
  </si>
  <si>
    <t>Pearl Buck</t>
  </si>
  <si>
    <t>Gabriela Mistral</t>
  </si>
  <si>
    <t>Emily Greene Balch</t>
  </si>
  <si>
    <t>Gerty Cori</t>
  </si>
  <si>
    <t>Maria Goeppert Mayer</t>
  </si>
  <si>
    <t>Dorothy Crowfoot Hodgkin</t>
  </si>
  <si>
    <t>Nelly Sachs</t>
  </si>
  <si>
    <t>Betty Williams</t>
  </si>
  <si>
    <t>Mairead Corrigan</t>
  </si>
  <si>
    <t>Rosalyn Yalow</t>
  </si>
  <si>
    <t>Agnes Gonxha Bojaxhiu</t>
  </si>
  <si>
    <t>Alva Myrdal</t>
  </si>
  <si>
    <t>Barbara McClintock</t>
  </si>
  <si>
    <t>Rita Levi-Montalcini</t>
  </si>
  <si>
    <t>Gertrude B. Elion</t>
  </si>
  <si>
    <t xml:space="preserve">Aung San Suu Kyi </t>
  </si>
  <si>
    <t>Nadine Gordimer</t>
  </si>
  <si>
    <t>Rigoberta Menchú Tum</t>
  </si>
  <si>
    <t>Toni Morrison</t>
  </si>
  <si>
    <t>Christiane Nüsslein-Volhard</t>
  </si>
  <si>
    <t>Wislawa Szymborska</t>
  </si>
  <si>
    <t>Jody Williams</t>
  </si>
  <si>
    <t>Shirin Ebadi</t>
  </si>
  <si>
    <t>Elfriede Jelinek</t>
  </si>
  <si>
    <t>Linda B. Buck</t>
  </si>
  <si>
    <t>Wangari Maathai</t>
  </si>
  <si>
    <t>Doris Lessing</t>
  </si>
  <si>
    <t>Françoise  Barré-Sinoussi</t>
  </si>
  <si>
    <t>Ada E. Yonath</t>
  </si>
  <si>
    <t>Carol W. Greider</t>
  </si>
  <si>
    <t>Elinor Ostrom</t>
  </si>
  <si>
    <t>Elizabeth H. Blackburn</t>
  </si>
  <si>
    <t xml:space="preserve">Herta Müller </t>
  </si>
  <si>
    <t>Ellen Johnson Sirleaf</t>
  </si>
  <si>
    <t>Leymah Gbowee</t>
  </si>
  <si>
    <t>Tawakkol Karman</t>
  </si>
  <si>
    <t>Alice Munro</t>
  </si>
  <si>
    <t>Malala Yousafzai</t>
  </si>
  <si>
    <t>May-Britt Moser</t>
  </si>
  <si>
    <t>Svetlana Alexievich</t>
  </si>
  <si>
    <t>Youyou Tu</t>
  </si>
  <si>
    <t>Donna Strickland</t>
  </si>
  <si>
    <t>Frances H. Arnold</t>
  </si>
  <si>
    <t>Nadia Murad</t>
  </si>
  <si>
    <t>Olga Tokarczuk</t>
  </si>
  <si>
    <t>Esther Duflo</t>
  </si>
  <si>
    <t>count</t>
  </si>
  <si>
    <t>Year</t>
  </si>
  <si>
    <t>Award #</t>
  </si>
  <si>
    <t># awards</t>
  </si>
  <si>
    <t># men awarded</t>
  </si>
  <si>
    <t># women awarded</t>
  </si>
  <si>
    <t xml:space="preserve">% women </t>
  </si>
  <si>
    <t>%men</t>
  </si>
  <si>
    <t>physics</t>
  </si>
  <si>
    <t>Awards</t>
  </si>
  <si>
    <t>selected</t>
  </si>
  <si>
    <t>start</t>
  </si>
  <si>
    <t>end</t>
  </si>
  <si>
    <t>Sorted</t>
  </si>
  <si>
    <t>Count of category</t>
  </si>
  <si>
    <t>Count of category2</t>
  </si>
  <si>
    <t># awards Men</t>
  </si>
  <si>
    <t># of awards Women</t>
  </si>
  <si>
    <t>win % Women</t>
  </si>
  <si>
    <t>Women</t>
  </si>
  <si>
    <t>Men</t>
  </si>
  <si>
    <t>Win% men</t>
  </si>
  <si>
    <t>1901-1920</t>
  </si>
  <si>
    <t>1921-1940</t>
  </si>
  <si>
    <t>1941-1960</t>
  </si>
  <si>
    <t>1961-1980</t>
  </si>
  <si>
    <t>1981-2000</t>
  </si>
  <si>
    <t>2001-2020</t>
  </si>
  <si>
    <t>(All)</t>
  </si>
  <si>
    <t>(Multiple Items)</t>
  </si>
  <si>
    <r>
      <t>she received the </t>
    </r>
    <r>
      <rPr>
        <sz val="8"/>
        <color rgb="FF0645AD"/>
        <rFont val="Arial"/>
        <family val="2"/>
      </rPr>
      <t>Nobel Prize for Physiology or Medicine</t>
    </r>
    <r>
      <rPr>
        <sz val="8"/>
        <color rgb="FF202122"/>
        <rFont val="Arial"/>
        <family val="2"/>
      </rPr>
      <t> in 1983, the first woman to win that prize unshared,</t>
    </r>
    <r>
      <rPr>
        <vertAlign val="superscript"/>
        <sz val="7"/>
        <color rgb="FF0645AD"/>
        <rFont val="Arial"/>
        <family val="2"/>
      </rPr>
      <t>[60]</t>
    </r>
    <r>
      <rPr>
        <sz val="8"/>
        <color rgb="FF202122"/>
        <rFont val="Arial"/>
        <family val="2"/>
      </rPr>
      <t> and the first American woman to win any unshared Nobel Prize.</t>
    </r>
    <r>
      <rPr>
        <vertAlign val="superscript"/>
        <sz val="7"/>
        <color rgb="FF0645AD"/>
        <rFont val="Arial"/>
        <family val="2"/>
      </rPr>
      <t>[</t>
    </r>
  </si>
  <si>
    <t>Total in Science</t>
  </si>
  <si>
    <t>#awards</t>
  </si>
  <si>
    <t># wins</t>
  </si>
  <si>
    <t>No Affiliations</t>
  </si>
  <si>
    <t>win %</t>
  </si>
  <si>
    <t>Elizabeth Helen Blackburn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</si>
</sst>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4D5156"/>
      <name val="Arial"/>
      <family val="2"/>
    </font>
    <font>
      <sz val="11"/>
      <color rgb="FF2E2A25"/>
      <name val="Times New Roman"/>
      <family val="1"/>
    </font>
    <font>
      <b/>
      <sz val="8"/>
      <color rgb="FF5F6368"/>
      <name val="Arial"/>
      <family val="2"/>
    </font>
    <font>
      <sz val="10"/>
      <color rgb="FF202124"/>
      <name val="Arial"/>
      <family val="2"/>
    </font>
    <font>
      <sz val="8"/>
      <color rgb="FF202122"/>
      <name val="Arial"/>
      <family val="2"/>
    </font>
    <font>
      <sz val="9"/>
      <color rgb="FF4D515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9" tint="0.7999816888943144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7" tint="0.39997558519241921"/>
      <name val="Calibri"/>
      <family val="2"/>
      <scheme val="minor"/>
    </font>
    <font>
      <sz val="22"/>
      <color rgb="FFCEA152"/>
      <name val="Consolas"/>
      <family val="3"/>
    </font>
    <font>
      <sz val="11"/>
      <color rgb="FF2E2A25"/>
      <name val="Calibri"/>
      <family val="2"/>
      <scheme val="minor"/>
    </font>
    <font>
      <sz val="22"/>
      <color rgb="FF2E2A25"/>
      <name val="Times New Roman"/>
      <family val="1"/>
    </font>
    <font>
      <sz val="22"/>
      <color rgb="FFE4E2DF"/>
      <name val="Times New Roman"/>
      <family val="1"/>
    </font>
    <font>
      <sz val="22"/>
      <color rgb="FFE4E2DF"/>
      <name val="Calibri"/>
      <family val="2"/>
      <scheme val="minor"/>
    </font>
    <font>
      <sz val="22"/>
      <color rgb="FFCC9B40"/>
      <name val="Times New Roman"/>
      <family val="1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222222"/>
      <name val="Courier New"/>
      <family val="3"/>
    </font>
    <font>
      <b/>
      <sz val="14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0645AD"/>
      <name val="Arial"/>
      <family val="2"/>
    </font>
    <font>
      <vertAlign val="superscript"/>
      <sz val="7"/>
      <color rgb="FF0645AD"/>
      <name val="Arial"/>
      <family val="2"/>
    </font>
    <font>
      <b/>
      <sz val="8"/>
      <color rgb="FF202122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C9B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E4E2DF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8">
    <xf numFmtId="0" fontId="0" fillId="0" borderId="0" xfId="0"/>
    <xf numFmtId="0" fontId="19" fillId="0" borderId="0" xfId="0" applyFont="1"/>
    <xf numFmtId="0" fontId="21" fillId="0" borderId="0" xfId="0" applyFont="1"/>
    <xf numFmtId="0" fontId="16" fillId="33" borderId="0" xfId="0" applyFont="1" applyFill="1"/>
    <xf numFmtId="1" fontId="24" fillId="0" borderId="0" xfId="0" applyNumberFormat="1" applyFont="1"/>
    <xf numFmtId="9" fontId="0" fillId="0" borderId="0" xfId="1" applyFont="1"/>
    <xf numFmtId="9" fontId="25" fillId="34" borderId="10" xfId="1" applyFont="1" applyFill="1" applyBorder="1"/>
    <xf numFmtId="10" fontId="0" fillId="0" borderId="0" xfId="1" applyNumberFormat="1" applyFont="1"/>
    <xf numFmtId="9" fontId="0" fillId="0" borderId="0" xfId="1" applyNumberFormat="1" applyFont="1"/>
    <xf numFmtId="0" fontId="26" fillId="35" borderId="0" xfId="0" applyFont="1" applyFill="1" applyAlignment="1">
      <alignment horizontal="centerContinuous"/>
    </xf>
    <xf numFmtId="0" fontId="27" fillId="0" borderId="0" xfId="0" applyFont="1"/>
    <xf numFmtId="164" fontId="0" fillId="0" borderId="0" xfId="0" applyNumberFormat="1"/>
    <xf numFmtId="0" fontId="16" fillId="33" borderId="0" xfId="0" applyFont="1" applyFill="1" applyAlignment="1">
      <alignment horizontal="centerContinuous"/>
    </xf>
    <xf numFmtId="10" fontId="0" fillId="0" borderId="0" xfId="0" applyNumberFormat="1"/>
    <xf numFmtId="0" fontId="16" fillId="36" borderId="0" xfId="0" applyFont="1" applyFill="1"/>
    <xf numFmtId="0" fontId="16" fillId="4" borderId="0" xfId="9" applyFont="1"/>
    <xf numFmtId="0" fontId="13" fillId="9" borderId="0" xfId="19" applyFont="1"/>
    <xf numFmtId="0" fontId="26" fillId="33" borderId="0" xfId="0" applyFont="1" applyFill="1"/>
    <xf numFmtId="0" fontId="29" fillId="37" borderId="0" xfId="0" applyFont="1" applyFill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37" borderId="0" xfId="0" applyFont="1" applyFill="1"/>
    <xf numFmtId="0" fontId="31" fillId="0" borderId="0" xfId="0" applyFont="1"/>
    <xf numFmtId="0" fontId="30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7" fillId="0" borderId="0" xfId="0" applyFont="1"/>
    <xf numFmtId="0" fontId="36" fillId="0" borderId="0" xfId="0" applyFont="1"/>
    <xf numFmtId="164" fontId="38" fillId="0" borderId="10" xfId="0" applyNumberFormat="1" applyFont="1" applyBorder="1" applyAlignment="1">
      <alignment horizontal="left" vertical="center" indent="1"/>
    </xf>
    <xf numFmtId="164" fontId="0" fillId="0" borderId="10" xfId="0" applyNumberFormat="1" applyFont="1" applyBorder="1"/>
    <xf numFmtId="164" fontId="0" fillId="38" borderId="10" xfId="0" applyNumberFormat="1" applyFont="1" applyFill="1" applyBorder="1"/>
    <xf numFmtId="0" fontId="0" fillId="38" borderId="0" xfId="0" applyFill="1"/>
    <xf numFmtId="0" fontId="13" fillId="37" borderId="0" xfId="0" applyFont="1" applyFill="1" applyAlignment="1">
      <alignment horizontal="left"/>
    </xf>
    <xf numFmtId="0" fontId="39" fillId="37" borderId="0" xfId="0" applyFont="1" applyFill="1" applyAlignment="1">
      <alignment horizontal="left"/>
    </xf>
    <xf numFmtId="0" fontId="0" fillId="0" borderId="12" xfId="0" applyBorder="1"/>
    <xf numFmtId="0" fontId="0" fillId="0" borderId="13" xfId="0" applyBorder="1"/>
    <xf numFmtId="0" fontId="13" fillId="37" borderId="14" xfId="0" applyFont="1" applyFill="1" applyBorder="1" applyAlignment="1">
      <alignment horizontal="left"/>
    </xf>
    <xf numFmtId="0" fontId="13" fillId="37" borderId="0" xfId="0" applyFont="1" applyFill="1" applyBorder="1" applyAlignment="1">
      <alignment horizontal="left"/>
    </xf>
    <xf numFmtId="0" fontId="13" fillId="37" borderId="15" xfId="0" applyFont="1" applyFill="1" applyBorder="1" applyAlignment="1">
      <alignment horizontal="left"/>
    </xf>
    <xf numFmtId="0" fontId="0" fillId="0" borderId="14" xfId="0" applyBorder="1"/>
    <xf numFmtId="0" fontId="0" fillId="0" borderId="0" xfId="0" applyBorder="1"/>
    <xf numFmtId="9" fontId="0" fillId="0" borderId="0" xfId="1" applyNumberFormat="1" applyFont="1" applyBorder="1"/>
    <xf numFmtId="9" fontId="0" fillId="0" borderId="15" xfId="1" applyFont="1" applyBorder="1"/>
    <xf numFmtId="0" fontId="0" fillId="0" borderId="16" xfId="0" applyBorder="1"/>
    <xf numFmtId="0" fontId="0" fillId="0" borderId="17" xfId="0" applyBorder="1"/>
    <xf numFmtId="9" fontId="0" fillId="0" borderId="17" xfId="1" applyNumberFormat="1" applyFont="1" applyBorder="1"/>
    <xf numFmtId="9" fontId="0" fillId="0" borderId="18" xfId="1" applyFont="1" applyBorder="1"/>
    <xf numFmtId="0" fontId="40" fillId="39" borderId="11" xfId="0" applyFont="1" applyFill="1" applyBorder="1"/>
    <xf numFmtId="0" fontId="41" fillId="0" borderId="0" xfId="0" applyFont="1" applyAlignment="1">
      <alignment horizontal="left" vertical="center"/>
    </xf>
    <xf numFmtId="0" fontId="16" fillId="40" borderId="19" xfId="0" applyFont="1" applyFill="1" applyBorder="1"/>
    <xf numFmtId="0" fontId="0" fillId="0" borderId="0" xfId="0" applyAlignment="1">
      <alignment horizontal="left" indent="1"/>
    </xf>
    <xf numFmtId="0" fontId="22" fillId="0" borderId="0" xfId="0" applyFont="1"/>
    <xf numFmtId="164" fontId="25" fillId="41" borderId="10" xfId="1" applyNumberFormat="1" applyFont="1" applyFill="1" applyBorder="1"/>
    <xf numFmtId="0" fontId="44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8">
    <dxf>
      <font>
        <color theme="9" tint="0.3999450666829432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9D4AF"/>
        </patternFill>
      </fill>
    </dxf>
    <dxf>
      <fill>
        <patternFill>
          <bgColor rgb="FFCC9B40"/>
        </patternFill>
      </fill>
    </dxf>
    <dxf>
      <font>
        <color rgb="FFCEA152"/>
      </font>
      <fill>
        <patternFill>
          <bgColor rgb="FFCEA152"/>
        </patternFill>
      </fill>
    </dxf>
    <dxf>
      <numFmt numFmtId="0" formatCode="General"/>
    </dxf>
  </dxfs>
  <tableStyles count="0" defaultTableStyle="TableStyleMedium2" defaultPivotStyle="PivotStyleLight16"/>
  <colors>
    <mruColors>
      <color rgb="FF002A3A"/>
      <color rgb="FFB68630"/>
      <color rgb="FFCEA152"/>
      <color rgb="FFD8B576"/>
      <color rgb="FF612C2B"/>
      <color rgb="FFF9E5CB"/>
      <color rgb="FFE4E2DF"/>
      <color rgb="FFCC9B40"/>
      <color rgb="FFD6B270"/>
      <color rgb="FFF6B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rgbClr val="002A3A"/>
                </a:solidFill>
              </a:rPr>
              <a:t>22% of all the Women Laureates  </a:t>
            </a:r>
          </a:p>
        </c:rich>
      </c:tx>
      <c:layout>
        <c:manualLayout>
          <c:xMode val="edge"/>
          <c:yMode val="edge"/>
          <c:x val="0.13242184687535735"/>
          <c:y val="4.81540930979133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gender'!$E$4</c:f>
              <c:strCache>
                <c:ptCount val="1"/>
                <c:pt idx="0">
                  <c:v>win % women</c:v>
                </c:pt>
              </c:strCache>
            </c:strRef>
          </c:tx>
          <c:spPr>
            <a:solidFill>
              <a:srgbClr val="D6B270">
                <a:alpha val="85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8B576">
                  <a:alpha val="84706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0C5-4606-8605-74F8AA2CC816}"/>
              </c:ext>
            </c:extLst>
          </c:dPt>
          <c:dPt>
            <c:idx val="1"/>
            <c:invertIfNegative val="0"/>
            <c:bubble3D val="0"/>
            <c:spPr>
              <a:solidFill>
                <a:srgbClr val="D8B576">
                  <a:alpha val="8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0C5-4606-8605-74F8AA2CC816}"/>
              </c:ext>
            </c:extLst>
          </c:dPt>
          <c:dPt>
            <c:idx val="2"/>
            <c:invertIfNegative val="0"/>
            <c:bubble3D val="0"/>
            <c:spPr>
              <a:solidFill>
                <a:srgbClr val="D8B576">
                  <a:alpha val="8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0C5-4606-8605-74F8AA2CC816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9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0C5-4606-8605-74F8AA2CC816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9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0C5-4606-8605-74F8AA2CC816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9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0C5-4606-8605-74F8AA2CC816}"/>
              </c:ext>
            </c:extLst>
          </c:dPt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0C5-4606-8605-74F8AA2CC81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0C5-4606-8605-74F8AA2CC81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0C5-4606-8605-74F8AA2CC8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2A3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gender'!$B$5:$B$10</c:f>
              <c:strCache>
                <c:ptCount val="6"/>
                <c:pt idx="0">
                  <c:v>Medicine</c:v>
                </c:pt>
                <c:pt idx="1">
                  <c:v>Physics</c:v>
                </c:pt>
                <c:pt idx="2">
                  <c:v>Chemistry</c:v>
                </c:pt>
                <c:pt idx="3">
                  <c:v>Peace</c:v>
                </c:pt>
                <c:pt idx="4">
                  <c:v>Literature</c:v>
                </c:pt>
                <c:pt idx="5">
                  <c:v>Ecomonics</c:v>
                </c:pt>
              </c:strCache>
            </c:strRef>
          </c:cat>
          <c:val>
            <c:numRef>
              <c:f>'By gender'!$E$5:$E$10</c:f>
              <c:numCache>
                <c:formatCode>0%</c:formatCode>
                <c:ptCount val="6"/>
                <c:pt idx="0">
                  <c:v>0.22222222222222221</c:v>
                </c:pt>
                <c:pt idx="1">
                  <c:v>5.5555555555555552E-2</c:v>
                </c:pt>
                <c:pt idx="2">
                  <c:v>9.2592592592592587E-2</c:v>
                </c:pt>
                <c:pt idx="3">
                  <c:v>0.31481481481481483</c:v>
                </c:pt>
                <c:pt idx="4">
                  <c:v>0.27777777777777779</c:v>
                </c:pt>
                <c:pt idx="5">
                  <c:v>3.7037037037037035E-2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1-4E3B-BF37-A0C9AC990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4"/>
        <c:axId val="1075664816"/>
        <c:axId val="1075665232"/>
      </c:barChart>
      <c:catAx>
        <c:axId val="10756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2A3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665232"/>
        <c:crosses val="autoZero"/>
        <c:auto val="1"/>
        <c:lblAlgn val="ctr"/>
        <c:lblOffset val="100"/>
        <c:noMultiLvlLbl val="0"/>
      </c:catAx>
      <c:valAx>
        <c:axId val="1075665232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107566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'By gender'!$E$4</c:f>
              <c:strCache>
                <c:ptCount val="1"/>
                <c:pt idx="0">
                  <c:v>win % women</c:v>
                </c:pt>
              </c:strCache>
            </c:strRef>
          </c:tx>
          <c:spPr>
            <a:solidFill>
              <a:srgbClr val="D6B270">
                <a:alpha val="85000"/>
              </a:srgbClr>
            </a:solidFill>
            <a:ln>
              <a:noFill/>
            </a:ln>
            <a:effectLst/>
          </c:spPr>
          <c:dPt>
            <c:idx val="0"/>
            <c:bubble3D val="0"/>
            <c:spPr>
              <a:solidFill>
                <a:srgbClr val="D8B57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0F-4951-8EEE-47A766D84FAC}"/>
              </c:ext>
            </c:extLst>
          </c:dPt>
          <c:dPt>
            <c:idx val="1"/>
            <c:bubble3D val="0"/>
            <c:spPr>
              <a:solidFill>
                <a:srgbClr val="D8B576">
                  <a:alpha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0F-4951-8EEE-47A766D84FAC}"/>
              </c:ext>
            </c:extLst>
          </c:dPt>
          <c:dPt>
            <c:idx val="2"/>
            <c:bubble3D val="0"/>
            <c:spPr>
              <a:solidFill>
                <a:srgbClr val="D8B576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0F-4951-8EEE-47A766D84FAC}"/>
              </c:ext>
            </c:extLst>
          </c:dPt>
          <c:dPt>
            <c:idx val="3"/>
            <c:bubble3D val="0"/>
            <c:spPr>
              <a:solidFill>
                <a:schemeClr val="bg1">
                  <a:lumMod val="9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0F-4951-8EEE-47A766D84FAC}"/>
              </c:ext>
            </c:extLst>
          </c:dPt>
          <c:dPt>
            <c:idx val="4"/>
            <c:bubble3D val="0"/>
            <c:spPr>
              <a:solidFill>
                <a:schemeClr val="bg1">
                  <a:lumMod val="9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0F-4951-8EEE-47A766D84FAC}"/>
              </c:ext>
            </c:extLst>
          </c:dPt>
          <c:dPt>
            <c:idx val="5"/>
            <c:bubble3D val="0"/>
            <c:spPr>
              <a:solidFill>
                <a:schemeClr val="bg1">
                  <a:lumMod val="9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B0F-4951-8EEE-47A766D84FAC}"/>
              </c:ext>
            </c:extLst>
          </c:dPt>
          <c:dLbls>
            <c:dLbl>
              <c:idx val="0"/>
              <c:layout>
                <c:manualLayout>
                  <c:x val="6.2752143855113365E-2"/>
                  <c:y val="2.14018191546281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002A3A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B0F-4951-8EEE-47A766D84FA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0F-4951-8EEE-47A766D84FA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B0F-4951-8EEE-47A766D84FA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B0F-4951-8EEE-47A766D84FA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B0F-4951-8EEE-47A766D84FA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B0F-4951-8EEE-47A766D84F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02A3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gender'!$B$5:$B$10</c:f>
              <c:strCache>
                <c:ptCount val="6"/>
                <c:pt idx="0">
                  <c:v>Medicine</c:v>
                </c:pt>
                <c:pt idx="1">
                  <c:v>Physics</c:v>
                </c:pt>
                <c:pt idx="2">
                  <c:v>Chemistry</c:v>
                </c:pt>
                <c:pt idx="3">
                  <c:v>Peace</c:v>
                </c:pt>
                <c:pt idx="4">
                  <c:v>Literature</c:v>
                </c:pt>
                <c:pt idx="5">
                  <c:v>Ecomonics</c:v>
                </c:pt>
              </c:strCache>
            </c:strRef>
          </c:cat>
          <c:val>
            <c:numRef>
              <c:f>'By gender'!$E$5:$E$10</c:f>
              <c:numCache>
                <c:formatCode>0%</c:formatCode>
                <c:ptCount val="6"/>
                <c:pt idx="0">
                  <c:v>0.22222222222222221</c:v>
                </c:pt>
                <c:pt idx="1">
                  <c:v>5.5555555555555552E-2</c:v>
                </c:pt>
                <c:pt idx="2">
                  <c:v>9.2592592592592587E-2</c:v>
                </c:pt>
                <c:pt idx="3">
                  <c:v>0.31481481481481483</c:v>
                </c:pt>
                <c:pt idx="4">
                  <c:v>0.27777777777777779</c:v>
                </c:pt>
                <c:pt idx="5">
                  <c:v>3.7037037037037035E-2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B0F-4951-8EEE-47A766D84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0" cap="flat" cmpd="sng" algn="ctr">
      <a:solidFill>
        <a:srgbClr val="D8B576">
          <a:alpha val="75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bg1">
                <a:lumMod val="85000"/>
                <a:alpha val="49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rgbClr val="D8B576">
                  <a:alpha val="74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EBEA-49BC-90E0-5167E803A924}"/>
              </c:ext>
            </c:extLst>
          </c:dPt>
          <c:cat>
            <c:strRef>
              <c:f>'By gender'!$K$47:$K$58</c:f>
              <c:strCache>
                <c:ptCount val="12"/>
                <c:pt idx="0">
                  <c:v>Australia</c:v>
                </c:pt>
                <c:pt idx="1">
                  <c:v>Canada</c:v>
                </c:pt>
                <c:pt idx="2">
                  <c:v>China</c:v>
                </c:pt>
                <c:pt idx="3">
                  <c:v>Czech Republic</c:v>
                </c:pt>
                <c:pt idx="4">
                  <c:v>Germany</c:v>
                </c:pt>
                <c:pt idx="5">
                  <c:v>Egypt</c:v>
                </c:pt>
                <c:pt idx="6">
                  <c:v>Israel</c:v>
                </c:pt>
                <c:pt idx="7">
                  <c:v>Italy</c:v>
                </c:pt>
                <c:pt idx="8">
                  <c:v>Norway</c:v>
                </c:pt>
                <c:pt idx="9">
                  <c:v>France</c:v>
                </c:pt>
                <c:pt idx="10">
                  <c:v>Poland</c:v>
                </c:pt>
                <c:pt idx="11">
                  <c:v>USA</c:v>
                </c:pt>
              </c:strCache>
            </c:strRef>
          </c:cat>
          <c:val>
            <c:numRef>
              <c:f>'By gender'!$J$47:$J$58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EA-49BC-90E0-5167E803A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1259645296"/>
        <c:axId val="1259662352"/>
      </c:barChart>
      <c:catAx>
        <c:axId val="1259645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n-US"/>
          </a:p>
        </c:txPr>
        <c:crossAx val="1259662352"/>
        <c:crosses val="autoZero"/>
        <c:auto val="1"/>
        <c:lblAlgn val="ctr"/>
        <c:lblOffset val="100"/>
        <c:noMultiLvlLbl val="0"/>
      </c:catAx>
      <c:valAx>
        <c:axId val="1259662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964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612C2B">
                  <a:alpha val="6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75F-4803-B688-7D800B3EA856}"/>
              </c:ext>
            </c:extLst>
          </c:dPt>
          <c:cat>
            <c:strRef>
              <c:f>'By gender'!$B$50:$B$59</c:f>
              <c:strCache>
                <c:ptCount val="10"/>
                <c:pt idx="0">
                  <c:v>Italy</c:v>
                </c:pt>
                <c:pt idx="1">
                  <c:v>Israel</c:v>
                </c:pt>
                <c:pt idx="2">
                  <c:v>United Kingdom</c:v>
                </c:pt>
                <c:pt idx="3">
                  <c:v>Canada</c:v>
                </c:pt>
                <c:pt idx="4">
                  <c:v>Germany</c:v>
                </c:pt>
                <c:pt idx="5">
                  <c:v>No Affiliations</c:v>
                </c:pt>
                <c:pt idx="6">
                  <c:v>China</c:v>
                </c:pt>
                <c:pt idx="7">
                  <c:v>Norway</c:v>
                </c:pt>
                <c:pt idx="8">
                  <c:v>France</c:v>
                </c:pt>
                <c:pt idx="9">
                  <c:v>USA</c:v>
                </c:pt>
              </c:strCache>
            </c:strRef>
          </c:cat>
          <c:val>
            <c:numRef>
              <c:f>'By gender'!$D$50:$D$59</c:f>
              <c:numCache>
                <c:formatCode>0%</c:formatCode>
                <c:ptCount val="1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0.15</c:v>
                </c:pt>
                <c:pt idx="9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F-4803-B688-7D800B3EA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1516831824"/>
        <c:axId val="1516833904"/>
      </c:barChart>
      <c:catAx>
        <c:axId val="151683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833904"/>
        <c:crosses val="autoZero"/>
        <c:auto val="1"/>
        <c:lblAlgn val="ctr"/>
        <c:lblOffset val="100"/>
        <c:noMultiLvlLbl val="0"/>
      </c:catAx>
      <c:valAx>
        <c:axId val="15168339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51683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192657951684009E-2"/>
          <c:y val="3.6433368047416939E-2"/>
          <c:w val="0.63592799040162551"/>
          <c:h val="0.8948010059503142"/>
        </c:manualLayout>
      </c:layout>
      <c:pieChart>
        <c:varyColors val="1"/>
        <c:ser>
          <c:idx val="0"/>
          <c:order val="0"/>
          <c:tx>
            <c:strRef>
              <c:f>'By gender'!$E$4</c:f>
              <c:strCache>
                <c:ptCount val="1"/>
                <c:pt idx="0">
                  <c:v>win % women</c:v>
                </c:pt>
              </c:strCache>
            </c:strRef>
          </c:tx>
          <c:spPr>
            <a:solidFill>
              <a:srgbClr val="D6B270">
                <a:alpha val="85000"/>
              </a:srgbClr>
            </a:solidFill>
            <a:ln>
              <a:noFill/>
            </a:ln>
            <a:effectLst/>
          </c:spPr>
          <c:dPt>
            <c:idx val="0"/>
            <c:bubble3D val="0"/>
            <c:spPr>
              <a:solidFill>
                <a:srgbClr val="D8B57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E15-4C32-B33F-DE901FE0FC46}"/>
              </c:ext>
            </c:extLst>
          </c:dPt>
          <c:dPt>
            <c:idx val="1"/>
            <c:bubble3D val="0"/>
            <c:spPr>
              <a:solidFill>
                <a:srgbClr val="D8B576">
                  <a:alpha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E15-4C32-B33F-DE901FE0FC46}"/>
              </c:ext>
            </c:extLst>
          </c:dPt>
          <c:dPt>
            <c:idx val="2"/>
            <c:bubble3D val="0"/>
            <c:spPr>
              <a:solidFill>
                <a:srgbClr val="D8B576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E15-4C32-B33F-DE901FE0FC46}"/>
              </c:ext>
            </c:extLst>
          </c:dPt>
          <c:dPt>
            <c:idx val="3"/>
            <c:bubble3D val="0"/>
            <c:spPr>
              <a:solidFill>
                <a:schemeClr val="bg1">
                  <a:lumMod val="8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E15-4C32-B33F-DE901FE0FC46}"/>
              </c:ext>
            </c:extLst>
          </c:dPt>
          <c:dPt>
            <c:idx val="4"/>
            <c:bubble3D val="0"/>
            <c:spPr>
              <a:solidFill>
                <a:schemeClr val="bg1">
                  <a:lumMod val="8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E15-4C32-B33F-DE901FE0FC46}"/>
              </c:ext>
            </c:extLst>
          </c:dPt>
          <c:dPt>
            <c:idx val="5"/>
            <c:bubble3D val="0"/>
            <c:spPr>
              <a:solidFill>
                <a:schemeClr val="bg1">
                  <a:lumMod val="8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E15-4C32-B33F-DE901FE0FC46}"/>
              </c:ext>
            </c:extLst>
          </c:dPt>
          <c:dLbls>
            <c:dLbl>
              <c:idx val="0"/>
              <c:layout>
                <c:manualLayout>
                  <c:x val="6.2752143855113365E-2"/>
                  <c:y val="2.140181915462814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E15-4C32-B33F-DE901FE0FC4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15-4C32-B33F-DE901FE0FC4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E15-4C32-B33F-DE901FE0FC4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E15-4C32-B33F-DE901FE0FC4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E15-4C32-B33F-DE901FE0FC4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E15-4C32-B33F-DE901FE0FC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rgbClr val="002A3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gender'!$B$5:$B$10</c:f>
              <c:strCache>
                <c:ptCount val="6"/>
                <c:pt idx="0">
                  <c:v>Medicine</c:v>
                </c:pt>
                <c:pt idx="1">
                  <c:v>Physics</c:v>
                </c:pt>
                <c:pt idx="2">
                  <c:v>Chemistry</c:v>
                </c:pt>
                <c:pt idx="3">
                  <c:v>Peace</c:v>
                </c:pt>
                <c:pt idx="4">
                  <c:v>Literature</c:v>
                </c:pt>
                <c:pt idx="5">
                  <c:v>Ecomonics</c:v>
                </c:pt>
              </c:strCache>
            </c:strRef>
          </c:cat>
          <c:val>
            <c:numRef>
              <c:f>'By gender'!$E$5:$E$10</c:f>
              <c:numCache>
                <c:formatCode>0%</c:formatCode>
                <c:ptCount val="6"/>
                <c:pt idx="0">
                  <c:v>0.22222222222222221</c:v>
                </c:pt>
                <c:pt idx="1">
                  <c:v>5.5555555555555552E-2</c:v>
                </c:pt>
                <c:pt idx="2">
                  <c:v>9.2592592592592587E-2</c:v>
                </c:pt>
                <c:pt idx="3">
                  <c:v>0.31481481481481483</c:v>
                </c:pt>
                <c:pt idx="4">
                  <c:v>0.27777777777777779</c:v>
                </c:pt>
                <c:pt idx="5">
                  <c:v>3.7037037037037035E-2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E15-4C32-B33F-DE901FE0F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0" cap="flat" cmpd="sng" algn="ctr">
      <a:solidFill>
        <a:srgbClr val="D8B576">
          <a:alpha val="75000"/>
        </a:srgb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rgbClr val="612C2B">
                  <a:alpha val="6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6E-47D0-BBC9-E0F77AC14DC1}"/>
              </c:ext>
            </c:extLst>
          </c:dPt>
          <c:cat>
            <c:strRef>
              <c:f>'By gender'!$K$47:$K$58</c:f>
              <c:strCache>
                <c:ptCount val="12"/>
                <c:pt idx="0">
                  <c:v>Australia</c:v>
                </c:pt>
                <c:pt idx="1">
                  <c:v>Canada</c:v>
                </c:pt>
                <c:pt idx="2">
                  <c:v>China</c:v>
                </c:pt>
                <c:pt idx="3">
                  <c:v>Czech Republic</c:v>
                </c:pt>
                <c:pt idx="4">
                  <c:v>Germany</c:v>
                </c:pt>
                <c:pt idx="5">
                  <c:v>Egypt</c:v>
                </c:pt>
                <c:pt idx="6">
                  <c:v>Israel</c:v>
                </c:pt>
                <c:pt idx="7">
                  <c:v>Italy</c:v>
                </c:pt>
                <c:pt idx="8">
                  <c:v>Norway</c:v>
                </c:pt>
                <c:pt idx="9">
                  <c:v>France</c:v>
                </c:pt>
                <c:pt idx="10">
                  <c:v>Poland</c:v>
                </c:pt>
                <c:pt idx="11">
                  <c:v>USA</c:v>
                </c:pt>
              </c:strCache>
            </c:strRef>
          </c:cat>
          <c:val>
            <c:numRef>
              <c:f>'By gender'!$J$47:$J$58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6E-47D0-BBC9-E0F77AC14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1259645296"/>
        <c:axId val="1259662352"/>
      </c:barChart>
      <c:catAx>
        <c:axId val="1259645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n-US"/>
          </a:p>
        </c:txPr>
        <c:crossAx val="1259662352"/>
        <c:crosses val="autoZero"/>
        <c:auto val="1"/>
        <c:lblAlgn val="ctr"/>
        <c:lblOffset val="100"/>
        <c:noMultiLvlLbl val="0"/>
      </c:catAx>
      <c:valAx>
        <c:axId val="1259662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964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612C2B">
                  <a:alpha val="6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9FD-4BAC-89F3-D5E6936692AE}"/>
              </c:ext>
            </c:extLst>
          </c:dPt>
          <c:cat>
            <c:strRef>
              <c:f>'By gender'!$B$50:$B$59</c:f>
              <c:strCache>
                <c:ptCount val="10"/>
                <c:pt idx="0">
                  <c:v>Italy</c:v>
                </c:pt>
                <c:pt idx="1">
                  <c:v>Israel</c:v>
                </c:pt>
                <c:pt idx="2">
                  <c:v>United Kingdom</c:v>
                </c:pt>
                <c:pt idx="3">
                  <c:v>Canada</c:v>
                </c:pt>
                <c:pt idx="4">
                  <c:v>Germany</c:v>
                </c:pt>
                <c:pt idx="5">
                  <c:v>No Affiliations</c:v>
                </c:pt>
                <c:pt idx="6">
                  <c:v>China</c:v>
                </c:pt>
                <c:pt idx="7">
                  <c:v>Norway</c:v>
                </c:pt>
                <c:pt idx="8">
                  <c:v>France</c:v>
                </c:pt>
                <c:pt idx="9">
                  <c:v>USA</c:v>
                </c:pt>
              </c:strCache>
            </c:strRef>
          </c:cat>
          <c:val>
            <c:numRef>
              <c:f>'By gender'!$D$50:$D$59</c:f>
              <c:numCache>
                <c:formatCode>0%</c:formatCode>
                <c:ptCount val="1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0.15</c:v>
                </c:pt>
                <c:pt idx="9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FD-4BAC-89F3-D5E693669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1516831824"/>
        <c:axId val="1516833904"/>
      </c:barChart>
      <c:catAx>
        <c:axId val="151683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n-US"/>
          </a:p>
        </c:txPr>
        <c:crossAx val="1516833904"/>
        <c:crosses val="autoZero"/>
        <c:auto val="1"/>
        <c:lblAlgn val="ctr"/>
        <c:lblOffset val="100"/>
        <c:noMultiLvlLbl val="0"/>
      </c:catAx>
      <c:valAx>
        <c:axId val="15168339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51683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111111111111109E-2"/>
          <c:y val="0.16022395808873791"/>
          <c:w val="0.91480417368349187"/>
          <c:h val="0.7555248561126678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years!$P$20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rgbClr val="CC9B4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656-40EE-BCBD-644A26EEFB58}"/>
              </c:ext>
            </c:extLst>
          </c:dPt>
          <c:dLbls>
            <c:numFmt formatCode="0%;\-0%;&quot; 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years!$M$21:$M$26</c:f>
              <c:strCache>
                <c:ptCount val="6"/>
                <c:pt idx="0">
                  <c:v>Medicine</c:v>
                </c:pt>
                <c:pt idx="1">
                  <c:v>Literature</c:v>
                </c:pt>
                <c:pt idx="2">
                  <c:v>Peace</c:v>
                </c:pt>
                <c:pt idx="3">
                  <c:v>Chemistry</c:v>
                </c:pt>
                <c:pt idx="4">
                  <c:v>Ecomonics</c:v>
                </c:pt>
                <c:pt idx="5">
                  <c:v>Physics</c:v>
                </c:pt>
              </c:strCache>
            </c:strRef>
          </c:cat>
          <c:val>
            <c:numRef>
              <c:f>years!$P$21:$P$26</c:f>
              <c:numCache>
                <c:formatCode>0%</c:formatCode>
                <c:ptCount val="6"/>
                <c:pt idx="0">
                  <c:v>0.16666666666666666</c:v>
                </c:pt>
                <c:pt idx="1">
                  <c:v>0.3</c:v>
                </c:pt>
                <c:pt idx="2">
                  <c:v>0.2</c:v>
                </c:pt>
                <c:pt idx="3">
                  <c:v>0.04</c:v>
                </c:pt>
                <c:pt idx="4">
                  <c:v>4.7619047619047616E-2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6-40EE-BCBD-644A26EEFB58}"/>
            </c:ext>
          </c:extLst>
        </c:ser>
        <c:ser>
          <c:idx val="1"/>
          <c:order val="1"/>
          <c:tx>
            <c:strRef>
              <c:f>years!$Q$20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bg1">
                <a:lumMod val="85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years!$M$21:$M$26</c:f>
              <c:strCache>
                <c:ptCount val="6"/>
                <c:pt idx="0">
                  <c:v>Medicine</c:v>
                </c:pt>
                <c:pt idx="1">
                  <c:v>Literature</c:v>
                </c:pt>
                <c:pt idx="2">
                  <c:v>Peace</c:v>
                </c:pt>
                <c:pt idx="3">
                  <c:v>Chemistry</c:v>
                </c:pt>
                <c:pt idx="4">
                  <c:v>Ecomonics</c:v>
                </c:pt>
                <c:pt idx="5">
                  <c:v>Physics</c:v>
                </c:pt>
              </c:strCache>
            </c:strRef>
          </c:cat>
          <c:val>
            <c:numRef>
              <c:f>years!$Q$21:$Q$26</c:f>
              <c:numCache>
                <c:formatCode>0%</c:formatCode>
                <c:ptCount val="6"/>
                <c:pt idx="0">
                  <c:v>0.83333333333333337</c:v>
                </c:pt>
                <c:pt idx="1">
                  <c:v>0.7</c:v>
                </c:pt>
                <c:pt idx="2">
                  <c:v>0.8</c:v>
                </c:pt>
                <c:pt idx="3">
                  <c:v>0.96</c:v>
                </c:pt>
                <c:pt idx="4">
                  <c:v>0.95238095238095233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6-4607-8DF9-CFC08BF9F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90728751"/>
        <c:axId val="1590726671"/>
      </c:barChart>
      <c:catAx>
        <c:axId val="159072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2A3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26671"/>
        <c:crosses val="autoZero"/>
        <c:auto val="1"/>
        <c:lblAlgn val="ctr"/>
        <c:lblOffset val="100"/>
        <c:noMultiLvlLbl val="0"/>
      </c:catAx>
      <c:valAx>
        <c:axId val="159072667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59072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wOMEN</a:t>
            </a:r>
            <a:r>
              <a:rPr lang="en-US" baseline="0"/>
              <a:t> nOBEL laUreates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49255078664299"/>
          <c:y val="0.16022395808873791"/>
          <c:w val="0.80642267079331842"/>
          <c:h val="0.75552485611266784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years!$P$20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rgbClr val="CC9B4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DE4-48FA-9936-568AF5A0B221}"/>
              </c:ext>
            </c:extLst>
          </c:dPt>
          <c:dLbls>
            <c:numFmt formatCode="0%;\-0%;&quot; 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years!$M$21:$M$26</c:f>
              <c:strCache>
                <c:ptCount val="6"/>
                <c:pt idx="0">
                  <c:v>Medicine</c:v>
                </c:pt>
                <c:pt idx="1">
                  <c:v>Literature</c:v>
                </c:pt>
                <c:pt idx="2">
                  <c:v>Peace</c:v>
                </c:pt>
                <c:pt idx="3">
                  <c:v>Chemistry</c:v>
                </c:pt>
                <c:pt idx="4">
                  <c:v>Ecomonics</c:v>
                </c:pt>
                <c:pt idx="5">
                  <c:v>Physics</c:v>
                </c:pt>
              </c:strCache>
            </c:strRef>
          </c:cat>
          <c:val>
            <c:numRef>
              <c:f>years!$P$21:$P$26</c:f>
              <c:numCache>
                <c:formatCode>0%</c:formatCode>
                <c:ptCount val="6"/>
                <c:pt idx="0">
                  <c:v>0.16666666666666666</c:v>
                </c:pt>
                <c:pt idx="1">
                  <c:v>0.3</c:v>
                </c:pt>
                <c:pt idx="2">
                  <c:v>0.2</c:v>
                </c:pt>
                <c:pt idx="3">
                  <c:v>0.04</c:v>
                </c:pt>
                <c:pt idx="4">
                  <c:v>4.7619047619047616E-2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4-48FA-9936-568AF5A0B221}"/>
            </c:ext>
          </c:extLst>
        </c:ser>
        <c:ser>
          <c:idx val="1"/>
          <c:order val="1"/>
          <c:tx>
            <c:strRef>
              <c:f>years!$Q$20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bg1">
                <a:lumMod val="85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years!$M$21:$M$26</c:f>
              <c:strCache>
                <c:ptCount val="6"/>
                <c:pt idx="0">
                  <c:v>Medicine</c:v>
                </c:pt>
                <c:pt idx="1">
                  <c:v>Literature</c:v>
                </c:pt>
                <c:pt idx="2">
                  <c:v>Peace</c:v>
                </c:pt>
                <c:pt idx="3">
                  <c:v>Chemistry</c:v>
                </c:pt>
                <c:pt idx="4">
                  <c:v>Ecomonics</c:v>
                </c:pt>
                <c:pt idx="5">
                  <c:v>Physics</c:v>
                </c:pt>
              </c:strCache>
            </c:strRef>
          </c:cat>
          <c:val>
            <c:numRef>
              <c:f>years!$Q$21:$Q$26</c:f>
              <c:numCache>
                <c:formatCode>0%</c:formatCode>
                <c:ptCount val="6"/>
                <c:pt idx="0">
                  <c:v>0.83333333333333337</c:v>
                </c:pt>
                <c:pt idx="1">
                  <c:v>0.7</c:v>
                </c:pt>
                <c:pt idx="2">
                  <c:v>0.8</c:v>
                </c:pt>
                <c:pt idx="3">
                  <c:v>0.96</c:v>
                </c:pt>
                <c:pt idx="4">
                  <c:v>0.95238095238095233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E4-48FA-9936-568AF5A0B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90728751"/>
        <c:axId val="1590726671"/>
      </c:barChart>
      <c:catAx>
        <c:axId val="159072875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2A3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26671"/>
        <c:crosses val="autoZero"/>
        <c:auto val="1"/>
        <c:lblAlgn val="ctr"/>
        <c:lblOffset val="100"/>
        <c:noMultiLvlLbl val="0"/>
      </c:catAx>
      <c:valAx>
        <c:axId val="1590726671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159072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cap="none" spc="20" baseline="0">
                <a:solidFill>
                  <a:srgbClr val="002A3A"/>
                </a:solidFill>
                <a:latin typeface="+mn-lt"/>
                <a:ea typeface="+mn-ea"/>
                <a:cs typeface="+mn-cs"/>
              </a:defRPr>
            </a:pPr>
            <a:endParaRPr lang="en-US" sz="1400" b="0" i="0" u="none" strike="noStrike" kern="1200" cap="none" spc="20" baseline="0">
              <a:solidFill>
                <a:srgbClr val="002A3A"/>
              </a:solidFill>
              <a:latin typeface="+mn-lt"/>
              <a:ea typeface="+mn-ea"/>
              <a:cs typeface="+mn-cs"/>
            </a:endParaRPr>
          </a:p>
        </c:rich>
      </c:tx>
      <c:layout>
        <c:manualLayout>
          <c:xMode val="edge"/>
          <c:yMode val="edge"/>
          <c:x val="2.8901734104046242E-2"/>
          <c:y val="2.31941683233929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cap="none" spc="20" baseline="0">
              <a:solidFill>
                <a:srgbClr val="002A3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49255078664299"/>
          <c:y val="0.16022395808873791"/>
          <c:w val="0.80642267079331842"/>
          <c:h val="0.75552485611266784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years!$P$20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rgbClr val="CC9B4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267-4568-B9C1-C20923F0C9AF}"/>
              </c:ext>
            </c:extLst>
          </c:dPt>
          <c:dLbls>
            <c:numFmt formatCode="0%;\-0%;&quot; 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years!$M$21:$M$26</c:f>
              <c:strCache>
                <c:ptCount val="6"/>
                <c:pt idx="0">
                  <c:v>Medicine</c:v>
                </c:pt>
                <c:pt idx="1">
                  <c:v>Literature</c:v>
                </c:pt>
                <c:pt idx="2">
                  <c:v>Peace</c:v>
                </c:pt>
                <c:pt idx="3">
                  <c:v>Chemistry</c:v>
                </c:pt>
                <c:pt idx="4">
                  <c:v>Ecomonics</c:v>
                </c:pt>
                <c:pt idx="5">
                  <c:v>Physics</c:v>
                </c:pt>
              </c:strCache>
            </c:strRef>
          </c:cat>
          <c:val>
            <c:numRef>
              <c:f>years!$P$21:$P$26</c:f>
              <c:numCache>
                <c:formatCode>0%</c:formatCode>
                <c:ptCount val="6"/>
                <c:pt idx="0">
                  <c:v>0.16666666666666666</c:v>
                </c:pt>
                <c:pt idx="1">
                  <c:v>0.3</c:v>
                </c:pt>
                <c:pt idx="2">
                  <c:v>0.2</c:v>
                </c:pt>
                <c:pt idx="3">
                  <c:v>0.04</c:v>
                </c:pt>
                <c:pt idx="4">
                  <c:v>4.7619047619047616E-2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67-4568-B9C1-C20923F0C9AF}"/>
            </c:ext>
          </c:extLst>
        </c:ser>
        <c:ser>
          <c:idx val="1"/>
          <c:order val="1"/>
          <c:tx>
            <c:strRef>
              <c:f>years!$Q$20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bg1">
                <a:lumMod val="85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years!$M$21:$M$26</c:f>
              <c:strCache>
                <c:ptCount val="6"/>
                <c:pt idx="0">
                  <c:v>Medicine</c:v>
                </c:pt>
                <c:pt idx="1">
                  <c:v>Literature</c:v>
                </c:pt>
                <c:pt idx="2">
                  <c:v>Peace</c:v>
                </c:pt>
                <c:pt idx="3">
                  <c:v>Chemistry</c:v>
                </c:pt>
                <c:pt idx="4">
                  <c:v>Ecomonics</c:v>
                </c:pt>
                <c:pt idx="5">
                  <c:v>Physics</c:v>
                </c:pt>
              </c:strCache>
            </c:strRef>
          </c:cat>
          <c:val>
            <c:numRef>
              <c:f>years!$Q$21:$Q$26</c:f>
              <c:numCache>
                <c:formatCode>0%</c:formatCode>
                <c:ptCount val="6"/>
                <c:pt idx="0">
                  <c:v>0.83333333333333337</c:v>
                </c:pt>
                <c:pt idx="1">
                  <c:v>0.7</c:v>
                </c:pt>
                <c:pt idx="2">
                  <c:v>0.8</c:v>
                </c:pt>
                <c:pt idx="3">
                  <c:v>0.96</c:v>
                </c:pt>
                <c:pt idx="4">
                  <c:v>0.95238095238095233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67-4568-B9C1-C20923F0C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90728751"/>
        <c:axId val="1590726671"/>
      </c:barChart>
      <c:catAx>
        <c:axId val="159072875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2A3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26671"/>
        <c:crosses val="autoZero"/>
        <c:auto val="1"/>
        <c:lblAlgn val="ctr"/>
        <c:lblOffset val="100"/>
        <c:noMultiLvlLbl val="0"/>
      </c:catAx>
      <c:valAx>
        <c:axId val="1590726671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159072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[Nobel Prize Winners.xlsx]Pivot!PivotTable1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8B576">
              <a:alpha val="92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Pivot!$B$112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8B576">
                <a:alpha val="92000"/>
              </a:srgbClr>
            </a:solidFill>
            <a:ln>
              <a:noFill/>
            </a:ln>
            <a:effectLst/>
          </c:spPr>
          <c:invertIfNegative val="0"/>
          <c:cat>
            <c:strRef>
              <c:f>Pivot!$A$113:$A$124</c:f>
              <c:strCache>
                <c:ptCount val="12"/>
                <c:pt idx="0">
                  <c:v>AU</c:v>
                </c:pt>
                <c:pt idx="1">
                  <c:v>CA</c:v>
                </c:pt>
                <c:pt idx="2">
                  <c:v>CN</c:v>
                </c:pt>
                <c:pt idx="3">
                  <c:v>CZ</c:v>
                </c:pt>
                <c:pt idx="4">
                  <c:v>DE</c:v>
                </c:pt>
                <c:pt idx="5">
                  <c:v>EG</c:v>
                </c:pt>
                <c:pt idx="6">
                  <c:v>FR</c:v>
                </c:pt>
                <c:pt idx="7">
                  <c:v>IL</c:v>
                </c:pt>
                <c:pt idx="8">
                  <c:v>IT</c:v>
                </c:pt>
                <c:pt idx="9">
                  <c:v>NO</c:v>
                </c:pt>
                <c:pt idx="10">
                  <c:v>PL</c:v>
                </c:pt>
                <c:pt idx="11">
                  <c:v>US</c:v>
                </c:pt>
              </c:strCache>
            </c:strRef>
          </c:cat>
          <c:val>
            <c:numRef>
              <c:f>Pivot!$B$113:$B$124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D6-4B9E-A5DA-376816678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1347047488"/>
        <c:axId val="1347046240"/>
      </c:barChart>
      <c:catAx>
        <c:axId val="1347047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046240"/>
        <c:crosses val="autoZero"/>
        <c:auto val="1"/>
        <c:lblAlgn val="ctr"/>
        <c:lblOffset val="100"/>
        <c:noMultiLvlLbl val="0"/>
      </c:catAx>
      <c:valAx>
        <c:axId val="1347046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4704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192657951684009E-2"/>
          <c:y val="3.6433368047416939E-2"/>
          <c:w val="0.63592799040162551"/>
          <c:h val="0.8948010059503142"/>
        </c:manualLayout>
      </c:layout>
      <c:pieChart>
        <c:varyColors val="1"/>
        <c:ser>
          <c:idx val="0"/>
          <c:order val="0"/>
          <c:tx>
            <c:strRef>
              <c:f>'By gender'!$E$4</c:f>
              <c:strCache>
                <c:ptCount val="1"/>
                <c:pt idx="0">
                  <c:v>win % women</c:v>
                </c:pt>
              </c:strCache>
            </c:strRef>
          </c:tx>
          <c:spPr>
            <a:solidFill>
              <a:srgbClr val="D6B270">
                <a:alpha val="85000"/>
              </a:srgbClr>
            </a:solidFill>
            <a:ln>
              <a:noFill/>
            </a:ln>
            <a:effectLst/>
          </c:spPr>
          <c:dPt>
            <c:idx val="0"/>
            <c:bubble3D val="0"/>
            <c:spPr>
              <a:solidFill>
                <a:srgbClr val="D8B57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2F-4754-B055-CD207DA6BEF7}"/>
              </c:ext>
            </c:extLst>
          </c:dPt>
          <c:dPt>
            <c:idx val="1"/>
            <c:bubble3D val="0"/>
            <c:spPr>
              <a:solidFill>
                <a:srgbClr val="D8B576">
                  <a:alpha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72F-4754-B055-CD207DA6BEF7}"/>
              </c:ext>
            </c:extLst>
          </c:dPt>
          <c:dPt>
            <c:idx val="2"/>
            <c:bubble3D val="0"/>
            <c:spPr>
              <a:solidFill>
                <a:srgbClr val="D8B576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72F-4754-B055-CD207DA6BEF7}"/>
              </c:ext>
            </c:extLst>
          </c:dPt>
          <c:dPt>
            <c:idx val="3"/>
            <c:bubble3D val="0"/>
            <c:spPr>
              <a:solidFill>
                <a:schemeClr val="bg1">
                  <a:lumMod val="8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72F-4754-B055-CD207DA6BEF7}"/>
              </c:ext>
            </c:extLst>
          </c:dPt>
          <c:dPt>
            <c:idx val="4"/>
            <c:bubble3D val="0"/>
            <c:spPr>
              <a:solidFill>
                <a:schemeClr val="bg1">
                  <a:lumMod val="8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72F-4754-B055-CD207DA6BEF7}"/>
              </c:ext>
            </c:extLst>
          </c:dPt>
          <c:dPt>
            <c:idx val="5"/>
            <c:bubble3D val="0"/>
            <c:spPr>
              <a:solidFill>
                <a:schemeClr val="bg1">
                  <a:lumMod val="85000"/>
                  <a:alpha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72F-4754-B055-CD207DA6BEF7}"/>
              </c:ext>
            </c:extLst>
          </c:dPt>
          <c:dLbls>
            <c:dLbl>
              <c:idx val="0"/>
              <c:layout>
                <c:manualLayout>
                  <c:x val="6.2752143855113365E-2"/>
                  <c:y val="2.140181915462814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72F-4754-B055-CD207DA6BEF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72F-4754-B055-CD207DA6BEF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2F-4754-B055-CD207DA6BEF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2F-4754-B055-CD207DA6BEF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2F-4754-B055-CD207DA6BEF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72F-4754-B055-CD207DA6BE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rgbClr val="002A3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gender'!$B$5:$B$10</c:f>
              <c:strCache>
                <c:ptCount val="6"/>
                <c:pt idx="0">
                  <c:v>Medicine</c:v>
                </c:pt>
                <c:pt idx="1">
                  <c:v>Physics</c:v>
                </c:pt>
                <c:pt idx="2">
                  <c:v>Chemistry</c:v>
                </c:pt>
                <c:pt idx="3">
                  <c:v>Peace</c:v>
                </c:pt>
                <c:pt idx="4">
                  <c:v>Literature</c:v>
                </c:pt>
                <c:pt idx="5">
                  <c:v>Ecomonics</c:v>
                </c:pt>
              </c:strCache>
            </c:strRef>
          </c:cat>
          <c:val>
            <c:numRef>
              <c:f>'By gender'!$E$5:$E$10</c:f>
              <c:numCache>
                <c:formatCode>0%</c:formatCode>
                <c:ptCount val="6"/>
                <c:pt idx="0">
                  <c:v>0.22222222222222221</c:v>
                </c:pt>
                <c:pt idx="1">
                  <c:v>5.5555555555555552E-2</c:v>
                </c:pt>
                <c:pt idx="2">
                  <c:v>9.2592592592592587E-2</c:v>
                </c:pt>
                <c:pt idx="3">
                  <c:v>0.31481481481481483</c:v>
                </c:pt>
                <c:pt idx="4">
                  <c:v>0.27777777777777779</c:v>
                </c:pt>
                <c:pt idx="5">
                  <c:v>3.7037037037037035E-2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2F-4754-B055-CD207DA6B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0" cap="flat" cmpd="sng" algn="ctr">
      <a:solidFill>
        <a:srgbClr val="D8B576">
          <a:alpha val="75000"/>
        </a:srgb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rgbClr val="612C2B">
                  <a:alpha val="6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43-44F0-8F92-F3C99A1325CA}"/>
              </c:ext>
            </c:extLst>
          </c:dPt>
          <c:cat>
            <c:strRef>
              <c:f>'By gender'!$K$47:$K$58</c:f>
              <c:strCache>
                <c:ptCount val="12"/>
                <c:pt idx="0">
                  <c:v>Australia</c:v>
                </c:pt>
                <c:pt idx="1">
                  <c:v>Canada</c:v>
                </c:pt>
                <c:pt idx="2">
                  <c:v>China</c:v>
                </c:pt>
                <c:pt idx="3">
                  <c:v>Czech Republic</c:v>
                </c:pt>
                <c:pt idx="4">
                  <c:v>Germany</c:v>
                </c:pt>
                <c:pt idx="5">
                  <c:v>Egypt</c:v>
                </c:pt>
                <c:pt idx="6">
                  <c:v>Israel</c:v>
                </c:pt>
                <c:pt idx="7">
                  <c:v>Italy</c:v>
                </c:pt>
                <c:pt idx="8">
                  <c:v>Norway</c:v>
                </c:pt>
                <c:pt idx="9">
                  <c:v>France</c:v>
                </c:pt>
                <c:pt idx="10">
                  <c:v>Poland</c:v>
                </c:pt>
                <c:pt idx="11">
                  <c:v>USA</c:v>
                </c:pt>
              </c:strCache>
            </c:strRef>
          </c:cat>
          <c:val>
            <c:numRef>
              <c:f>'By gender'!$J$47:$J$58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43-44F0-8F92-F3C99A132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1259645296"/>
        <c:axId val="1259662352"/>
      </c:barChart>
      <c:catAx>
        <c:axId val="1259645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n-US"/>
          </a:p>
        </c:txPr>
        <c:crossAx val="1259662352"/>
        <c:crosses val="autoZero"/>
        <c:auto val="1"/>
        <c:lblAlgn val="ctr"/>
        <c:lblOffset val="100"/>
        <c:noMultiLvlLbl val="0"/>
      </c:catAx>
      <c:valAx>
        <c:axId val="1259662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964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612C2B">
                  <a:alpha val="6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25-4603-92C4-3DBC7FA7A53C}"/>
              </c:ext>
            </c:extLst>
          </c:dPt>
          <c:cat>
            <c:strRef>
              <c:f>'By gender'!$B$50:$B$59</c:f>
              <c:strCache>
                <c:ptCount val="10"/>
                <c:pt idx="0">
                  <c:v>Italy</c:v>
                </c:pt>
                <c:pt idx="1">
                  <c:v>Israel</c:v>
                </c:pt>
                <c:pt idx="2">
                  <c:v>United Kingdom</c:v>
                </c:pt>
                <c:pt idx="3">
                  <c:v>Canada</c:v>
                </c:pt>
                <c:pt idx="4">
                  <c:v>Germany</c:v>
                </c:pt>
                <c:pt idx="5">
                  <c:v>No Affiliations</c:v>
                </c:pt>
                <c:pt idx="6">
                  <c:v>China</c:v>
                </c:pt>
                <c:pt idx="7">
                  <c:v>Norway</c:v>
                </c:pt>
                <c:pt idx="8">
                  <c:v>France</c:v>
                </c:pt>
                <c:pt idx="9">
                  <c:v>USA</c:v>
                </c:pt>
              </c:strCache>
            </c:strRef>
          </c:cat>
          <c:val>
            <c:numRef>
              <c:f>'By gender'!$D$50:$D$59</c:f>
              <c:numCache>
                <c:formatCode>0%</c:formatCode>
                <c:ptCount val="1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0.15</c:v>
                </c:pt>
                <c:pt idx="9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25-4603-92C4-3DBC7FA7A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1516831824"/>
        <c:axId val="1516833904"/>
      </c:barChart>
      <c:catAx>
        <c:axId val="151683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n-US"/>
          </a:p>
        </c:txPr>
        <c:crossAx val="1516833904"/>
        <c:crosses val="autoZero"/>
        <c:auto val="1"/>
        <c:lblAlgn val="ctr"/>
        <c:lblOffset val="100"/>
        <c:noMultiLvlLbl val="0"/>
      </c:catAx>
      <c:valAx>
        <c:axId val="15168339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51683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Radio" firstButton="1" fmlaLink="$BC$11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lockText="1" noThreeD="1"/>
</file>

<file path=xl/ctrlProps/ctrlProp6.xml><?xml version="1.0" encoding="utf-8"?>
<formControlPr xmlns="http://schemas.microsoft.com/office/spreadsheetml/2009/9/main" objectType="Radio" lockText="1" noThreeD="1"/>
</file>

<file path=xl/ctrlProps/ctrlProp7.xml><?xml version="1.0" encoding="utf-8"?>
<formControlPr xmlns="http://schemas.microsoft.com/office/spreadsheetml/2009/9/main" objectType="Radio" lockText="1" noThreeD="1"/>
</file>

<file path=xl/ctrlProps/ctrlProp8.xml><?xml version="1.0" encoding="utf-8"?>
<formControlPr xmlns="http://schemas.microsoft.com/office/spreadsheetml/2009/9/main" objectType="Radio" lockText="1" noThreeD="1"/>
</file>

<file path=xl/ctrlProps/ctrlProp9.xml><?xml version="1.0" encoding="utf-8"?>
<formControlPr xmlns="http://schemas.microsoft.com/office/spreadsheetml/2009/9/main" objectType="Radio" lockText="1" noThreeD="1"/>
</file>

<file path=xl/ctrlProps/ctrlProp10.xml><?xml version="1.0" encoding="utf-8"?>
<formControlPr xmlns="http://schemas.microsoft.com/office/spreadsheetml/2009/9/main" objectType="Radio" checked="Checked" lockText="1" noThreeD="1"/>
</file>

<file path=xl/ctrlProps/ctrlProp11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dazionecultura.it/altermedia/la-vita-della-signora-curie-scritta-da-eva-la-figlia-minore-di-marie-curie/" TargetMode="External"/><Relationship Id="rId7" Type="http://schemas.openxmlformats.org/officeDocument/2006/relationships/chart" Target="../charts/chart4.xml"/><Relationship Id="rId2" Type="http://schemas.openxmlformats.org/officeDocument/2006/relationships/image" Target="../media/image1.jpeg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openxmlformats.org/officeDocument/2006/relationships/image" Target="../media/image2.png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13" Type="http://schemas.openxmlformats.org/officeDocument/2006/relationships/image" Target="../media/image14.png"/><Relationship Id="rId18" Type="http://schemas.microsoft.com/office/2007/relationships/hdphoto" Target="../media/hdphoto4.wdp"/><Relationship Id="rId3" Type="http://schemas.openxmlformats.org/officeDocument/2006/relationships/image" Target="../media/image5.svg"/><Relationship Id="rId21" Type="http://schemas.openxmlformats.org/officeDocument/2006/relationships/image" Target="../media/image2.png"/><Relationship Id="rId7" Type="http://schemas.openxmlformats.org/officeDocument/2006/relationships/image" Target="../media/image9.jpg"/><Relationship Id="rId12" Type="http://schemas.microsoft.com/office/2007/relationships/hdphoto" Target="../media/hdphoto1.wdp"/><Relationship Id="rId17" Type="http://schemas.openxmlformats.org/officeDocument/2006/relationships/image" Target="../media/image16.png"/><Relationship Id="rId2" Type="http://schemas.openxmlformats.org/officeDocument/2006/relationships/image" Target="../media/image4.png"/><Relationship Id="rId16" Type="http://schemas.microsoft.com/office/2007/relationships/hdphoto" Target="../media/hdphoto3.wdp"/><Relationship Id="rId20" Type="http://schemas.openxmlformats.org/officeDocument/2006/relationships/hyperlink" Target="https://en.wikipedia.org/wiki/File:Nobel_Prize.png" TargetMode="External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png"/><Relationship Id="rId24" Type="http://schemas.openxmlformats.org/officeDocument/2006/relationships/chart" Target="../charts/chart7.xml"/><Relationship Id="rId5" Type="http://schemas.openxmlformats.org/officeDocument/2006/relationships/image" Target="../media/image7.jpg"/><Relationship Id="rId15" Type="http://schemas.openxmlformats.org/officeDocument/2006/relationships/image" Target="../media/image15.png"/><Relationship Id="rId23" Type="http://schemas.openxmlformats.org/officeDocument/2006/relationships/chart" Target="../charts/chart6.xml"/><Relationship Id="rId10" Type="http://schemas.openxmlformats.org/officeDocument/2006/relationships/image" Target="../media/image12.jpg"/><Relationship Id="rId19" Type="http://schemas.openxmlformats.org/officeDocument/2006/relationships/image" Target="../media/image17.png"/><Relationship Id="rId4" Type="http://schemas.openxmlformats.org/officeDocument/2006/relationships/image" Target="../media/image6.jpg"/><Relationship Id="rId9" Type="http://schemas.openxmlformats.org/officeDocument/2006/relationships/image" Target="../media/image11.jpeg"/><Relationship Id="rId14" Type="http://schemas.microsoft.com/office/2007/relationships/hdphoto" Target="../media/hdphoto2.wdp"/><Relationship Id="rId22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21.png"/><Relationship Id="rId18" Type="http://schemas.microsoft.com/office/2007/relationships/hdphoto" Target="../media/hdphoto7.wdp"/><Relationship Id="rId3" Type="http://schemas.openxmlformats.org/officeDocument/2006/relationships/image" Target="../media/image18.pn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23.png"/><Relationship Id="rId2" Type="http://schemas.openxmlformats.org/officeDocument/2006/relationships/image" Target="../media/image5.svg"/><Relationship Id="rId16" Type="http://schemas.microsoft.com/office/2007/relationships/hdphoto" Target="../media/hdphoto6.wdp"/><Relationship Id="rId20" Type="http://schemas.microsoft.com/office/2007/relationships/hdphoto" Target="../media/hdphoto8.wdp"/><Relationship Id="rId1" Type="http://schemas.openxmlformats.org/officeDocument/2006/relationships/image" Target="../media/image4.png"/><Relationship Id="rId6" Type="http://schemas.openxmlformats.org/officeDocument/2006/relationships/image" Target="../media/image6.jpg"/><Relationship Id="rId11" Type="http://schemas.openxmlformats.org/officeDocument/2006/relationships/image" Target="../media/image20.jpeg"/><Relationship Id="rId5" Type="http://schemas.openxmlformats.org/officeDocument/2006/relationships/image" Target="../media/image3.jpg"/><Relationship Id="rId15" Type="http://schemas.openxmlformats.org/officeDocument/2006/relationships/image" Target="../media/image22.png"/><Relationship Id="rId10" Type="http://schemas.openxmlformats.org/officeDocument/2006/relationships/image" Target="../media/image10.jpg"/><Relationship Id="rId19" Type="http://schemas.openxmlformats.org/officeDocument/2006/relationships/image" Target="../media/image24.png"/><Relationship Id="rId4" Type="http://schemas.openxmlformats.org/officeDocument/2006/relationships/image" Target="../media/image19.svg"/><Relationship Id="rId9" Type="http://schemas.openxmlformats.org/officeDocument/2006/relationships/image" Target="../media/image9.jpg"/><Relationship Id="rId14" Type="http://schemas.microsoft.com/office/2007/relationships/hdphoto" Target="../media/hdphoto5.wdp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File:Nobel_Prize.png" TargetMode="External"/><Relationship Id="rId3" Type="http://schemas.openxmlformats.org/officeDocument/2006/relationships/chart" Target="../charts/chart13.xml"/><Relationship Id="rId7" Type="http://schemas.openxmlformats.org/officeDocument/2006/relationships/image" Target="../media/image17.png"/><Relationship Id="rId2" Type="http://schemas.openxmlformats.org/officeDocument/2006/relationships/chart" Target="../charts/chart12.xml"/><Relationship Id="rId1" Type="http://schemas.openxmlformats.org/officeDocument/2006/relationships/image" Target="../media/image2.png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10" Type="http://schemas.openxmlformats.org/officeDocument/2006/relationships/image" Target="../media/image26.png"/><Relationship Id="rId4" Type="http://schemas.openxmlformats.org/officeDocument/2006/relationships/chart" Target="../charts/chart14.xml"/><Relationship Id="rId9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microsoft.com/office/2007/relationships/hdphoto" Target="../media/hdphoto3.wdp"/><Relationship Id="rId18" Type="http://schemas.openxmlformats.org/officeDocument/2006/relationships/image" Target="../media/image5.svg"/><Relationship Id="rId3" Type="http://schemas.openxmlformats.org/officeDocument/2006/relationships/image" Target="../media/image8.jpg"/><Relationship Id="rId21" Type="http://schemas.openxmlformats.org/officeDocument/2006/relationships/image" Target="../media/image26.png"/><Relationship Id="rId7" Type="http://schemas.openxmlformats.org/officeDocument/2006/relationships/image" Target="../media/image12.jpg"/><Relationship Id="rId12" Type="http://schemas.openxmlformats.org/officeDocument/2006/relationships/image" Target="../media/image15.png"/><Relationship Id="rId17" Type="http://schemas.openxmlformats.org/officeDocument/2006/relationships/image" Target="../media/image4.png"/><Relationship Id="rId2" Type="http://schemas.openxmlformats.org/officeDocument/2006/relationships/image" Target="../media/image7.jpg"/><Relationship Id="rId16" Type="http://schemas.openxmlformats.org/officeDocument/2006/relationships/image" Target="../media/image6.jpg"/><Relationship Id="rId20" Type="http://schemas.openxmlformats.org/officeDocument/2006/relationships/image" Target="../media/image25.png"/><Relationship Id="rId1" Type="http://schemas.openxmlformats.org/officeDocument/2006/relationships/image" Target="../media/image3.jpg"/><Relationship Id="rId6" Type="http://schemas.openxmlformats.org/officeDocument/2006/relationships/image" Target="../media/image27.jpeg"/><Relationship Id="rId11" Type="http://schemas.microsoft.com/office/2007/relationships/hdphoto" Target="../media/hdphoto2.wdp"/><Relationship Id="rId5" Type="http://schemas.openxmlformats.org/officeDocument/2006/relationships/image" Target="../media/image10.jpg"/><Relationship Id="rId15" Type="http://schemas.microsoft.com/office/2007/relationships/hdphoto" Target="../media/hdphoto9.wdp"/><Relationship Id="rId23" Type="http://schemas.openxmlformats.org/officeDocument/2006/relationships/hyperlink" Target="http://www.pressenza.com/2015/10/the-2015-nobel-peace-prize-and-lawsuit-against-the-nobel-foundation/" TargetMode="External"/><Relationship Id="rId10" Type="http://schemas.openxmlformats.org/officeDocument/2006/relationships/image" Target="../media/image14.png"/><Relationship Id="rId19" Type="http://schemas.openxmlformats.org/officeDocument/2006/relationships/image" Target="../media/image29.png"/><Relationship Id="rId4" Type="http://schemas.openxmlformats.org/officeDocument/2006/relationships/image" Target="../media/image9.jpg"/><Relationship Id="rId9" Type="http://schemas.microsoft.com/office/2007/relationships/hdphoto" Target="../media/hdphoto1.wdp"/><Relationship Id="rId14" Type="http://schemas.openxmlformats.org/officeDocument/2006/relationships/image" Target="../media/image28.png"/><Relationship Id="rId22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596265</xdr:colOff>
      <xdr:row>1</xdr:row>
      <xdr:rowOff>7621</xdr:rowOff>
    </xdr:from>
    <xdr:to>
      <xdr:col>7</xdr:col>
      <xdr:colOff>605789</xdr:colOff>
      <xdr:row>5</xdr:row>
      <xdr:rowOff>11431</xdr:rowOff>
    </xdr:to>
    <xdr:sp macro="" textlink="$C$5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4688205" y="190501"/>
          <a:ext cx="1228724" cy="7353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7F84D21-D4AD-478F-8290-BB846297F6E9}" type="TxLink">
            <a:rPr lang="en-US" sz="3600" b="0" i="0" u="none" strike="noStrike">
              <a:solidFill>
                <a:srgbClr val="CEA152"/>
              </a:solidFill>
              <a:latin typeface="Calibri"/>
              <a:cs typeface="Calibri"/>
            </a:rPr>
            <a:pPr algn="ctr"/>
            <a:t>12</a:t>
          </a:fld>
          <a:endParaRPr lang="en-NZ" sz="3600">
            <a:solidFill>
              <a:srgbClr val="CEA152"/>
            </a:solidFill>
          </a:endParaRPr>
        </a:p>
      </xdr:txBody>
    </xdr:sp>
    <xdr:clientData/>
  </xdr:twoCellAnchor>
  <xdr:twoCellAnchor editAs="oneCell">
    <xdr:from>
      <xdr:col>8</xdr:col>
      <xdr:colOff>219074</xdr:colOff>
      <xdr:row>0</xdr:row>
      <xdr:rowOff>158116</xdr:rowOff>
    </xdr:from>
    <xdr:to>
      <xdr:col>10</xdr:col>
      <xdr:colOff>207644</xdr:colOff>
      <xdr:row>4</xdr:row>
      <xdr:rowOff>167641</xdr:rowOff>
    </xdr:to>
    <xdr:sp macro="" textlink="$C$6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4629149" y="158116"/>
          <a:ext cx="1207770" cy="7277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04E9425-21D1-485F-BD25-DFFA75F85859}" type="TxLink">
            <a:rPr lang="en-US" sz="3600" b="0" i="0" u="none" strike="noStrike">
              <a:solidFill>
                <a:srgbClr val="CEA152"/>
              </a:solidFill>
              <a:latin typeface="Calibri"/>
              <a:ea typeface="+mn-ea"/>
              <a:cs typeface="Calibri"/>
            </a:rPr>
            <a:pPr marL="0" indent="0" algn="ctr"/>
            <a:t>3</a:t>
          </a:fld>
          <a:endParaRPr lang="en-NZ" sz="3600" b="0" i="0" u="none" strike="noStrike">
            <a:solidFill>
              <a:srgbClr val="CEA15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10</xdr:col>
      <xdr:colOff>407669</xdr:colOff>
      <xdr:row>0</xdr:row>
      <xdr:rowOff>160021</xdr:rowOff>
    </xdr:from>
    <xdr:to>
      <xdr:col>12</xdr:col>
      <xdr:colOff>401954</xdr:colOff>
      <xdr:row>4</xdr:row>
      <xdr:rowOff>171451</xdr:rowOff>
    </xdr:to>
    <xdr:sp macro="" textlink="$C$7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6036944" y="160021"/>
          <a:ext cx="1213485" cy="7277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879DF12-A553-492C-8BEA-6115EAC29620}" type="TxLink">
            <a:rPr lang="en-US" sz="3600" b="0" i="0" u="none" strike="noStrike">
              <a:solidFill>
                <a:srgbClr val="CEA152"/>
              </a:solidFill>
              <a:latin typeface="Calibri"/>
              <a:ea typeface="+mn-ea"/>
              <a:cs typeface="Calibri"/>
            </a:rPr>
            <a:pPr marL="0" indent="0" algn="ctr"/>
            <a:t>5</a:t>
          </a:fld>
          <a:endParaRPr lang="en-NZ" sz="3600" b="0" i="0" u="none" strike="noStrike">
            <a:solidFill>
              <a:srgbClr val="CEA15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13</xdr:col>
      <xdr:colOff>70484</xdr:colOff>
      <xdr:row>0</xdr:row>
      <xdr:rowOff>171451</xdr:rowOff>
    </xdr:from>
    <xdr:to>
      <xdr:col>15</xdr:col>
      <xdr:colOff>57149</xdr:colOff>
      <xdr:row>4</xdr:row>
      <xdr:rowOff>169546</xdr:rowOff>
    </xdr:to>
    <xdr:sp macro="" textlink="$C$8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7528559" y="171451"/>
          <a:ext cx="1213485" cy="7296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BEAF73C-7306-412B-99A9-6F3330BBE170}" type="TxLink">
            <a:rPr lang="en-US" sz="3600" b="0" i="0" u="none" strike="noStrike">
              <a:solidFill>
                <a:srgbClr val="CEA152"/>
              </a:solidFill>
              <a:latin typeface="Calibri"/>
              <a:ea typeface="+mn-ea"/>
              <a:cs typeface="Calibri"/>
            </a:rPr>
            <a:pPr marL="0" indent="0" algn="ctr"/>
            <a:t>17</a:t>
          </a:fld>
          <a:endParaRPr lang="en-NZ" sz="3600" b="0" i="0" u="none" strike="noStrike">
            <a:solidFill>
              <a:srgbClr val="CEA15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15</xdr:col>
      <xdr:colOff>287654</xdr:colOff>
      <xdr:row>0</xdr:row>
      <xdr:rowOff>167641</xdr:rowOff>
    </xdr:from>
    <xdr:to>
      <xdr:col>17</xdr:col>
      <xdr:colOff>287654</xdr:colOff>
      <xdr:row>4</xdr:row>
      <xdr:rowOff>173356</xdr:rowOff>
    </xdr:to>
    <xdr:sp macro="" textlink="$C$9">
      <xdr:nvSpPr>
        <xdr:cNvPr id="8" name="TextBox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8964929" y="167641"/>
          <a:ext cx="1211580" cy="7296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9386CAA-266E-41AE-882C-9752F9B2DBE3}" type="TxLink">
            <a:rPr lang="en-US" sz="3600" b="0" i="0" u="none" strike="noStrike">
              <a:solidFill>
                <a:srgbClr val="CEA152"/>
              </a:solidFill>
              <a:latin typeface="Calibri"/>
              <a:ea typeface="+mn-ea"/>
              <a:cs typeface="Calibri"/>
            </a:rPr>
            <a:pPr marL="0" indent="0" algn="ctr"/>
            <a:t>15</a:t>
          </a:fld>
          <a:endParaRPr lang="en-NZ" sz="3600" b="0" i="0" u="none" strike="noStrike">
            <a:solidFill>
              <a:srgbClr val="CEA15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17</xdr:col>
      <xdr:colOff>579119</xdr:colOff>
      <xdr:row>0</xdr:row>
      <xdr:rowOff>161926</xdr:rowOff>
    </xdr:from>
    <xdr:to>
      <xdr:col>19</xdr:col>
      <xdr:colOff>588644</xdr:colOff>
      <xdr:row>4</xdr:row>
      <xdr:rowOff>171451</xdr:rowOff>
    </xdr:to>
    <xdr:sp macro="" textlink="$C$10">
      <xdr:nvSpPr>
        <xdr:cNvPr id="9" name="TextBox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10475594" y="161926"/>
          <a:ext cx="1219200" cy="7219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8775C12-2D81-4D9C-AD9A-F05BC0FE2C3E}" type="TxLink">
            <a:rPr lang="en-US" sz="3600" b="0" i="0" u="none" strike="noStrike">
              <a:solidFill>
                <a:srgbClr val="CEA152"/>
              </a:solidFill>
              <a:latin typeface="Calibri"/>
              <a:ea typeface="+mn-ea"/>
              <a:cs typeface="Calibri"/>
            </a:rPr>
            <a:pPr marL="0" indent="0" algn="ctr"/>
            <a:t>2</a:t>
          </a:fld>
          <a:endParaRPr lang="en-NZ" sz="3600" b="0" i="0" u="none" strike="noStrike">
            <a:solidFill>
              <a:srgbClr val="CEA15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24</xdr:col>
      <xdr:colOff>116204</xdr:colOff>
      <xdr:row>4</xdr:row>
      <xdr:rowOff>100965</xdr:rowOff>
    </xdr:from>
    <xdr:to>
      <xdr:col>30</xdr:col>
      <xdr:colOff>66674</xdr:colOff>
      <xdr:row>7</xdr:row>
      <xdr:rowOff>100965</xdr:rowOff>
    </xdr:to>
    <xdr:sp macro="" textlink="$D$15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16034384" y="832485"/>
          <a:ext cx="109347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00DE4A3-3ECF-4B6F-9AC3-5E10590BEBD8}" type="TxLink">
            <a:rPr lang="en-US" sz="36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37%</a:t>
          </a:fld>
          <a:endParaRPr lang="en-NZ" sz="3600" b="0" i="0" u="none" strike="noStrike">
            <a:solidFill>
              <a:srgbClr val="002A3A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337186</xdr:colOff>
      <xdr:row>10</xdr:row>
      <xdr:rowOff>156210</xdr:rowOff>
    </xdr:from>
    <xdr:to>
      <xdr:col>16</xdr:col>
      <xdr:colOff>243840</xdr:colOff>
      <xdr:row>23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167636</xdr:colOff>
      <xdr:row>13</xdr:row>
      <xdr:rowOff>106679</xdr:rowOff>
    </xdr:from>
    <xdr:to>
      <xdr:col>32</xdr:col>
      <xdr:colOff>118107</xdr:colOff>
      <xdr:row>29</xdr:row>
      <xdr:rowOff>87629</xdr:rowOff>
    </xdr:to>
    <xdr:grpSp>
      <xdr:nvGrpSpPr>
        <xdr:cNvPr id="16" name="Marie curi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pSpPr/>
      </xdr:nvGrpSpPr>
      <xdr:grpSpPr>
        <a:xfrm>
          <a:off x="15095216" y="2484119"/>
          <a:ext cx="2465071" cy="2907030"/>
          <a:chOff x="7051455" y="2303793"/>
          <a:chExt cx="2078054" cy="2251077"/>
        </a:xfrm>
      </xdr:grpSpPr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 txBox="1"/>
        </xdr:nvSpPr>
        <xdr:spPr>
          <a:xfrm>
            <a:off x="7051455" y="2303793"/>
            <a:ext cx="2078054" cy="225107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br>
              <a:rPr lang="en-NZ" sz="1200" b="1">
                <a:solidFill>
                  <a:srgbClr val="CC9B40"/>
                </a:solidFill>
              </a:rPr>
            </a:br>
            <a:endParaRPr lang="en-NZ" sz="1200" b="1">
              <a:solidFill>
                <a:srgbClr val="CC9B40"/>
              </a:solidFill>
            </a:endParaRPr>
          </a:p>
          <a:p>
            <a:pPr algn="ctr"/>
            <a:endParaRPr lang="en-NZ" sz="1200" b="1">
              <a:solidFill>
                <a:srgbClr val="CC9B40"/>
              </a:solidFill>
            </a:endParaRPr>
          </a:p>
          <a:p>
            <a:pPr algn="ctr"/>
            <a:r>
              <a:rPr lang="en-NZ" sz="1200" b="1">
                <a:solidFill>
                  <a:srgbClr val="CC9B40"/>
                </a:solidFill>
              </a:rPr>
              <a:t>MARIE CURIE</a:t>
            </a:r>
          </a:p>
          <a:p>
            <a:pPr algn="ctr"/>
            <a:r>
              <a:rPr lang="en-NZ" sz="1200" b="1">
                <a:solidFill>
                  <a:srgbClr val="CC9B40"/>
                </a:solidFill>
              </a:rPr>
              <a:t>The first woman to win a Nobel Prize, the first person and the only woman to win the Nobel Prize twice</a:t>
            </a:r>
          </a:p>
        </xdr:txBody>
      </xdr:sp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3"/>
              </a:ext>
            </a:extLst>
          </a:blip>
          <a:stretch>
            <a:fillRect/>
          </a:stretch>
        </xdr:blipFill>
        <xdr:spPr>
          <a:xfrm>
            <a:off x="7455215" y="2339342"/>
            <a:ext cx="1329691" cy="1329239"/>
          </a:xfrm>
          <a:prstGeom prst="rect">
            <a:avLst/>
          </a:prstGeom>
          <a:ln w="19050">
            <a:solidFill>
              <a:srgbClr val="CEA152"/>
            </a:solidFill>
          </a:ln>
        </xdr:spPr>
      </xdr:pic>
    </xdr:grpSp>
    <xdr:clientData/>
  </xdr:twoCellAnchor>
  <xdr:twoCellAnchor editAs="oneCell">
    <xdr:from>
      <xdr:col>5</xdr:col>
      <xdr:colOff>588645</xdr:colOff>
      <xdr:row>6</xdr:row>
      <xdr:rowOff>175261</xdr:rowOff>
    </xdr:from>
    <xdr:to>
      <xdr:col>7</xdr:col>
      <xdr:colOff>598169</xdr:colOff>
      <xdr:row>10</xdr:row>
      <xdr:rowOff>179071</xdr:rowOff>
    </xdr:to>
    <xdr:sp macro="" textlink="total_women_laureates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4680585" y="1272541"/>
          <a:ext cx="1228724" cy="7353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472C15B-91B1-47BA-8480-642168664A9C}" type="TxLink">
            <a:rPr lang="en-US" sz="3600" b="0" i="0" u="none" strike="noStrike">
              <a:solidFill>
                <a:srgbClr val="CEA152"/>
              </a:solidFill>
              <a:latin typeface="Calibri"/>
              <a:ea typeface="+mn-ea"/>
              <a:cs typeface="Calibri"/>
            </a:rPr>
            <a:pPr marL="0" indent="0" algn="ctr"/>
            <a:t>54</a:t>
          </a:fld>
          <a:endParaRPr lang="en-NZ" sz="3600" b="0" i="0" u="none" strike="noStrike">
            <a:solidFill>
              <a:srgbClr val="CEA152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525780</xdr:colOff>
      <xdr:row>31</xdr:row>
      <xdr:rowOff>160020</xdr:rowOff>
    </xdr:from>
    <xdr:to>
      <xdr:col>18</xdr:col>
      <xdr:colOff>419100</xdr:colOff>
      <xdr:row>45</xdr:row>
      <xdr:rowOff>3810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205740</xdr:colOff>
      <xdr:row>61</xdr:row>
      <xdr:rowOff>137160</xdr:rowOff>
    </xdr:from>
    <xdr:to>
      <xdr:col>13</xdr:col>
      <xdr:colOff>215050</xdr:colOff>
      <xdr:row>71</xdr:row>
      <xdr:rowOff>149512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1520" y="11384280"/>
          <a:ext cx="1914310" cy="1841152"/>
        </a:xfrm>
        <a:prstGeom prst="rect">
          <a:avLst/>
        </a:prstGeom>
      </xdr:spPr>
    </xdr:pic>
    <xdr:clientData/>
  </xdr:twoCellAnchor>
  <xdr:twoCellAnchor>
    <xdr:from>
      <xdr:col>12</xdr:col>
      <xdr:colOff>556260</xdr:colOff>
      <xdr:row>43</xdr:row>
      <xdr:rowOff>129540</xdr:rowOff>
    </xdr:from>
    <xdr:to>
      <xdr:col>20</xdr:col>
      <xdr:colOff>251460</xdr:colOff>
      <xdr:row>58</xdr:row>
      <xdr:rowOff>129540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60</xdr:row>
      <xdr:rowOff>7620</xdr:rowOff>
    </xdr:from>
    <xdr:to>
      <xdr:col>4</xdr:col>
      <xdr:colOff>381000</xdr:colOff>
      <xdr:row>75</xdr:row>
      <xdr:rowOff>7620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0.865</cdr:x>
      <cdr:y>0.08889</cdr:y>
    </cdr:from>
    <cdr:to>
      <cdr:x>0.90333</cdr:x>
      <cdr:y>0.18611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0FD9E490-6B39-D6BF-FBD0-79792B01457C}"/>
            </a:ext>
          </a:extLst>
        </cdr:cNvPr>
        <cdr:cNvSpPr/>
      </cdr:nvSpPr>
      <cdr:spPr>
        <a:xfrm xmlns:a="http://schemas.openxmlformats.org/drawingml/2006/main">
          <a:off x="3954780" y="243840"/>
          <a:ext cx="175260" cy="266700"/>
        </a:xfrm>
        <a:custGeom xmlns:a="http://schemas.openxmlformats.org/drawingml/2006/main">
          <a:avLst/>
          <a:gdLst>
            <a:gd name="connsiteX0" fmla="*/ 0 w 214140"/>
            <a:gd name="connsiteY0" fmla="*/ 0 h 388620"/>
            <a:gd name="connsiteX1" fmla="*/ 99060 w 214140"/>
            <a:gd name="connsiteY1" fmla="*/ 7620 h 388620"/>
            <a:gd name="connsiteX2" fmla="*/ 137160 w 214140"/>
            <a:gd name="connsiteY2" fmla="*/ 38100 h 388620"/>
            <a:gd name="connsiteX3" fmla="*/ 175260 w 214140"/>
            <a:gd name="connsiteY3" fmla="*/ 106680 h 388620"/>
            <a:gd name="connsiteX4" fmla="*/ 198120 w 214140"/>
            <a:gd name="connsiteY4" fmla="*/ 144780 h 388620"/>
            <a:gd name="connsiteX5" fmla="*/ 213360 w 214140"/>
            <a:gd name="connsiteY5" fmla="*/ 251460 h 388620"/>
            <a:gd name="connsiteX6" fmla="*/ 213360 w 214140"/>
            <a:gd name="connsiteY6" fmla="*/ 38862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14140" h="388620">
              <a:moveTo>
                <a:pt x="0" y="0"/>
              </a:moveTo>
              <a:cubicBezTo>
                <a:pt x="33020" y="2540"/>
                <a:pt x="67151" y="-1244"/>
                <a:pt x="99060" y="7620"/>
              </a:cubicBezTo>
              <a:cubicBezTo>
                <a:pt x="114731" y="11973"/>
                <a:pt x="126355" y="25944"/>
                <a:pt x="137160" y="38100"/>
              </a:cubicBezTo>
              <a:cubicBezTo>
                <a:pt x="151276" y="53981"/>
                <a:pt x="164585" y="87465"/>
                <a:pt x="175260" y="106680"/>
              </a:cubicBezTo>
              <a:cubicBezTo>
                <a:pt x="182453" y="119627"/>
                <a:pt x="190500" y="132080"/>
                <a:pt x="198120" y="144780"/>
              </a:cubicBezTo>
              <a:cubicBezTo>
                <a:pt x="202631" y="171847"/>
                <a:pt x="212406" y="226665"/>
                <a:pt x="213360" y="251460"/>
              </a:cubicBezTo>
              <a:cubicBezTo>
                <a:pt x="215117" y="297146"/>
                <a:pt x="213360" y="342900"/>
                <a:pt x="213360" y="388620"/>
              </a:cubicBezTo>
            </a:path>
          </a:pathLst>
        </a:custGeom>
        <a:noFill xmlns:a="http://schemas.openxmlformats.org/drawingml/2006/main"/>
        <a:ln xmlns:a="http://schemas.openxmlformats.org/drawingml/2006/main" w="15875">
          <a:solidFill>
            <a:srgbClr val="002A3A">
              <a:alpha val="73000"/>
            </a:srgbClr>
          </a:solidFill>
          <a:headEnd type="none" w="med" len="med"/>
          <a:tailEnd type="arrow" w="med" len="med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</cdr:x>
      <cdr:y>0.18889</cdr:y>
    </cdr:from>
    <cdr:to>
      <cdr:x>0.98833</cdr:x>
      <cdr:y>0.50833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DF677C1-FA6E-E95E-F9D1-802251A26AD9}"/>
            </a:ext>
          </a:extLst>
        </cdr:cNvPr>
        <cdr:cNvSpPr txBox="1"/>
      </cdr:nvSpPr>
      <cdr:spPr>
        <a:xfrm xmlns:a="http://schemas.openxmlformats.org/drawingml/2006/main">
          <a:off x="3108960" y="518160"/>
          <a:ext cx="1409700" cy="876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NZ" sz="1600" b="1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30% 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of all the Women honored in science were born in America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103910</xdr:colOff>
      <xdr:row>0</xdr:row>
      <xdr:rowOff>57729</xdr:rowOff>
    </xdr:from>
    <xdr:to>
      <xdr:col>33</xdr:col>
      <xdr:colOff>180110</xdr:colOff>
      <xdr:row>55</xdr:row>
      <xdr:rowOff>41565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03910" y="57729"/>
          <a:ext cx="20193000" cy="9889836"/>
        </a:xfrm>
        <a:prstGeom prst="rect">
          <a:avLst/>
        </a:prstGeom>
        <a:solidFill>
          <a:srgbClr val="F9E5CB">
            <a:alpha val="25098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0</xdr:col>
      <xdr:colOff>290541</xdr:colOff>
      <xdr:row>1</xdr:row>
      <xdr:rowOff>160019</xdr:rowOff>
    </xdr:from>
    <xdr:to>
      <xdr:col>14</xdr:col>
      <xdr:colOff>554182</xdr:colOff>
      <xdr:row>7</xdr:row>
      <xdr:rowOff>184726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290541" y="344746"/>
          <a:ext cx="8830368" cy="1133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4000" b="1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Nobel</a:t>
          </a:r>
          <a:r>
            <a:rPr lang="en-NZ" sz="4000" b="1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 Laureates - Women in Science</a:t>
          </a:r>
          <a:br>
            <a:rPr lang="en-NZ" sz="2000" b="1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</a:br>
          <a:r>
            <a:rPr lang="en-NZ" sz="2000" b="1" baseline="0">
              <a:solidFill>
                <a:srgbClr val="002A3A"/>
              </a:solidFill>
              <a:effectLst/>
              <a:latin typeface="+mn-lt"/>
              <a:ea typeface="+mn-ea"/>
              <a:cs typeface="+mn-cs"/>
            </a:rPr>
            <a:t>1901 - 2019</a:t>
          </a:r>
          <a:endParaRPr lang="en-NZ" sz="2000" b="1">
            <a:solidFill>
              <a:srgbClr val="002A3A"/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  <a:p>
          <a:endParaRPr lang="en-NZ" sz="1100"/>
        </a:p>
      </xdr:txBody>
    </xdr:sp>
    <xdr:clientData/>
  </xdr:twoCellAnchor>
  <xdr:twoCellAnchor>
    <xdr:from>
      <xdr:col>1</xdr:col>
      <xdr:colOff>427655</xdr:colOff>
      <xdr:row>2</xdr:row>
      <xdr:rowOff>67981</xdr:rowOff>
    </xdr:from>
    <xdr:to>
      <xdr:col>33</xdr:col>
      <xdr:colOff>86104</xdr:colOff>
      <xdr:row>29</xdr:row>
      <xdr:rowOff>53038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GrpSpPr/>
      </xdr:nvGrpSpPr>
      <xdr:grpSpPr>
        <a:xfrm>
          <a:off x="1037255" y="426569"/>
          <a:ext cx="19165649" cy="4825998"/>
          <a:chOff x="307618" y="3728113"/>
          <a:chExt cx="19223904" cy="5053524"/>
        </a:xfrm>
      </xdr:grpSpPr>
      <xdr:sp macro="" textlink="">
        <xdr:nvSpPr>
          <xdr:cNvPr id="105" name="TextBox 104">
            <a:extLst>
              <a:ext uri="{FF2B5EF4-FFF2-40B4-BE49-F238E27FC236}">
                <a16:creationId xmlns:a16="http://schemas.microsoft.com/office/drawing/2014/main" id="{00000000-0008-0000-0400-000069000000}"/>
              </a:ext>
            </a:extLst>
          </xdr:cNvPr>
          <xdr:cNvSpPr txBox="1"/>
        </xdr:nvSpPr>
        <xdr:spPr>
          <a:xfrm>
            <a:off x="1644078" y="5179746"/>
            <a:ext cx="2094882" cy="8657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050" b="1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MARIE SKLODOWSKA CURIE </a:t>
            </a:r>
            <a:br>
              <a:rPr lang="en-NZ" sz="1050" b="1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900" b="0" baseline="0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The first person and the only woman scientist to win the Nobel Prize twice</a:t>
            </a:r>
          </a:p>
          <a:p>
            <a:endParaRPr lang="en-NZ" sz="1100"/>
          </a:p>
        </xdr:txBody>
      </xdr:sp>
      <xdr:sp macro="" textlink="">
        <xdr:nvSpPr>
          <xdr:cNvPr id="106" name="TextBox 105">
            <a:extLst>
              <a:ext uri="{FF2B5EF4-FFF2-40B4-BE49-F238E27FC236}">
                <a16:creationId xmlns:a16="http://schemas.microsoft.com/office/drawing/2014/main" id="{00000000-0008-0000-0400-00006A000000}"/>
              </a:ext>
            </a:extLst>
          </xdr:cNvPr>
          <xdr:cNvSpPr txBox="1"/>
        </xdr:nvSpPr>
        <xdr:spPr>
          <a:xfrm>
            <a:off x="7284926" y="4971535"/>
            <a:ext cx="1896762" cy="11907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050" b="1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GERTY THERESA CORI </a:t>
            </a:r>
            <a:br>
              <a:rPr lang="en-NZ" sz="1100" b="1">
                <a:solidFill>
                  <a:srgbClr val="CC9B40"/>
                </a:solidFill>
                <a:latin typeface="+mn-lt"/>
                <a:ea typeface="+mn-ea"/>
                <a:cs typeface="+mn-cs"/>
              </a:rPr>
            </a:br>
            <a:r>
              <a:rPr lang="en-NZ" sz="900" b="0" baseline="0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The third woman to win a Nobel Prize in science and the first woman to be awarded the Nobel Prize in Physiology or Medicine</a:t>
            </a:r>
          </a:p>
        </xdr:txBody>
      </xdr:sp>
      <xdr:sp macro="" textlink="">
        <xdr:nvSpPr>
          <xdr:cNvPr id="107" name="TextBox 106">
            <a:extLst>
              <a:ext uri="{FF2B5EF4-FFF2-40B4-BE49-F238E27FC236}">
                <a16:creationId xmlns:a16="http://schemas.microsoft.com/office/drawing/2014/main" id="{00000000-0008-0000-0400-00006B000000}"/>
              </a:ext>
            </a:extLst>
          </xdr:cNvPr>
          <xdr:cNvSpPr txBox="1"/>
        </xdr:nvSpPr>
        <xdr:spPr>
          <a:xfrm>
            <a:off x="4556562" y="5088306"/>
            <a:ext cx="1731181" cy="8657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050" b="1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IRÈNE  JOLIOT-CURIE 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900" b="0" baseline="0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The second woman to win the Nobel Prize in science </a:t>
            </a:r>
          </a:p>
        </xdr:txBody>
      </xdr:sp>
      <xdr:grpSp>
        <xdr:nvGrpSpPr>
          <xdr:cNvPr id="108" name="Group 107" title="Year 1">
            <a:extLst>
              <a:ext uri="{FF2B5EF4-FFF2-40B4-BE49-F238E27FC236}">
                <a16:creationId xmlns:a16="http://schemas.microsoft.com/office/drawing/2014/main" id="{00000000-0008-0000-0400-00006C000000}"/>
              </a:ext>
            </a:extLst>
          </xdr:cNvPr>
          <xdr:cNvGrpSpPr/>
        </xdr:nvGrpSpPr>
        <xdr:grpSpPr>
          <a:xfrm>
            <a:off x="307618" y="7215058"/>
            <a:ext cx="17704722" cy="601416"/>
            <a:chOff x="255618" y="3103222"/>
            <a:chExt cx="15564638" cy="551248"/>
          </a:xfrm>
          <a:gradFill flip="none" rotWithShape="1">
            <a:gsLst>
              <a:gs pos="0">
                <a:srgbClr val="D6B270">
                  <a:tint val="66000"/>
                  <a:satMod val="160000"/>
                </a:srgbClr>
              </a:gs>
              <a:gs pos="50000">
                <a:srgbClr val="D6B270">
                  <a:tint val="44500"/>
                  <a:satMod val="160000"/>
                </a:srgbClr>
              </a:gs>
              <a:gs pos="100000">
                <a:srgbClr val="D6B270">
                  <a:tint val="23500"/>
                  <a:satMod val="160000"/>
                </a:srgbClr>
              </a:gs>
            </a:gsLst>
            <a:lin ang="10800000" scaled="1"/>
            <a:tileRect/>
          </a:gradFill>
        </xdr:grpSpPr>
        <xdr:sp macro="" textlink="">
          <xdr:nvSpPr>
            <xdr:cNvPr id="174" name="Arrow: Right 173" title="Year Arrow">
              <a:extLst>
                <a:ext uri="{FF2B5EF4-FFF2-40B4-BE49-F238E27FC236}">
                  <a16:creationId xmlns:a16="http://schemas.microsoft.com/office/drawing/2014/main" id="{00000000-0008-0000-0400-0000AE000000}"/>
                </a:ext>
              </a:extLst>
            </xdr:cNvPr>
            <xdr:cNvSpPr/>
          </xdr:nvSpPr>
          <xdr:spPr>
            <a:xfrm>
              <a:off x="12504336" y="3299213"/>
              <a:ext cx="3315920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75" name="Arrow: Right 174" title="Year Arrow">
              <a:extLst>
                <a:ext uri="{FF2B5EF4-FFF2-40B4-BE49-F238E27FC236}">
                  <a16:creationId xmlns:a16="http://schemas.microsoft.com/office/drawing/2014/main" id="{00000000-0008-0000-0400-0000AF000000}"/>
                </a:ext>
              </a:extLst>
            </xdr:cNvPr>
            <xdr:cNvSpPr/>
          </xdr:nvSpPr>
          <xdr:spPr>
            <a:xfrm>
              <a:off x="9808334" y="3299213"/>
              <a:ext cx="3329261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76" name="Arrow: Right 175" title="Year Arrow">
              <a:extLst>
                <a:ext uri="{FF2B5EF4-FFF2-40B4-BE49-F238E27FC236}">
                  <a16:creationId xmlns:a16="http://schemas.microsoft.com/office/drawing/2014/main" id="{00000000-0008-0000-0400-0000B0000000}"/>
                </a:ext>
              </a:extLst>
            </xdr:cNvPr>
            <xdr:cNvSpPr/>
          </xdr:nvSpPr>
          <xdr:spPr>
            <a:xfrm>
              <a:off x="7066197" y="3299213"/>
              <a:ext cx="3375964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77" name="Arrow: Right 176" title="Year Arrow">
              <a:extLst>
                <a:ext uri="{FF2B5EF4-FFF2-40B4-BE49-F238E27FC236}">
                  <a16:creationId xmlns:a16="http://schemas.microsoft.com/office/drawing/2014/main" id="{00000000-0008-0000-0400-0000B1000000}"/>
                </a:ext>
              </a:extLst>
            </xdr:cNvPr>
            <xdr:cNvSpPr/>
          </xdr:nvSpPr>
          <xdr:spPr>
            <a:xfrm>
              <a:off x="5097997" y="3299213"/>
              <a:ext cx="2968980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78" name="Arrow: Right 177" title="Year Arrow">
              <a:extLst>
                <a:ext uri="{FF2B5EF4-FFF2-40B4-BE49-F238E27FC236}">
                  <a16:creationId xmlns:a16="http://schemas.microsoft.com/office/drawing/2014/main" id="{00000000-0008-0000-0400-0000B2000000}"/>
                </a:ext>
              </a:extLst>
            </xdr:cNvPr>
            <xdr:cNvSpPr/>
          </xdr:nvSpPr>
          <xdr:spPr>
            <a:xfrm>
              <a:off x="2489297" y="3299213"/>
              <a:ext cx="3102417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79" name="Arrow: Right 178" title="Year Arrow">
              <a:extLst>
                <a:ext uri="{FF2B5EF4-FFF2-40B4-BE49-F238E27FC236}">
                  <a16:creationId xmlns:a16="http://schemas.microsoft.com/office/drawing/2014/main" id="{00000000-0008-0000-0400-0000B3000000}"/>
                </a:ext>
              </a:extLst>
            </xdr:cNvPr>
            <xdr:cNvSpPr/>
          </xdr:nvSpPr>
          <xdr:spPr>
            <a:xfrm>
              <a:off x="255618" y="3304476"/>
              <a:ext cx="2960914" cy="349994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180" name="Straight Connector 179" title="Q lines">
              <a:extLst>
                <a:ext uri="{FF2B5EF4-FFF2-40B4-BE49-F238E27FC236}">
                  <a16:creationId xmlns:a16="http://schemas.microsoft.com/office/drawing/2014/main" id="{00000000-0008-0000-0400-0000B4000000}"/>
                </a:ext>
              </a:extLst>
            </xdr:cNvPr>
            <xdr:cNvCxnSpPr>
              <a:cxnSpLocks/>
            </xdr:cNvCxnSpPr>
          </xdr:nvCxnSpPr>
          <xdr:spPr>
            <a:xfrm>
              <a:off x="1806378" y="3103222"/>
              <a:ext cx="0" cy="165471"/>
            </a:xfrm>
            <a:prstGeom prst="line">
              <a:avLst/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</xdr:grpSp>
      <xdr:sp macro="" textlink="">
        <xdr:nvSpPr>
          <xdr:cNvPr id="109" name="TextBox 108">
            <a:extLst>
              <a:ext uri="{FF2B5EF4-FFF2-40B4-BE49-F238E27FC236}">
                <a16:creationId xmlns:a16="http://schemas.microsoft.com/office/drawing/2014/main" id="{00000000-0008-0000-0400-00006D000000}"/>
              </a:ext>
            </a:extLst>
          </xdr:cNvPr>
          <xdr:cNvSpPr txBox="1"/>
        </xdr:nvSpPr>
        <xdr:spPr>
          <a:xfrm>
            <a:off x="1537137" y="7498017"/>
            <a:ext cx="1227234" cy="2206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</a:rPr>
              <a:t>1901-1920</a:t>
            </a:r>
          </a:p>
        </xdr:txBody>
      </xdr:sp>
      <xdr:grpSp>
        <xdr:nvGrpSpPr>
          <xdr:cNvPr id="110" name="Group 109">
            <a:extLst>
              <a:ext uri="{FF2B5EF4-FFF2-40B4-BE49-F238E27FC236}">
                <a16:creationId xmlns:a16="http://schemas.microsoft.com/office/drawing/2014/main" id="{00000000-0008-0000-0400-00006E000000}"/>
              </a:ext>
            </a:extLst>
          </xdr:cNvPr>
          <xdr:cNvGrpSpPr/>
        </xdr:nvGrpSpPr>
        <xdr:grpSpPr>
          <a:xfrm>
            <a:off x="754052" y="4902249"/>
            <a:ext cx="2273228" cy="2360449"/>
            <a:chOff x="883920" y="5253822"/>
            <a:chExt cx="2164080" cy="1794678"/>
          </a:xfrm>
        </xdr:grpSpPr>
        <xdr:sp macro="" textlink="">
          <xdr:nvSpPr>
            <xdr:cNvPr id="172" name="TextBox 171">
              <a:extLst>
                <a:ext uri="{FF2B5EF4-FFF2-40B4-BE49-F238E27FC236}">
                  <a16:creationId xmlns:a16="http://schemas.microsoft.com/office/drawing/2014/main" id="{00000000-0008-0000-0400-0000AC000000}"/>
                </a:ext>
              </a:extLst>
            </xdr:cNvPr>
            <xdr:cNvSpPr txBox="1"/>
          </xdr:nvSpPr>
          <xdr:spPr>
            <a:xfrm>
              <a:off x="883920" y="6157102"/>
              <a:ext cx="2164080" cy="89139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1903 - Marie Curie, the first woman to receive the honor for her contributions in Physics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1911 - Marie Curie is awarded the Nobel Prize in Chemistry</a:t>
              </a:r>
              <a:endParaRPr lang="en-NZ" sz="1050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endParaRPr>
            </a:p>
            <a:p>
              <a:pPr algn="l"/>
              <a:endParaRPr lang="en-NZ" sz="1050" baseline="0"/>
            </a:p>
            <a:p>
              <a:pPr algn="l"/>
              <a:endParaRPr lang="en-NZ" sz="1050"/>
            </a:p>
            <a:p>
              <a:pPr algn="l"/>
              <a:endParaRPr lang="en-NZ" sz="1050"/>
            </a:p>
          </xdr:txBody>
        </xdr:sp>
        <xdr:sp macro="" textlink="">
          <xdr:nvSpPr>
            <xdr:cNvPr id="173" name="Oval 172">
              <a:extLst>
                <a:ext uri="{FF2B5EF4-FFF2-40B4-BE49-F238E27FC236}">
                  <a16:creationId xmlns:a16="http://schemas.microsoft.com/office/drawing/2014/main" id="{00000000-0008-0000-0400-0000AD000000}"/>
                </a:ext>
              </a:extLst>
            </xdr:cNvPr>
            <xdr:cNvSpPr/>
          </xdr:nvSpPr>
          <xdr:spPr>
            <a:xfrm>
              <a:off x="954131" y="5253822"/>
              <a:ext cx="807720" cy="845820"/>
            </a:xfrm>
            <a:prstGeom prst="ellipse">
              <a:avLst/>
            </a:prstGeom>
            <a:blipFill dpi="0"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solidFill>
                <a:srgbClr val="CEA15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Z" sz="1050"/>
            </a:p>
          </xdr:txBody>
        </xdr:sp>
      </xdr:grpSp>
      <xdr:sp macro="" textlink="">
        <xdr:nvSpPr>
          <xdr:cNvPr id="111" name="TextBox 110">
            <a:extLst>
              <a:ext uri="{FF2B5EF4-FFF2-40B4-BE49-F238E27FC236}">
                <a16:creationId xmlns:a16="http://schemas.microsoft.com/office/drawing/2014/main" id="{00000000-0008-0000-0400-00006F000000}"/>
              </a:ext>
            </a:extLst>
          </xdr:cNvPr>
          <xdr:cNvSpPr txBox="1"/>
        </xdr:nvSpPr>
        <xdr:spPr>
          <a:xfrm>
            <a:off x="4251325" y="7498017"/>
            <a:ext cx="1200997" cy="2793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1921-1940</a:t>
            </a:r>
          </a:p>
        </xdr:txBody>
      </xdr:sp>
      <xdr:pic>
        <xdr:nvPicPr>
          <xdr:cNvPr id="112" name="Graphic 27" title="callout">
            <a:extLst>
              <a:ext uri="{FF2B5EF4-FFF2-40B4-BE49-F238E27FC236}">
                <a16:creationId xmlns:a16="http://schemas.microsoft.com/office/drawing/2014/main" id="{00000000-0008-0000-0400-00007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1802742" y="7095087"/>
            <a:ext cx="356414" cy="294607"/>
          </a:xfrm>
          <a:prstGeom prst="rect">
            <a:avLst/>
          </a:prstGeom>
        </xdr:spPr>
      </xdr:pic>
      <xdr:pic>
        <xdr:nvPicPr>
          <xdr:cNvPr id="113" name="Graphic 27" title="callout">
            <a:extLst>
              <a:ext uri="{FF2B5EF4-FFF2-40B4-BE49-F238E27FC236}">
                <a16:creationId xmlns:a16="http://schemas.microsoft.com/office/drawing/2014/main" id="{00000000-0008-0000-0400-00007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2427613" y="7879017"/>
            <a:ext cx="353525" cy="294607"/>
          </a:xfrm>
          <a:prstGeom prst="rect">
            <a:avLst/>
          </a:prstGeom>
        </xdr:spPr>
      </xdr:pic>
      <xdr:grpSp>
        <xdr:nvGrpSpPr>
          <xdr:cNvPr id="114" name="Group 113">
            <a:extLst>
              <a:ext uri="{FF2B5EF4-FFF2-40B4-BE49-F238E27FC236}">
                <a16:creationId xmlns:a16="http://schemas.microsoft.com/office/drawing/2014/main" id="{00000000-0008-0000-0400-000072000000}"/>
              </a:ext>
            </a:extLst>
          </xdr:cNvPr>
          <xdr:cNvGrpSpPr/>
        </xdr:nvGrpSpPr>
        <xdr:grpSpPr>
          <a:xfrm>
            <a:off x="3658310" y="4902249"/>
            <a:ext cx="2273228" cy="2360449"/>
            <a:chOff x="883920" y="5253822"/>
            <a:chExt cx="2164080" cy="1794678"/>
          </a:xfrm>
        </xdr:grpSpPr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00000000-0008-0000-0400-0000AA000000}"/>
                </a:ext>
              </a:extLst>
            </xdr:cNvPr>
            <xdr:cNvSpPr txBox="1"/>
          </xdr:nvSpPr>
          <xdr:spPr>
            <a:xfrm>
              <a:off x="883920" y="6157102"/>
              <a:ext cx="2164080" cy="89139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1935 - Irène Joliot-Curie, daughter of daughter of Pierre and Marie Curie, awarded the Nobel Prize in Chemistry</a:t>
              </a:r>
            </a:p>
            <a:p>
              <a:pPr marL="0" indent="0" algn="l"/>
              <a:endParaRPr lang="en-NZ" sz="8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endParaRPr>
            </a:p>
            <a:p>
              <a:pPr algn="l"/>
              <a:endParaRPr lang="en-NZ" sz="1050"/>
            </a:p>
          </xdr:txBody>
        </xdr:sp>
        <xdr:sp macro="" textlink="">
          <xdr:nvSpPr>
            <xdr:cNvPr id="171" name="Oval 170">
              <a:extLst>
                <a:ext uri="{FF2B5EF4-FFF2-40B4-BE49-F238E27FC236}">
                  <a16:creationId xmlns:a16="http://schemas.microsoft.com/office/drawing/2014/main" id="{00000000-0008-0000-0400-0000AB000000}"/>
                </a:ext>
              </a:extLst>
            </xdr:cNvPr>
            <xdr:cNvSpPr/>
          </xdr:nvSpPr>
          <xdr:spPr>
            <a:xfrm>
              <a:off x="954131" y="5253822"/>
              <a:ext cx="807720" cy="845820"/>
            </a:xfrm>
            <a:prstGeom prst="ellipse">
              <a:avLst/>
            </a:prstGeom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solidFill>
                <a:srgbClr val="CEA15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Z" sz="1050"/>
            </a:p>
          </xdr:txBody>
        </xdr:sp>
      </xdr:grpSp>
      <xdr:pic>
        <xdr:nvPicPr>
          <xdr:cNvPr id="115" name="Graphic 27" title="callout">
            <a:extLst>
              <a:ext uri="{FF2B5EF4-FFF2-40B4-BE49-F238E27FC236}">
                <a16:creationId xmlns:a16="http://schemas.microsoft.com/office/drawing/2014/main" id="{00000000-0008-0000-0400-00007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4501725" y="7095088"/>
            <a:ext cx="356414" cy="294607"/>
          </a:xfrm>
          <a:prstGeom prst="rect">
            <a:avLst/>
          </a:prstGeom>
        </xdr:spPr>
      </xdr:pic>
      <xdr:pic>
        <xdr:nvPicPr>
          <xdr:cNvPr id="116" name="Graphic 27" title="callout">
            <a:extLst>
              <a:ext uri="{FF2B5EF4-FFF2-40B4-BE49-F238E27FC236}">
                <a16:creationId xmlns:a16="http://schemas.microsoft.com/office/drawing/2014/main" id="{00000000-0008-0000-0400-00007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5096185" y="7879017"/>
            <a:ext cx="353525" cy="294607"/>
          </a:xfrm>
          <a:prstGeom prst="rect">
            <a:avLst/>
          </a:prstGeom>
        </xdr:spPr>
      </xdr:pic>
      <xdr:sp macro="" textlink="">
        <xdr:nvSpPr>
          <xdr:cNvPr id="117" name="TextBox 116">
            <a:extLst>
              <a:ext uri="{FF2B5EF4-FFF2-40B4-BE49-F238E27FC236}">
                <a16:creationId xmlns:a16="http://schemas.microsoft.com/office/drawing/2014/main" id="{00000000-0008-0000-0400-000075000000}"/>
              </a:ext>
            </a:extLst>
          </xdr:cNvPr>
          <xdr:cNvSpPr txBox="1"/>
        </xdr:nvSpPr>
        <xdr:spPr>
          <a:xfrm>
            <a:off x="6957912" y="7498017"/>
            <a:ext cx="1205433" cy="244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1941-1960</a:t>
            </a:r>
          </a:p>
        </xdr:txBody>
      </xdr:sp>
      <xdr:sp macro="" textlink="">
        <xdr:nvSpPr>
          <xdr:cNvPr id="118" name="Oval 117" title="Milestone Number">
            <a:extLst>
              <a:ext uri="{FF2B5EF4-FFF2-40B4-BE49-F238E27FC236}">
                <a16:creationId xmlns:a16="http://schemas.microsoft.com/office/drawing/2014/main" id="{00000000-0008-0000-0400-000076000000}"/>
              </a:ext>
            </a:extLst>
          </xdr:cNvPr>
          <xdr:cNvSpPr/>
        </xdr:nvSpPr>
        <xdr:spPr>
          <a:xfrm>
            <a:off x="2540702" y="8232859"/>
            <a:ext cx="539571" cy="548778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en-US" sz="2000" b="1" kern="1200">
                <a:solidFill>
                  <a:schemeClr val="bg1"/>
                </a:solidFill>
                <a:latin typeface="+mn-lt"/>
                <a:ea typeface="+mn-ea"/>
                <a:cs typeface="+mn-cs"/>
              </a:rPr>
              <a:t>2</a:t>
            </a:r>
          </a:p>
        </xdr:txBody>
      </xdr:sp>
      <xdr:sp macro="" textlink="">
        <xdr:nvSpPr>
          <xdr:cNvPr id="119" name="Oval 118" title="Milestone Number">
            <a:extLst>
              <a:ext uri="{FF2B5EF4-FFF2-40B4-BE49-F238E27FC236}">
                <a16:creationId xmlns:a16="http://schemas.microsoft.com/office/drawing/2014/main" id="{00000000-0008-0000-0400-000077000000}"/>
              </a:ext>
            </a:extLst>
          </xdr:cNvPr>
          <xdr:cNvSpPr/>
        </xdr:nvSpPr>
        <xdr:spPr>
          <a:xfrm>
            <a:off x="5147663" y="8232859"/>
            <a:ext cx="539571" cy="548778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1</a:t>
            </a:r>
          </a:p>
        </xdr:txBody>
      </xdr:sp>
      <xdr:pic>
        <xdr:nvPicPr>
          <xdr:cNvPr id="120" name="Graphic 27" title="callout">
            <a:extLst>
              <a:ext uri="{FF2B5EF4-FFF2-40B4-BE49-F238E27FC236}">
                <a16:creationId xmlns:a16="http://schemas.microsoft.com/office/drawing/2014/main" id="{00000000-0008-0000-0400-00007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7650716" y="7879017"/>
            <a:ext cx="353525" cy="294607"/>
          </a:xfrm>
          <a:prstGeom prst="rect">
            <a:avLst/>
          </a:prstGeom>
        </xdr:spPr>
      </xdr:pic>
      <xdr:sp macro="" textlink="">
        <xdr:nvSpPr>
          <xdr:cNvPr id="121" name="Oval 120" title="Milestone Number">
            <a:extLst>
              <a:ext uri="{FF2B5EF4-FFF2-40B4-BE49-F238E27FC236}">
                <a16:creationId xmlns:a16="http://schemas.microsoft.com/office/drawing/2014/main" id="{00000000-0008-0000-0400-000079000000}"/>
              </a:ext>
            </a:extLst>
          </xdr:cNvPr>
          <xdr:cNvSpPr/>
        </xdr:nvSpPr>
        <xdr:spPr>
          <a:xfrm>
            <a:off x="7702193" y="8232859"/>
            <a:ext cx="539571" cy="548778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1</a:t>
            </a:r>
          </a:p>
        </xdr:txBody>
      </xdr:sp>
      <xdr:grpSp>
        <xdr:nvGrpSpPr>
          <xdr:cNvPr id="122" name="Group 121">
            <a:extLst>
              <a:ext uri="{FF2B5EF4-FFF2-40B4-BE49-F238E27FC236}">
                <a16:creationId xmlns:a16="http://schemas.microsoft.com/office/drawing/2014/main" id="{00000000-0008-0000-0400-00007A000000}"/>
              </a:ext>
            </a:extLst>
          </xdr:cNvPr>
          <xdr:cNvGrpSpPr/>
        </xdr:nvGrpSpPr>
        <xdr:grpSpPr>
          <a:xfrm>
            <a:off x="6372499" y="4902249"/>
            <a:ext cx="2273228" cy="2360449"/>
            <a:chOff x="883920" y="5253822"/>
            <a:chExt cx="2164080" cy="1794678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:cNvPr>
            <xdr:cNvSpPr txBox="1"/>
          </xdr:nvSpPr>
          <xdr:spPr>
            <a:xfrm>
              <a:off x="883920" y="6157102"/>
              <a:ext cx="2164080" cy="89139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1947 - Gerty Cori, the first American woman to win a Nobel Prize in Medicine</a:t>
              </a:r>
            </a:p>
            <a:p>
              <a:pPr marL="0" indent="0" algn="l"/>
              <a:endParaRPr lang="en-NZ" sz="8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endParaRPr>
            </a:p>
            <a:p>
              <a:pPr algn="l"/>
              <a:endParaRPr lang="en-NZ" sz="1050"/>
            </a:p>
          </xdr:txBody>
        </xdr:sp>
        <xdr:sp macro="" textlink="">
          <xdr:nvSpPr>
            <xdr:cNvPr id="169" name="Oval 168">
              <a:extLst>
                <a:ext uri="{FF2B5EF4-FFF2-40B4-BE49-F238E27FC236}">
                  <a16:creationId xmlns:a16="http://schemas.microsoft.com/office/drawing/2014/main" id="{00000000-0008-0000-0400-0000A9000000}"/>
                </a:ext>
              </a:extLst>
            </xdr:cNvPr>
            <xdr:cNvSpPr/>
          </xdr:nvSpPr>
          <xdr:spPr>
            <a:xfrm>
              <a:off x="954131" y="5253822"/>
              <a:ext cx="807720" cy="845820"/>
            </a:xfrm>
            <a:prstGeom prst="ellipse">
              <a:avLst/>
            </a:prstGeom>
            <a:blipFill dpi="0" rotWithShape="1"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solidFill>
                <a:srgbClr val="CEA15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Z" sz="1050"/>
            </a:p>
          </xdr:txBody>
        </xdr:sp>
      </xdr:grpSp>
      <xdr:pic>
        <xdr:nvPicPr>
          <xdr:cNvPr id="123" name="Graphic 27" title="callout">
            <a:extLst>
              <a:ext uri="{FF2B5EF4-FFF2-40B4-BE49-F238E27FC236}">
                <a16:creationId xmlns:a16="http://schemas.microsoft.com/office/drawing/2014/main" id="{00000000-0008-0000-0400-00007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7215914" y="7095088"/>
            <a:ext cx="356414" cy="294607"/>
          </a:xfrm>
          <a:prstGeom prst="rect">
            <a:avLst/>
          </a:prstGeom>
        </xdr:spPr>
      </xdr:pic>
      <xdr:sp macro="" textlink="">
        <xdr:nvSpPr>
          <xdr:cNvPr id="124" name="TextBox 123">
            <a:extLst>
              <a:ext uri="{FF2B5EF4-FFF2-40B4-BE49-F238E27FC236}">
                <a16:creationId xmlns:a16="http://schemas.microsoft.com/office/drawing/2014/main" id="{00000000-0008-0000-0400-00007C000000}"/>
              </a:ext>
            </a:extLst>
          </xdr:cNvPr>
          <xdr:cNvSpPr txBox="1"/>
        </xdr:nvSpPr>
        <xdr:spPr>
          <a:xfrm>
            <a:off x="9573265" y="7498017"/>
            <a:ext cx="1254959" cy="244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1961-1980</a:t>
            </a:r>
          </a:p>
        </xdr:txBody>
      </xdr:sp>
      <xdr:pic>
        <xdr:nvPicPr>
          <xdr:cNvPr id="125" name="Graphic 27" title="callout">
            <a:extLst>
              <a:ext uri="{FF2B5EF4-FFF2-40B4-BE49-F238E27FC236}">
                <a16:creationId xmlns:a16="http://schemas.microsoft.com/office/drawing/2014/main" id="{00000000-0008-0000-0400-00007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10288878" y="7879017"/>
            <a:ext cx="353525" cy="294607"/>
          </a:xfrm>
          <a:prstGeom prst="rect">
            <a:avLst/>
          </a:prstGeom>
        </xdr:spPr>
      </xdr:pic>
      <xdr:sp macro="" textlink="">
        <xdr:nvSpPr>
          <xdr:cNvPr id="126" name="Oval 125" title="Milestone Number">
            <a:extLst>
              <a:ext uri="{FF2B5EF4-FFF2-40B4-BE49-F238E27FC236}">
                <a16:creationId xmlns:a16="http://schemas.microsoft.com/office/drawing/2014/main" id="{00000000-0008-0000-0400-00007E000000}"/>
              </a:ext>
            </a:extLst>
          </xdr:cNvPr>
          <xdr:cNvSpPr/>
        </xdr:nvSpPr>
        <xdr:spPr>
          <a:xfrm>
            <a:off x="10340354" y="8232859"/>
            <a:ext cx="539571" cy="548778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127" name="TextBox 126">
            <a:extLst>
              <a:ext uri="{FF2B5EF4-FFF2-40B4-BE49-F238E27FC236}">
                <a16:creationId xmlns:a16="http://schemas.microsoft.com/office/drawing/2014/main" id="{00000000-0008-0000-0400-00007F000000}"/>
              </a:ext>
            </a:extLst>
          </xdr:cNvPr>
          <xdr:cNvSpPr txBox="1"/>
        </xdr:nvSpPr>
        <xdr:spPr>
          <a:xfrm>
            <a:off x="12477523" y="7498017"/>
            <a:ext cx="1315524" cy="2558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1981-2000</a:t>
            </a:r>
          </a:p>
        </xdr:txBody>
      </xdr:sp>
      <xdr:pic>
        <xdr:nvPicPr>
          <xdr:cNvPr id="128" name="Graphic 27" title="callout">
            <a:extLst>
              <a:ext uri="{FF2B5EF4-FFF2-40B4-BE49-F238E27FC236}">
                <a16:creationId xmlns:a16="http://schemas.microsoft.com/office/drawing/2014/main" id="{00000000-0008-0000-0400-00008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12721764" y="7096532"/>
            <a:ext cx="353527" cy="294607"/>
          </a:xfrm>
          <a:prstGeom prst="rect">
            <a:avLst/>
          </a:prstGeom>
        </xdr:spPr>
      </xdr:pic>
      <xdr:grpSp>
        <xdr:nvGrpSpPr>
          <xdr:cNvPr id="129" name="Group 128">
            <a:extLst>
              <a:ext uri="{FF2B5EF4-FFF2-40B4-BE49-F238E27FC236}">
                <a16:creationId xmlns:a16="http://schemas.microsoft.com/office/drawing/2014/main" id="{00000000-0008-0000-0400-000081000000}"/>
              </a:ext>
            </a:extLst>
          </xdr:cNvPr>
          <xdr:cNvGrpSpPr/>
        </xdr:nvGrpSpPr>
        <xdr:grpSpPr>
          <a:xfrm>
            <a:off x="9101890" y="4218657"/>
            <a:ext cx="2805425" cy="2883787"/>
            <a:chOff x="9121137" y="4175760"/>
            <a:chExt cx="2811783" cy="2811780"/>
          </a:xfrm>
        </xdr:grpSpPr>
        <xdr:sp macro="" textlink="">
          <xdr:nvSpPr>
            <xdr:cNvPr id="158" name="TextBox 157">
              <a:extLst>
                <a:ext uri="{FF2B5EF4-FFF2-40B4-BE49-F238E27FC236}">
                  <a16:creationId xmlns:a16="http://schemas.microsoft.com/office/drawing/2014/main" id="{00000000-0008-0000-0400-00009E000000}"/>
                </a:ext>
              </a:extLst>
            </xdr:cNvPr>
            <xdr:cNvSpPr txBox="1"/>
          </xdr:nvSpPr>
          <xdr:spPr>
            <a:xfrm>
              <a:off x="9121137" y="6347460"/>
              <a:ext cx="2811783" cy="6400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1963 - Maria Goeppert Mayer, in Physics</a:t>
              </a:r>
              <a:b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1964 - Dorothy Crowfoot Hodgkin in Chemistry</a:t>
              </a:r>
            </a:p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1977 - Rosalyn Yalow, in Medicine</a:t>
              </a:r>
            </a:p>
            <a:p>
              <a:pPr algn="l"/>
              <a:endParaRPr lang="en-NZ" sz="1050"/>
            </a:p>
            <a:p>
              <a:pPr algn="l"/>
              <a:endParaRPr lang="en-NZ" sz="1050"/>
            </a:p>
          </xdr:txBody>
        </xdr:sp>
        <xdr:grpSp>
          <xdr:nvGrpSpPr>
            <xdr:cNvPr id="159" name="Group 158">
              <a:extLst>
                <a:ext uri="{FF2B5EF4-FFF2-40B4-BE49-F238E27FC236}">
                  <a16:creationId xmlns:a16="http://schemas.microsoft.com/office/drawing/2014/main" id="{00000000-0008-0000-0400-00009F000000}"/>
                </a:ext>
              </a:extLst>
            </xdr:cNvPr>
            <xdr:cNvGrpSpPr/>
          </xdr:nvGrpSpPr>
          <xdr:grpSpPr>
            <a:xfrm>
              <a:off x="9175168" y="4175760"/>
              <a:ext cx="2521532" cy="679549"/>
              <a:chOff x="9175168" y="4175760"/>
              <a:chExt cx="2521532" cy="679549"/>
            </a:xfrm>
          </xdr:grpSpPr>
          <xdr:sp macro="" textlink="">
            <xdr:nvSpPr>
              <xdr:cNvPr id="166" name="Oval 165">
                <a:extLst>
                  <a:ext uri="{FF2B5EF4-FFF2-40B4-BE49-F238E27FC236}">
                    <a16:creationId xmlns:a16="http://schemas.microsoft.com/office/drawing/2014/main" id="{00000000-0008-0000-0400-0000A6000000}"/>
                  </a:ext>
                </a:extLst>
              </xdr:cNvPr>
              <xdr:cNvSpPr/>
            </xdr:nvSpPr>
            <xdr:spPr>
              <a:xfrm>
                <a:off x="9175168" y="4211817"/>
                <a:ext cx="477653" cy="606442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6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167" name="TextBox 166">
                <a:extLst>
                  <a:ext uri="{FF2B5EF4-FFF2-40B4-BE49-F238E27FC236}">
                    <a16:creationId xmlns:a16="http://schemas.microsoft.com/office/drawing/2014/main" id="{00000000-0008-0000-0400-0000A7000000}"/>
                  </a:ext>
                </a:extLst>
              </xdr:cNvPr>
              <xdr:cNvSpPr txBox="1"/>
            </xdr:nvSpPr>
            <xdr:spPr>
              <a:xfrm>
                <a:off x="9700208" y="4175760"/>
                <a:ext cx="1996492" cy="67954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MARIA GOEPPERT MAYER</a:t>
                </a:r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900" b="0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second woman to win the Nobel Prize in Physics </a:t>
                </a:r>
              </a:p>
            </xdr:txBody>
          </xdr:sp>
        </xdr:grpSp>
        <xdr:grpSp>
          <xdr:nvGrpSpPr>
            <xdr:cNvPr id="160" name="Group 159">
              <a:extLst>
                <a:ext uri="{FF2B5EF4-FFF2-40B4-BE49-F238E27FC236}">
                  <a16:creationId xmlns:a16="http://schemas.microsoft.com/office/drawing/2014/main" id="{00000000-0008-0000-0400-0000A0000000}"/>
                </a:ext>
              </a:extLst>
            </xdr:cNvPr>
            <xdr:cNvGrpSpPr/>
          </xdr:nvGrpSpPr>
          <xdr:grpSpPr>
            <a:xfrm>
              <a:off x="9175168" y="4800600"/>
              <a:ext cx="2589646" cy="778944"/>
              <a:chOff x="9175168" y="4800600"/>
              <a:chExt cx="2589646" cy="778944"/>
            </a:xfrm>
          </xdr:grpSpPr>
          <xdr:sp macro="" textlink="">
            <xdr:nvSpPr>
              <xdr:cNvPr id="164" name="Oval 163">
                <a:extLst>
                  <a:ext uri="{FF2B5EF4-FFF2-40B4-BE49-F238E27FC236}">
                    <a16:creationId xmlns:a16="http://schemas.microsoft.com/office/drawing/2014/main" id="{00000000-0008-0000-0400-0000A4000000}"/>
                  </a:ext>
                </a:extLst>
              </xdr:cNvPr>
              <xdr:cNvSpPr/>
            </xdr:nvSpPr>
            <xdr:spPr>
              <a:xfrm>
                <a:off x="9175168" y="4921466"/>
                <a:ext cx="476838" cy="606442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7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165" name="TextBox 164">
                <a:extLst>
                  <a:ext uri="{FF2B5EF4-FFF2-40B4-BE49-F238E27FC236}">
                    <a16:creationId xmlns:a16="http://schemas.microsoft.com/office/drawing/2014/main" id="{00000000-0008-0000-0400-0000A5000000}"/>
                  </a:ext>
                </a:extLst>
              </xdr:cNvPr>
              <xdr:cNvSpPr txBox="1"/>
            </xdr:nvSpPr>
            <xdr:spPr>
              <a:xfrm>
                <a:off x="9700208" y="4800600"/>
                <a:ext cx="2064606" cy="77894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DOROTHY MARY CROWFOOT HODGKIN</a:t>
                </a:r>
                <a:br>
                  <a:rPr lang="en-NZ" sz="11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900" b="0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third woman to win the Nobel Prize in Chemistry </a:t>
                </a:r>
              </a:p>
            </xdr:txBody>
          </xdr:sp>
        </xdr:grpSp>
        <xdr:grpSp>
          <xdr:nvGrpSpPr>
            <xdr:cNvPr id="161" name="Group 160">
              <a:extLst>
                <a:ext uri="{FF2B5EF4-FFF2-40B4-BE49-F238E27FC236}">
                  <a16:creationId xmlns:a16="http://schemas.microsoft.com/office/drawing/2014/main" id="{00000000-0008-0000-0400-0000A1000000}"/>
                </a:ext>
              </a:extLst>
            </xdr:cNvPr>
            <xdr:cNvGrpSpPr/>
          </xdr:nvGrpSpPr>
          <xdr:grpSpPr>
            <a:xfrm>
              <a:off x="9175168" y="5546736"/>
              <a:ext cx="2323712" cy="922644"/>
              <a:chOff x="9175168" y="5546736"/>
              <a:chExt cx="2323712" cy="922644"/>
            </a:xfrm>
          </xdr:grpSpPr>
          <xdr:sp macro="" textlink="">
            <xdr:nvSpPr>
              <xdr:cNvPr id="162" name="TextBox 161">
                <a:extLst>
                  <a:ext uri="{FF2B5EF4-FFF2-40B4-BE49-F238E27FC236}">
                    <a16:creationId xmlns:a16="http://schemas.microsoft.com/office/drawing/2014/main" id="{00000000-0008-0000-0400-0000A2000000}"/>
                  </a:ext>
                </a:extLst>
              </xdr:cNvPr>
              <xdr:cNvSpPr txBox="1"/>
            </xdr:nvSpPr>
            <xdr:spPr>
              <a:xfrm>
                <a:off x="9700208" y="5546736"/>
                <a:ext cx="1798672" cy="92264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ROSALYN SUSSMAN YALOW </a:t>
                </a:r>
                <a:br>
                  <a:rPr lang="en-NZ" sz="11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900" b="0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second woman and the first American-born woman to be awarded the Nobel Prize in Physiology or Medicine</a:t>
                </a:r>
              </a:p>
            </xdr:txBody>
          </xdr:sp>
          <xdr:sp macro="" textlink="">
            <xdr:nvSpPr>
              <xdr:cNvPr id="163" name="Oval 162">
                <a:extLst>
                  <a:ext uri="{FF2B5EF4-FFF2-40B4-BE49-F238E27FC236}">
                    <a16:creationId xmlns:a16="http://schemas.microsoft.com/office/drawing/2014/main" id="{00000000-0008-0000-0400-0000A3000000}"/>
                  </a:ext>
                </a:extLst>
              </xdr:cNvPr>
              <xdr:cNvSpPr/>
            </xdr:nvSpPr>
            <xdr:spPr>
              <a:xfrm>
                <a:off x="9175168" y="5623560"/>
                <a:ext cx="493200" cy="604800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8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</xdr:grpSp>
      </xdr:grpSp>
      <xdr:pic>
        <xdr:nvPicPr>
          <xdr:cNvPr id="130" name="Graphic 27" title="callout">
            <a:extLst>
              <a:ext uri="{FF2B5EF4-FFF2-40B4-BE49-F238E27FC236}">
                <a16:creationId xmlns:a16="http://schemas.microsoft.com/office/drawing/2014/main" id="{00000000-0008-0000-0400-00008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13086697" y="7847255"/>
            <a:ext cx="353525" cy="294607"/>
          </a:xfrm>
          <a:prstGeom prst="rect">
            <a:avLst/>
          </a:prstGeom>
        </xdr:spPr>
      </xdr:pic>
      <xdr:sp macro="" textlink="">
        <xdr:nvSpPr>
          <xdr:cNvPr id="131" name="Oval 130" title="Milestone Number">
            <a:extLst>
              <a:ext uri="{FF2B5EF4-FFF2-40B4-BE49-F238E27FC236}">
                <a16:creationId xmlns:a16="http://schemas.microsoft.com/office/drawing/2014/main" id="{00000000-0008-0000-0400-000083000000}"/>
              </a:ext>
            </a:extLst>
          </xdr:cNvPr>
          <xdr:cNvSpPr/>
        </xdr:nvSpPr>
        <xdr:spPr>
          <a:xfrm>
            <a:off x="13138173" y="8232859"/>
            <a:ext cx="539571" cy="548778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4</a:t>
            </a:r>
          </a:p>
        </xdr:txBody>
      </xdr:sp>
      <xdr:grpSp>
        <xdr:nvGrpSpPr>
          <xdr:cNvPr id="132" name="Group 131">
            <a:extLst>
              <a:ext uri="{FF2B5EF4-FFF2-40B4-BE49-F238E27FC236}">
                <a16:creationId xmlns:a16="http://schemas.microsoft.com/office/drawing/2014/main" id="{00000000-0008-0000-0400-000084000000}"/>
              </a:ext>
            </a:extLst>
          </xdr:cNvPr>
          <xdr:cNvGrpSpPr/>
        </xdr:nvGrpSpPr>
        <xdr:grpSpPr>
          <a:xfrm>
            <a:off x="11930124" y="4035271"/>
            <a:ext cx="2783510" cy="3067174"/>
            <a:chOff x="9105900" y="4015414"/>
            <a:chExt cx="3042742" cy="2995048"/>
          </a:xfrm>
        </xdr:grpSpPr>
        <xdr:sp macro="" textlink="">
          <xdr:nvSpPr>
            <xdr:cNvPr id="151" name="TextBox 150">
              <a:extLst>
                <a:ext uri="{FF2B5EF4-FFF2-40B4-BE49-F238E27FC236}">
                  <a16:creationId xmlns:a16="http://schemas.microsoft.com/office/drawing/2014/main" id="{00000000-0008-0000-0400-000097000000}"/>
                </a:ext>
              </a:extLst>
            </xdr:cNvPr>
            <xdr:cNvSpPr txBox="1"/>
          </xdr:nvSpPr>
          <xdr:spPr>
            <a:xfrm>
              <a:off x="9105900" y="6248400"/>
              <a:ext cx="3025139" cy="7620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1983 - Barbara McClintock, in Medicine</a:t>
              </a:r>
              <a:b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1986 - Rita Levi-Montalcini, in Medicine</a:t>
              </a:r>
            </a:p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1988 - Gertrude B. Elion , in Medicine</a:t>
              </a:r>
            </a:p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1995 - Christiane Nüsslein-Volhard , in Medicine          </a:t>
              </a:r>
            </a:p>
            <a:p>
              <a:pPr algn="l"/>
              <a:endParaRPr lang="en-NZ" sz="1050"/>
            </a:p>
            <a:p>
              <a:pPr algn="l"/>
              <a:endParaRPr lang="en-NZ" sz="1050"/>
            </a:p>
          </xdr:txBody>
        </xdr:sp>
        <xdr:grpSp>
          <xdr:nvGrpSpPr>
            <xdr:cNvPr id="152" name="Group 151">
              <a:extLst>
                <a:ext uri="{FF2B5EF4-FFF2-40B4-BE49-F238E27FC236}">
                  <a16:creationId xmlns:a16="http://schemas.microsoft.com/office/drawing/2014/main" id="{00000000-0008-0000-0400-000098000000}"/>
                </a:ext>
              </a:extLst>
            </xdr:cNvPr>
            <xdr:cNvGrpSpPr/>
          </xdr:nvGrpSpPr>
          <xdr:grpSpPr>
            <a:xfrm>
              <a:off x="9200388" y="4015414"/>
              <a:ext cx="2948254" cy="1082040"/>
              <a:chOff x="9200388" y="4015414"/>
              <a:chExt cx="2948254" cy="1082040"/>
            </a:xfrm>
          </xdr:grpSpPr>
          <xdr:sp macro="" textlink="">
            <xdr:nvSpPr>
              <xdr:cNvPr id="156" name="Oval 155">
                <a:extLst>
                  <a:ext uri="{FF2B5EF4-FFF2-40B4-BE49-F238E27FC236}">
                    <a16:creationId xmlns:a16="http://schemas.microsoft.com/office/drawing/2014/main" id="{00000000-0008-0000-0400-00009C000000}"/>
                  </a:ext>
                </a:extLst>
              </xdr:cNvPr>
              <xdr:cNvSpPr/>
            </xdr:nvSpPr>
            <xdr:spPr>
              <a:xfrm>
                <a:off x="9200388" y="4074331"/>
                <a:ext cx="838800" cy="1010718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9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157" name="TextBox 156">
                <a:extLst>
                  <a:ext uri="{FF2B5EF4-FFF2-40B4-BE49-F238E27FC236}">
                    <a16:creationId xmlns:a16="http://schemas.microsoft.com/office/drawing/2014/main" id="{00000000-0008-0000-0400-00009D000000}"/>
                  </a:ext>
                </a:extLst>
              </xdr:cNvPr>
              <xdr:cNvSpPr txBox="1"/>
            </xdr:nvSpPr>
            <xdr:spPr>
              <a:xfrm>
                <a:off x="10030282" y="4015414"/>
                <a:ext cx="2118360" cy="108204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BARBARA MCCLINTOCK</a:t>
                </a:r>
                <a:b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</a:br>
                <a:r>
                  <a:rPr lang="en-NZ" sz="900" b="0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the only woman who has received an unshared Nobel Prize in Physiology or Medicine and the first American woman to win any unshared Nobel Prize.</a:t>
                </a:r>
              </a:p>
            </xdr:txBody>
          </xdr:sp>
        </xdr:grpSp>
        <xdr:grpSp>
          <xdr:nvGrpSpPr>
            <xdr:cNvPr id="153" name="Group 152">
              <a:extLst>
                <a:ext uri="{FF2B5EF4-FFF2-40B4-BE49-F238E27FC236}">
                  <a16:creationId xmlns:a16="http://schemas.microsoft.com/office/drawing/2014/main" id="{00000000-0008-0000-0400-000099000000}"/>
                </a:ext>
              </a:extLst>
            </xdr:cNvPr>
            <xdr:cNvGrpSpPr/>
          </xdr:nvGrpSpPr>
          <xdr:grpSpPr>
            <a:xfrm>
              <a:off x="9200388" y="5204134"/>
              <a:ext cx="2879674" cy="1033577"/>
              <a:chOff x="9200388" y="5204134"/>
              <a:chExt cx="2879674" cy="1033577"/>
            </a:xfrm>
          </xdr:grpSpPr>
          <xdr:sp macro="" textlink="">
            <xdr:nvSpPr>
              <xdr:cNvPr id="154" name="TextBox 153">
                <a:extLst>
                  <a:ext uri="{FF2B5EF4-FFF2-40B4-BE49-F238E27FC236}">
                    <a16:creationId xmlns:a16="http://schemas.microsoft.com/office/drawing/2014/main" id="{00000000-0008-0000-0400-00009A000000}"/>
                  </a:ext>
                </a:extLst>
              </xdr:cNvPr>
              <xdr:cNvSpPr txBox="1"/>
            </xdr:nvSpPr>
            <xdr:spPr>
              <a:xfrm>
                <a:off x="10030282" y="5204134"/>
                <a:ext cx="2049780" cy="9144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GERTRUDE BELLE ELION </a:t>
                </a:r>
                <a:br>
                  <a:rPr lang="en-NZ" sz="11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900" b="0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One of only a handful of laureates without a doctoral degree, and the only woman honored with a Nobel Prize in 1988</a:t>
                </a:r>
              </a:p>
            </xdr:txBody>
          </xdr:sp>
          <xdr:sp macro="" textlink="">
            <xdr:nvSpPr>
              <xdr:cNvPr id="155" name="Oval 154">
                <a:extLst>
                  <a:ext uri="{FF2B5EF4-FFF2-40B4-BE49-F238E27FC236}">
                    <a16:creationId xmlns:a16="http://schemas.microsoft.com/office/drawing/2014/main" id="{00000000-0008-0000-0400-00009B000000}"/>
                  </a:ext>
                </a:extLst>
              </xdr:cNvPr>
              <xdr:cNvSpPr/>
            </xdr:nvSpPr>
            <xdr:spPr>
              <a:xfrm>
                <a:off x="9200388" y="5226994"/>
                <a:ext cx="838800" cy="1010717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0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en-NZ" sz="105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  <xdr:sp macro="" textlink="">
        <xdr:nvSpPr>
          <xdr:cNvPr id="133" name="TextBox 132">
            <a:extLst>
              <a:ext uri="{FF2B5EF4-FFF2-40B4-BE49-F238E27FC236}">
                <a16:creationId xmlns:a16="http://schemas.microsoft.com/office/drawing/2014/main" id="{00000000-0008-0000-0400-000085000000}"/>
              </a:ext>
            </a:extLst>
          </xdr:cNvPr>
          <xdr:cNvSpPr txBox="1"/>
        </xdr:nvSpPr>
        <xdr:spPr>
          <a:xfrm>
            <a:off x="15290548" y="7498017"/>
            <a:ext cx="1340421" cy="2324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2001-2019</a:t>
            </a:r>
          </a:p>
        </xdr:txBody>
      </xdr:sp>
      <xdr:pic>
        <xdr:nvPicPr>
          <xdr:cNvPr id="134" name="Graphic 27" title="callout">
            <a:extLst>
              <a:ext uri="{FF2B5EF4-FFF2-40B4-BE49-F238E27FC236}">
                <a16:creationId xmlns:a16="http://schemas.microsoft.com/office/drawing/2014/main" id="{00000000-0008-0000-0400-00008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16150613" y="7839315"/>
            <a:ext cx="353525" cy="294607"/>
          </a:xfrm>
          <a:prstGeom prst="rect">
            <a:avLst/>
          </a:prstGeom>
        </xdr:spPr>
      </xdr:pic>
      <xdr:sp macro="" textlink="">
        <xdr:nvSpPr>
          <xdr:cNvPr id="135" name="Oval 134" title="Milestone Number">
            <a:extLst>
              <a:ext uri="{FF2B5EF4-FFF2-40B4-BE49-F238E27FC236}">
                <a16:creationId xmlns:a16="http://schemas.microsoft.com/office/drawing/2014/main" id="{00000000-0008-0000-0400-000087000000}"/>
              </a:ext>
            </a:extLst>
          </xdr:cNvPr>
          <xdr:cNvSpPr/>
        </xdr:nvSpPr>
        <xdr:spPr>
          <a:xfrm>
            <a:off x="16202090" y="8232859"/>
            <a:ext cx="539571" cy="548778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9</a:t>
            </a:r>
          </a:p>
        </xdr:txBody>
      </xdr:sp>
      <xdr:grpSp>
        <xdr:nvGrpSpPr>
          <xdr:cNvPr id="136" name="Group 135">
            <a:extLst>
              <a:ext uri="{FF2B5EF4-FFF2-40B4-BE49-F238E27FC236}">
                <a16:creationId xmlns:a16="http://schemas.microsoft.com/office/drawing/2014/main" id="{00000000-0008-0000-0400-000088000000}"/>
              </a:ext>
            </a:extLst>
          </xdr:cNvPr>
          <xdr:cNvGrpSpPr/>
        </xdr:nvGrpSpPr>
        <xdr:grpSpPr>
          <a:xfrm>
            <a:off x="14974907" y="3728113"/>
            <a:ext cx="4556615" cy="3368720"/>
            <a:chOff x="15007454" y="3794785"/>
            <a:chExt cx="4566940" cy="3281109"/>
          </a:xfrm>
        </xdr:grpSpPr>
        <xdr:sp macro="" textlink="">
          <xdr:nvSpPr>
            <xdr:cNvPr id="138" name="TextBox 137">
              <a:extLst>
                <a:ext uri="{FF2B5EF4-FFF2-40B4-BE49-F238E27FC236}">
                  <a16:creationId xmlns:a16="http://schemas.microsoft.com/office/drawing/2014/main" id="{00000000-0008-0000-0400-00008A000000}"/>
                </a:ext>
              </a:extLst>
            </xdr:cNvPr>
            <xdr:cNvSpPr txBox="1"/>
          </xdr:nvSpPr>
          <xdr:spPr>
            <a:xfrm>
              <a:off x="17459218" y="6046169"/>
              <a:ext cx="2115176" cy="10175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numCol="1" rtlCol="0" anchor="t">
              <a:noAutofit/>
            </a:bodyPr>
            <a:lstStyle/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2014 - May-Britt Moser, in Medicine</a:t>
              </a:r>
              <a:b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2015 - Tu Youyou, in Medicine</a:t>
              </a:r>
              <a:b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2018 - Frances H. Arnold,in Chemistry; </a:t>
              </a:r>
              <a:b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           Donna Strickland, in Physics  </a:t>
              </a:r>
            </a:p>
            <a:p>
              <a:pPr marL="0" indent="0" algn="l"/>
              <a:br>
                <a:rPr lang="en-NZ" sz="8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endParaRPr lang="en-NZ" sz="8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endParaRPr>
            </a:p>
          </xdr:txBody>
        </xdr:sp>
        <xdr:sp macro="" textlink="">
          <xdr:nvSpPr>
            <xdr:cNvPr id="139" name="TextBox 138">
              <a:extLst>
                <a:ext uri="{FF2B5EF4-FFF2-40B4-BE49-F238E27FC236}">
                  <a16:creationId xmlns:a16="http://schemas.microsoft.com/office/drawing/2014/main" id="{00000000-0008-0000-0400-00008B000000}"/>
                </a:ext>
              </a:extLst>
            </xdr:cNvPr>
            <xdr:cNvSpPr txBox="1"/>
          </xdr:nvSpPr>
          <xdr:spPr>
            <a:xfrm>
              <a:off x="15007454" y="6030933"/>
              <a:ext cx="2636523" cy="10449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numCol="1" rtlCol="0" anchor="t">
              <a:noAutofit/>
            </a:bodyPr>
            <a:lstStyle/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2004 - Linda B. Buck in Medicine</a:t>
              </a:r>
            </a:p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2008 - Françoise  Barré-Sinoussi, in Medicine</a:t>
              </a:r>
            </a:p>
            <a:p>
              <a:pPr marL="0" indent="0" algn="l"/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2009 - Elizabeth Blackburn and Carol W. Greider,</a:t>
              </a:r>
              <a:b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900" b="0" i="0" u="none" strike="noStrike" baseline="0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            </a:t>
              </a:r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in Medicine; </a:t>
              </a:r>
              <a:b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900" b="0" i="0" u="none" strike="noStrike">
                  <a:solidFill>
                    <a:srgbClr val="002A3A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            Ada E. Yonath, in Chemistry</a:t>
              </a:r>
            </a:p>
            <a:p>
              <a:pPr algn="l"/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endParaRPr lang="en-NZ" sz="1050"/>
            </a:p>
          </xdr:txBody>
        </xdr:sp>
        <xdr:grpSp>
          <xdr:nvGrpSpPr>
            <xdr:cNvPr id="140" name="Group 139">
              <a:extLst>
                <a:ext uri="{FF2B5EF4-FFF2-40B4-BE49-F238E27FC236}">
                  <a16:creationId xmlns:a16="http://schemas.microsoft.com/office/drawing/2014/main" id="{00000000-0008-0000-0400-00008C000000}"/>
                </a:ext>
              </a:extLst>
            </xdr:cNvPr>
            <xdr:cNvGrpSpPr/>
          </xdr:nvGrpSpPr>
          <xdr:grpSpPr>
            <a:xfrm>
              <a:off x="15051318" y="3794785"/>
              <a:ext cx="4471874" cy="664099"/>
              <a:chOff x="9152623" y="4016636"/>
              <a:chExt cx="4359181" cy="660502"/>
            </a:xfrm>
          </xdr:grpSpPr>
          <xdr:sp macro="" textlink="">
            <xdr:nvSpPr>
              <xdr:cNvPr id="149" name="Oval 148">
                <a:extLst>
                  <a:ext uri="{FF2B5EF4-FFF2-40B4-BE49-F238E27FC236}">
                    <a16:creationId xmlns:a16="http://schemas.microsoft.com/office/drawing/2014/main" id="{00000000-0008-0000-0400-000095000000}"/>
                  </a:ext>
                </a:extLst>
              </xdr:cNvPr>
              <xdr:cNvSpPr/>
            </xdr:nvSpPr>
            <xdr:spPr>
              <a:xfrm>
                <a:off x="9152623" y="4052692"/>
                <a:ext cx="396000" cy="468000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1" cstate="print">
                  <a:extLst>
                    <a:ext uri="{BEBA8EAE-BF5A-486C-A8C5-ECC9F3942E4B}">
                      <a14:imgProps xmlns:a14="http://schemas.microsoft.com/office/drawing/2010/main">
                        <a14:imgLayer r:embed="rId12">
                          <a14:imgEffect>
                            <a14:saturation sat="33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150" name="TextBox 149">
                <a:extLst>
                  <a:ext uri="{FF2B5EF4-FFF2-40B4-BE49-F238E27FC236}">
                    <a16:creationId xmlns:a16="http://schemas.microsoft.com/office/drawing/2014/main" id="{00000000-0008-0000-0400-000096000000}"/>
                  </a:ext>
                </a:extLst>
              </xdr:cNvPr>
              <xdr:cNvSpPr txBox="1"/>
            </xdr:nvSpPr>
            <xdr:spPr>
              <a:xfrm>
                <a:off x="9570982" y="4016636"/>
                <a:ext cx="3940822" cy="66050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5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CHRISTIANE NÜSSLEIN-VOLHARD</a:t>
                </a:r>
                <a:br>
                  <a:rPr lang="en-NZ" sz="105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</a:br>
                <a:r>
                  <a:rPr lang="en-NZ" sz="900" b="0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only woman from Germany to have received a Nobel Prize in the sciences</a:t>
                </a:r>
              </a:p>
            </xdr:txBody>
          </xdr:sp>
        </xdr:grpSp>
        <xdr:grpSp>
          <xdr:nvGrpSpPr>
            <xdr:cNvPr id="141" name="Group 140">
              <a:extLst>
                <a:ext uri="{FF2B5EF4-FFF2-40B4-BE49-F238E27FC236}">
                  <a16:creationId xmlns:a16="http://schemas.microsoft.com/office/drawing/2014/main" id="{00000000-0008-0000-0400-00008D000000}"/>
                </a:ext>
              </a:extLst>
            </xdr:cNvPr>
            <xdr:cNvGrpSpPr/>
          </xdr:nvGrpSpPr>
          <xdr:grpSpPr>
            <a:xfrm>
              <a:off x="15051318" y="4362398"/>
              <a:ext cx="4263749" cy="494717"/>
              <a:chOff x="14913346" y="4478884"/>
              <a:chExt cx="4156301" cy="497370"/>
            </a:xfrm>
          </xdr:grpSpPr>
          <xdr:sp macro="" textlink="">
            <xdr:nvSpPr>
              <xdr:cNvPr id="147" name="Oval 146">
                <a:extLst>
                  <a:ext uri="{FF2B5EF4-FFF2-40B4-BE49-F238E27FC236}">
                    <a16:creationId xmlns:a16="http://schemas.microsoft.com/office/drawing/2014/main" id="{00000000-0008-0000-0400-000093000000}"/>
                  </a:ext>
                </a:extLst>
              </xdr:cNvPr>
              <xdr:cNvSpPr/>
            </xdr:nvSpPr>
            <xdr:spPr>
              <a:xfrm>
                <a:off x="14913346" y="4503181"/>
                <a:ext cx="396000" cy="473073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3" cstate="print">
                  <a:extLst>
                    <a:ext uri="{BEBA8EAE-BF5A-486C-A8C5-ECC9F3942E4B}">
                      <a14:imgProps xmlns:a14="http://schemas.microsoft.com/office/drawing/2010/main">
                        <a14:imgLayer r:embed="rId14">
                          <a14:imgEffect>
                            <a14:saturation sat="33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148" name="TextBox 147">
                <a:extLst>
                  <a:ext uri="{FF2B5EF4-FFF2-40B4-BE49-F238E27FC236}">
                    <a16:creationId xmlns:a16="http://schemas.microsoft.com/office/drawing/2014/main" id="{00000000-0008-0000-0400-000094000000}"/>
                  </a:ext>
                </a:extLst>
              </xdr:cNvPr>
              <xdr:cNvSpPr txBox="1"/>
            </xdr:nvSpPr>
            <xdr:spPr>
              <a:xfrm>
                <a:off x="15331705" y="4478884"/>
                <a:ext cx="3737942" cy="47189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5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DOROTHY MARY CROWFOOT HODGKIN</a:t>
                </a:r>
                <a:br>
                  <a:rPr lang="en-NZ" sz="12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900" b="0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first Australian woman Nobel laureate</a:t>
                </a:r>
              </a:p>
            </xdr:txBody>
          </xdr:sp>
        </xdr:grpSp>
        <xdr:grpSp>
          <xdr:nvGrpSpPr>
            <xdr:cNvPr id="142" name="Group 141">
              <a:extLst>
                <a:ext uri="{FF2B5EF4-FFF2-40B4-BE49-F238E27FC236}">
                  <a16:creationId xmlns:a16="http://schemas.microsoft.com/office/drawing/2014/main" id="{00000000-0008-0000-0400-00008E000000}"/>
                </a:ext>
              </a:extLst>
            </xdr:cNvPr>
            <xdr:cNvGrpSpPr/>
          </xdr:nvGrpSpPr>
          <xdr:grpSpPr>
            <a:xfrm>
              <a:off x="15051317" y="4783700"/>
              <a:ext cx="4452169" cy="1343671"/>
              <a:chOff x="14913344" y="4890321"/>
              <a:chExt cx="4339972" cy="1452689"/>
            </a:xfrm>
          </xdr:grpSpPr>
          <xdr:sp macro="" textlink="">
            <xdr:nvSpPr>
              <xdr:cNvPr id="143" name="TextBox 142">
                <a:extLst>
                  <a:ext uri="{FF2B5EF4-FFF2-40B4-BE49-F238E27FC236}">
                    <a16:creationId xmlns:a16="http://schemas.microsoft.com/office/drawing/2014/main" id="{00000000-0008-0000-0400-00008F000000}"/>
                  </a:ext>
                </a:extLst>
              </xdr:cNvPr>
              <xdr:cNvSpPr txBox="1"/>
            </xdr:nvSpPr>
            <xdr:spPr>
              <a:xfrm>
                <a:off x="15331704" y="4890321"/>
                <a:ext cx="3839381" cy="68666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5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ADA E. YONATH </a:t>
                </a:r>
                <a:br>
                  <a:rPr lang="en-NZ" sz="12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900" b="0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first woman from the Middle East to win a Nobel prize in the sciences, and the first woman in 45 years to win the Nobel Prize for Chemistry</a:t>
                </a:r>
              </a:p>
            </xdr:txBody>
          </xdr:sp>
          <xdr:sp macro="" textlink="">
            <xdr:nvSpPr>
              <xdr:cNvPr id="144" name="Oval 143">
                <a:extLst>
                  <a:ext uri="{FF2B5EF4-FFF2-40B4-BE49-F238E27FC236}">
                    <a16:creationId xmlns:a16="http://schemas.microsoft.com/office/drawing/2014/main" id="{00000000-0008-0000-0400-000090000000}"/>
                  </a:ext>
                </a:extLst>
              </xdr:cNvPr>
              <xdr:cNvSpPr/>
            </xdr:nvSpPr>
            <xdr:spPr>
              <a:xfrm>
                <a:off x="14913344" y="5049560"/>
                <a:ext cx="396000" cy="506490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5" cstate="print">
                  <a:extLst>
                    <a:ext uri="{BEBA8EAE-BF5A-486C-A8C5-ECC9F3942E4B}">
                      <a14:imgProps xmlns:a14="http://schemas.microsoft.com/office/drawing/2010/main">
                        <a14:imgLayer r:embed="rId16">
                          <a14:imgEffect>
                            <a14:saturation sat="33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145" name="TextBox 144">
                <a:extLst>
                  <a:ext uri="{FF2B5EF4-FFF2-40B4-BE49-F238E27FC236}">
                    <a16:creationId xmlns:a16="http://schemas.microsoft.com/office/drawing/2014/main" id="{00000000-0008-0000-0400-000091000000}"/>
                  </a:ext>
                </a:extLst>
              </xdr:cNvPr>
              <xdr:cNvSpPr txBox="1"/>
            </xdr:nvSpPr>
            <xdr:spPr>
              <a:xfrm>
                <a:off x="15331704" y="5526788"/>
                <a:ext cx="3921612" cy="8162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TU YOUYOU </a:t>
                </a:r>
                <a:br>
                  <a:rPr lang="en-NZ" sz="11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900" b="0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first Chinese Nobel laureate in physiology or medicine and the first female citizen of the People's Republic of China to receive a Nobel Prize in any category.</a:t>
                </a:r>
                <a:endParaRPr lang="en-NZ" sz="800" b="0" baseline="0">
                  <a:solidFill>
                    <a:srgbClr val="CC9B40"/>
                  </a:solidFill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endParaRPr>
              </a:p>
            </xdr:txBody>
          </xdr:sp>
          <xdr:sp macro="" textlink="">
            <xdr:nvSpPr>
              <xdr:cNvPr id="146" name="Oval 145">
                <a:extLst>
                  <a:ext uri="{FF2B5EF4-FFF2-40B4-BE49-F238E27FC236}">
                    <a16:creationId xmlns:a16="http://schemas.microsoft.com/office/drawing/2014/main" id="{00000000-0008-0000-0400-000092000000}"/>
                  </a:ext>
                </a:extLst>
              </xdr:cNvPr>
              <xdr:cNvSpPr/>
            </xdr:nvSpPr>
            <xdr:spPr>
              <a:xfrm>
                <a:off x="14913345" y="5602987"/>
                <a:ext cx="396000" cy="506490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7" cstate="print">
                  <a:extLst>
                    <a:ext uri="{BEBA8EAE-BF5A-486C-A8C5-ECC9F3942E4B}">
                      <a14:imgProps xmlns:a14="http://schemas.microsoft.com/office/drawing/2010/main">
                        <a14:imgLayer r:embed="rId18">
                          <a14:imgEffect>
                            <a14:saturation sat="33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</xdr:grpSp>
      </xdr:grpSp>
      <xdr:pic>
        <xdr:nvPicPr>
          <xdr:cNvPr id="137" name="Graphic 27" title="callout">
            <a:extLst>
              <a:ext uri="{FF2B5EF4-FFF2-40B4-BE49-F238E27FC236}">
                <a16:creationId xmlns:a16="http://schemas.microsoft.com/office/drawing/2014/main" id="{00000000-0008-0000-0400-00008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15594167" y="7095088"/>
            <a:ext cx="356414" cy="294607"/>
          </a:xfrm>
          <a:prstGeom prst="rect">
            <a:avLst/>
          </a:prstGeom>
        </xdr:spPr>
      </xdr:pic>
      <xdr:pic>
        <xdr:nvPicPr>
          <xdr:cNvPr id="181" name="Graphic 27" title="callout">
            <a:extLst>
              <a:ext uri="{FF2B5EF4-FFF2-40B4-BE49-F238E27FC236}">
                <a16:creationId xmlns:a16="http://schemas.microsoft.com/office/drawing/2014/main" id="{00000000-0008-0000-0400-0000B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16200000">
            <a:off x="9824874" y="7096532"/>
            <a:ext cx="353527" cy="294607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290541</xdr:colOff>
      <xdr:row>19</xdr:row>
      <xdr:rowOff>14377</xdr:rowOff>
    </xdr:from>
    <xdr:to>
      <xdr:col>2</xdr:col>
      <xdr:colOff>399371</xdr:colOff>
      <xdr:row>26</xdr:row>
      <xdr:rowOff>40211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0"/>
            </a:ext>
          </a:extLst>
        </a:blip>
        <a:stretch>
          <a:fillRect/>
        </a:stretch>
      </xdr:blipFill>
      <xdr:spPr>
        <a:xfrm>
          <a:off x="290541" y="3565585"/>
          <a:ext cx="1316528" cy="1334173"/>
        </a:xfrm>
        <a:prstGeom prst="rect">
          <a:avLst/>
        </a:prstGeom>
      </xdr:spPr>
    </xdr:pic>
    <xdr:clientData/>
  </xdr:twoCellAnchor>
  <xdr:twoCellAnchor>
    <xdr:from>
      <xdr:col>30</xdr:col>
      <xdr:colOff>161638</xdr:colOff>
      <xdr:row>19</xdr:row>
      <xdr:rowOff>138544</xdr:rowOff>
    </xdr:from>
    <xdr:to>
      <xdr:col>32</xdr:col>
      <xdr:colOff>577275</xdr:colOff>
      <xdr:row>26</xdr:row>
      <xdr:rowOff>92362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18518911" y="3648362"/>
          <a:ext cx="1639455" cy="12469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4000" b="1">
              <a:solidFill>
                <a:srgbClr val="CC9B40"/>
              </a:solidFill>
            </a:rPr>
            <a:t>20 </a:t>
          </a:r>
          <a:br>
            <a:rPr lang="en-NZ" sz="3200"/>
          </a:br>
          <a:r>
            <a:rPr lang="en-NZ" sz="1300" b="1">
              <a:solidFill>
                <a:srgbClr val="002A3A"/>
              </a:solidFill>
              <a:effectLst/>
              <a:latin typeface="+mn-lt"/>
              <a:ea typeface="+mn-ea"/>
              <a:cs typeface="+mn-cs"/>
            </a:rPr>
            <a:t>Women</a:t>
          </a:r>
          <a:r>
            <a:rPr lang="en-NZ" sz="1300" b="1" baseline="0">
              <a:solidFill>
                <a:srgbClr val="002A3A"/>
              </a:solidFill>
              <a:effectLst/>
              <a:latin typeface="+mn-lt"/>
              <a:ea typeface="+mn-ea"/>
              <a:cs typeface="+mn-cs"/>
            </a:rPr>
            <a:t> Nobel Laureates in Science</a:t>
          </a:r>
          <a:br>
            <a:rPr lang="en-NZ" sz="3200"/>
          </a:br>
          <a:endParaRPr lang="en-NZ" sz="1100"/>
        </a:p>
      </xdr:txBody>
    </xdr:sp>
    <xdr:clientData/>
  </xdr:twoCellAnchor>
  <xdr:twoCellAnchor editAs="oneCell">
    <xdr:from>
      <xdr:col>0</xdr:col>
      <xdr:colOff>554182</xdr:colOff>
      <xdr:row>37</xdr:row>
      <xdr:rowOff>9118</xdr:rowOff>
    </xdr:from>
    <xdr:to>
      <xdr:col>5</xdr:col>
      <xdr:colOff>150091</xdr:colOff>
      <xdr:row>50</xdr:row>
      <xdr:rowOff>161636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4182" y="6844027"/>
          <a:ext cx="2655454" cy="2553973"/>
        </a:xfrm>
        <a:prstGeom prst="rect">
          <a:avLst/>
        </a:prstGeom>
      </xdr:spPr>
    </xdr:pic>
    <xdr:clientData/>
  </xdr:twoCellAnchor>
  <xdr:twoCellAnchor>
    <xdr:from>
      <xdr:col>0</xdr:col>
      <xdr:colOff>565726</xdr:colOff>
      <xdr:row>31</xdr:row>
      <xdr:rowOff>1</xdr:rowOff>
    </xdr:from>
    <xdr:to>
      <xdr:col>7</xdr:col>
      <xdr:colOff>277091</xdr:colOff>
      <xdr:row>36</xdr:row>
      <xdr:rowOff>115455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565726" y="5726546"/>
          <a:ext cx="3994729" cy="1039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40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Of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 all the women Nobel Prize winners, only </a:t>
          </a:r>
          <a:r>
            <a:rPr lang="en-NZ" sz="2800" b="1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37%</a:t>
          </a:r>
          <a:r>
            <a:rPr lang="en-NZ" sz="1200" b="1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 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received the recognition in science. </a:t>
          </a:r>
          <a:endParaRPr lang="en-NZ" sz="1100">
            <a:solidFill>
              <a:srgbClr val="002A3A"/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7</xdr:col>
      <xdr:colOff>277089</xdr:colOff>
      <xdr:row>36</xdr:row>
      <xdr:rowOff>72721</xdr:rowOff>
    </xdr:from>
    <xdr:to>
      <xdr:col>13</xdr:col>
      <xdr:colOff>533237</xdr:colOff>
      <xdr:row>50</xdr:row>
      <xdr:rowOff>161636</xdr:rowOff>
    </xdr:to>
    <xdr:graphicFrame macro="">
      <xdr:nvGraphicFramePr>
        <xdr:cNvPr id="183" name="Chart 182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519543</xdr:colOff>
      <xdr:row>30</xdr:row>
      <xdr:rowOff>163286</xdr:rowOff>
    </xdr:from>
    <xdr:to>
      <xdr:col>14</xdr:col>
      <xdr:colOff>346364</xdr:colOff>
      <xdr:row>37</xdr:row>
      <xdr:rowOff>82137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/>
      </xdr:nvSpPr>
      <xdr:spPr>
        <a:xfrm>
          <a:off x="4786743" y="5715000"/>
          <a:ext cx="4094021" cy="1214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2800" b="1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22%</a:t>
          </a:r>
          <a:r>
            <a:rPr lang="en-NZ" sz="2800" b="1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 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of all the women who changed science won the prize for their scientific achievements in </a:t>
          </a:r>
          <a:r>
            <a:rPr lang="en-NZ" sz="2000" b="1" baseline="0">
              <a:solidFill>
                <a:srgbClr val="D8B576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Medicine</a:t>
          </a:r>
          <a:endParaRPr lang="en-NZ" sz="1100" b="1">
            <a:solidFill>
              <a:srgbClr val="D8B576"/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15</xdr:col>
      <xdr:colOff>115454</xdr:colOff>
      <xdr:row>31</xdr:row>
      <xdr:rowOff>1</xdr:rowOff>
    </xdr:from>
    <xdr:to>
      <xdr:col>23</xdr:col>
      <xdr:colOff>484909</xdr:colOff>
      <xdr:row>50</xdr:row>
      <xdr:rowOff>80819</xdr:rowOff>
    </xdr:to>
    <xdr:graphicFrame macro="">
      <xdr:nvGraphicFramePr>
        <xdr:cNvPr id="187" name="Chart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23</xdr:col>
      <xdr:colOff>381000</xdr:colOff>
      <xdr:row>31</xdr:row>
      <xdr:rowOff>1</xdr:rowOff>
    </xdr:from>
    <xdr:to>
      <xdr:col>32</xdr:col>
      <xdr:colOff>161635</xdr:colOff>
      <xdr:row>50</xdr:row>
      <xdr:rowOff>138544</xdr:rowOff>
    </xdr:to>
    <xdr:graphicFrame macro="">
      <xdr:nvGraphicFramePr>
        <xdr:cNvPr id="188" name="Chart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0.88864</cdr:x>
      <cdr:y>0.06947</cdr:y>
    </cdr:from>
    <cdr:to>
      <cdr:x>0.93287</cdr:x>
      <cdr:y>0.20257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0FD9E490-6B39-D6BF-FBD0-79792B01457C}"/>
            </a:ext>
          </a:extLst>
        </cdr:cNvPr>
        <cdr:cNvSpPr/>
      </cdr:nvSpPr>
      <cdr:spPr>
        <a:xfrm xmlns:a="http://schemas.openxmlformats.org/drawingml/2006/main">
          <a:off x="4432217" y="249450"/>
          <a:ext cx="220602" cy="477914"/>
        </a:xfrm>
        <a:custGeom xmlns:a="http://schemas.openxmlformats.org/drawingml/2006/main">
          <a:avLst/>
          <a:gdLst>
            <a:gd name="connsiteX0" fmla="*/ 0 w 214140"/>
            <a:gd name="connsiteY0" fmla="*/ 0 h 388620"/>
            <a:gd name="connsiteX1" fmla="*/ 99060 w 214140"/>
            <a:gd name="connsiteY1" fmla="*/ 7620 h 388620"/>
            <a:gd name="connsiteX2" fmla="*/ 137160 w 214140"/>
            <a:gd name="connsiteY2" fmla="*/ 38100 h 388620"/>
            <a:gd name="connsiteX3" fmla="*/ 175260 w 214140"/>
            <a:gd name="connsiteY3" fmla="*/ 106680 h 388620"/>
            <a:gd name="connsiteX4" fmla="*/ 198120 w 214140"/>
            <a:gd name="connsiteY4" fmla="*/ 144780 h 388620"/>
            <a:gd name="connsiteX5" fmla="*/ 213360 w 214140"/>
            <a:gd name="connsiteY5" fmla="*/ 251460 h 388620"/>
            <a:gd name="connsiteX6" fmla="*/ 213360 w 214140"/>
            <a:gd name="connsiteY6" fmla="*/ 38862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14140" h="388620">
              <a:moveTo>
                <a:pt x="0" y="0"/>
              </a:moveTo>
              <a:cubicBezTo>
                <a:pt x="33020" y="2540"/>
                <a:pt x="67151" y="-1244"/>
                <a:pt x="99060" y="7620"/>
              </a:cubicBezTo>
              <a:cubicBezTo>
                <a:pt x="114731" y="11973"/>
                <a:pt x="126355" y="25944"/>
                <a:pt x="137160" y="38100"/>
              </a:cubicBezTo>
              <a:cubicBezTo>
                <a:pt x="151276" y="53981"/>
                <a:pt x="164585" y="87465"/>
                <a:pt x="175260" y="106680"/>
              </a:cubicBezTo>
              <a:cubicBezTo>
                <a:pt x="182453" y="119627"/>
                <a:pt x="190500" y="132080"/>
                <a:pt x="198120" y="144780"/>
              </a:cubicBezTo>
              <a:cubicBezTo>
                <a:pt x="202631" y="171847"/>
                <a:pt x="212406" y="226665"/>
                <a:pt x="213360" y="251460"/>
              </a:cubicBezTo>
              <a:cubicBezTo>
                <a:pt x="215117" y="297146"/>
                <a:pt x="213360" y="342900"/>
                <a:pt x="213360" y="388620"/>
              </a:cubicBezTo>
            </a:path>
          </a:pathLst>
        </a:custGeom>
        <a:noFill xmlns:a="http://schemas.openxmlformats.org/drawingml/2006/main"/>
        <a:ln xmlns:a="http://schemas.openxmlformats.org/drawingml/2006/main" w="25400">
          <a:solidFill>
            <a:srgbClr val="002A3A">
              <a:alpha val="73000"/>
            </a:srgbClr>
          </a:solidFill>
          <a:headEnd type="none" w="med" len="med"/>
          <a:tailEnd type="arrow" w="med" len="med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0.65278</cdr:x>
      <cdr:y>0.15976</cdr:y>
    </cdr:from>
    <cdr:to>
      <cdr:x>1</cdr:x>
      <cdr:y>0.58712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DF677C1-FA6E-E95E-F9D1-802251A26AD9}"/>
            </a:ext>
          </a:extLst>
        </cdr:cNvPr>
        <cdr:cNvSpPr txBox="1"/>
      </cdr:nvSpPr>
      <cdr:spPr>
        <a:xfrm xmlns:a="http://schemas.openxmlformats.org/drawingml/2006/main">
          <a:off x="3424650" y="574640"/>
          <a:ext cx="1821605" cy="15371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NZ" sz="2800" b="1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30</a:t>
          </a:r>
          <a:r>
            <a:rPr lang="en-NZ" sz="2800" b="1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%</a:t>
          </a:r>
          <a:r>
            <a:rPr lang="en-NZ" sz="1600" b="1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 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of all the women honored in science were born in </a:t>
          </a:r>
          <a:r>
            <a:rPr lang="en-NZ" sz="2000" b="1" i="0">
              <a:solidFill>
                <a:srgbClr val="612C2B"/>
              </a:solidFill>
              <a:effectLst/>
              <a:latin typeface="+mn-lt"/>
              <a:ea typeface="+mn-ea"/>
              <a:cs typeface="+mn-cs"/>
            </a:rPr>
            <a:t>America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0.91762</cdr:x>
      <cdr:y>0.07721</cdr:y>
    </cdr:from>
    <cdr:to>
      <cdr:x>0.95714</cdr:x>
      <cdr:y>0.20886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C5286ED0-C3FD-7EDF-364D-30EA093F7607}"/>
            </a:ext>
          </a:extLst>
        </cdr:cNvPr>
        <cdr:cNvSpPr/>
      </cdr:nvSpPr>
      <cdr:spPr>
        <a:xfrm xmlns:a="http://schemas.openxmlformats.org/drawingml/2006/main">
          <a:off x="4449618" y="281708"/>
          <a:ext cx="191654" cy="480289"/>
        </a:xfrm>
        <a:custGeom xmlns:a="http://schemas.openxmlformats.org/drawingml/2006/main">
          <a:avLst/>
          <a:gdLst>
            <a:gd name="connsiteX0" fmla="*/ 0 w 214140"/>
            <a:gd name="connsiteY0" fmla="*/ 0 h 388620"/>
            <a:gd name="connsiteX1" fmla="*/ 99060 w 214140"/>
            <a:gd name="connsiteY1" fmla="*/ 7620 h 388620"/>
            <a:gd name="connsiteX2" fmla="*/ 137160 w 214140"/>
            <a:gd name="connsiteY2" fmla="*/ 38100 h 388620"/>
            <a:gd name="connsiteX3" fmla="*/ 175260 w 214140"/>
            <a:gd name="connsiteY3" fmla="*/ 106680 h 388620"/>
            <a:gd name="connsiteX4" fmla="*/ 198120 w 214140"/>
            <a:gd name="connsiteY4" fmla="*/ 144780 h 388620"/>
            <a:gd name="connsiteX5" fmla="*/ 213360 w 214140"/>
            <a:gd name="connsiteY5" fmla="*/ 251460 h 388620"/>
            <a:gd name="connsiteX6" fmla="*/ 213360 w 214140"/>
            <a:gd name="connsiteY6" fmla="*/ 38862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14140" h="388620">
              <a:moveTo>
                <a:pt x="0" y="0"/>
              </a:moveTo>
              <a:cubicBezTo>
                <a:pt x="33020" y="2540"/>
                <a:pt x="67151" y="-1244"/>
                <a:pt x="99060" y="7620"/>
              </a:cubicBezTo>
              <a:cubicBezTo>
                <a:pt x="114731" y="11973"/>
                <a:pt x="126355" y="25944"/>
                <a:pt x="137160" y="38100"/>
              </a:cubicBezTo>
              <a:cubicBezTo>
                <a:pt x="151276" y="53981"/>
                <a:pt x="164585" y="87465"/>
                <a:pt x="175260" y="106680"/>
              </a:cubicBezTo>
              <a:cubicBezTo>
                <a:pt x="182453" y="119627"/>
                <a:pt x="190500" y="132080"/>
                <a:pt x="198120" y="144780"/>
              </a:cubicBezTo>
              <a:cubicBezTo>
                <a:pt x="202631" y="171847"/>
                <a:pt x="212406" y="226665"/>
                <a:pt x="213360" y="251460"/>
              </a:cubicBezTo>
              <a:cubicBezTo>
                <a:pt x="215117" y="297146"/>
                <a:pt x="213360" y="342900"/>
                <a:pt x="213360" y="388620"/>
              </a:cubicBezTo>
            </a:path>
          </a:pathLst>
        </a:custGeom>
        <a:noFill xmlns:a="http://schemas.openxmlformats.org/drawingml/2006/main"/>
        <a:ln xmlns:a="http://schemas.openxmlformats.org/drawingml/2006/main" w="25400">
          <a:solidFill>
            <a:srgbClr val="002A3A">
              <a:alpha val="73000"/>
            </a:srgbClr>
          </a:solidFill>
          <a:headEnd type="none" w="med" len="med"/>
          <a:tailEnd type="arrow" w="med" len="med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0.51905</cdr:x>
      <cdr:y>0.18354</cdr:y>
    </cdr:from>
    <cdr:to>
      <cdr:x>1</cdr:x>
      <cdr:y>0.87342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F878F05A-E5F0-649F-C6D4-B37AA7F6F869}"/>
            </a:ext>
          </a:extLst>
        </cdr:cNvPr>
        <cdr:cNvSpPr txBox="1"/>
      </cdr:nvSpPr>
      <cdr:spPr>
        <a:xfrm xmlns:a="http://schemas.openxmlformats.org/drawingml/2006/main">
          <a:off x="2516908" y="669634"/>
          <a:ext cx="2332182" cy="25169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About </a:t>
          </a:r>
          <a:r>
            <a:rPr lang="en-NZ" sz="2800" b="1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45%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 of the women Nobel Laureates in Physics, Chemistry or Medicine were affiliated with universities, research institutions in the </a:t>
          </a:r>
          <a:r>
            <a:rPr lang="en-NZ" sz="2000" b="1" i="0">
              <a:solidFill>
                <a:srgbClr val="612C2B"/>
              </a:solidFill>
              <a:effectLst/>
              <a:latin typeface="+mn-lt"/>
              <a:ea typeface="+mn-ea"/>
              <a:cs typeface="+mn-cs"/>
            </a:rPr>
            <a:t>United States 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at the time of the Nobel Prize announcement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2</xdr:row>
      <xdr:rowOff>0</xdr:rowOff>
    </xdr:from>
    <xdr:to>
      <xdr:col>19</xdr:col>
      <xdr:colOff>359580</xdr:colOff>
      <xdr:row>4</xdr:row>
      <xdr:rowOff>174240</xdr:rowOff>
    </xdr:to>
    <xdr:sp macro="" textlink="">
      <xdr:nvSpPr>
        <xdr:cNvPr id="2" name="Slide Titl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Grp="1"/>
        </xdr:cNvSpPr>
      </xdr:nvSpPr>
      <xdr:spPr>
        <a:xfrm>
          <a:off x="601980" y="365760"/>
          <a:ext cx="11340000" cy="540000"/>
        </a:xfrm>
        <a:prstGeom prst="rect">
          <a:avLst/>
        </a:prstGeom>
      </xdr:spPr>
      <xdr:txBody>
        <a:bodyPr vert="horz" wrap="square" lIns="0" tIns="0" rIns="0" bIns="0" rtlCol="0" anchor="t">
          <a:normAutofit/>
        </a:bodyPr>
        <a:lstStyle>
          <a:lvl1pPr algn="l" defTabSz="914400" rtl="0" eaLnBrk="1" latinLnBrk="0" hangingPunct="1">
            <a:lnSpc>
              <a:spcPct val="90000"/>
            </a:lnSpc>
            <a:spcBef>
              <a:spcPct val="0"/>
            </a:spcBef>
            <a:buNone/>
            <a:defRPr sz="32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sz="3200"/>
            <a:t>Our History</a:t>
          </a:r>
        </a:p>
      </xdr:txBody>
    </xdr:sp>
    <xdr:clientData/>
  </xdr:twoCellAnchor>
  <xdr:twoCellAnchor>
    <xdr:from>
      <xdr:col>1</xdr:col>
      <xdr:colOff>352060</xdr:colOff>
      <xdr:row>15</xdr:row>
      <xdr:rowOff>128442</xdr:rowOff>
    </xdr:from>
    <xdr:to>
      <xdr:col>2</xdr:col>
      <xdr:colOff>311470</xdr:colOff>
      <xdr:row>16</xdr:row>
      <xdr:rowOff>181299</xdr:rowOff>
    </xdr:to>
    <xdr:sp macro="" textlink="">
      <xdr:nvSpPr>
        <xdr:cNvPr id="3" name="TextBox 194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961660" y="2871642"/>
          <a:ext cx="569010" cy="235737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1901</a:t>
          </a:r>
        </a:p>
      </xdr:txBody>
    </xdr:sp>
    <xdr:clientData/>
  </xdr:twoCellAnchor>
  <xdr:twoCellAnchor>
    <xdr:from>
      <xdr:col>2</xdr:col>
      <xdr:colOff>98924</xdr:colOff>
      <xdr:row>24</xdr:row>
      <xdr:rowOff>1738</xdr:rowOff>
    </xdr:from>
    <xdr:to>
      <xdr:col>2</xdr:col>
      <xdr:colOff>506597</xdr:colOff>
      <xdr:row>26</xdr:row>
      <xdr:rowOff>43651</xdr:rowOff>
    </xdr:to>
    <xdr:sp macro="" textlink="">
      <xdr:nvSpPr>
        <xdr:cNvPr id="5" name="Oval 4" title="Milestone Number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1318124" y="4390858"/>
          <a:ext cx="407673" cy="407673"/>
        </a:xfrm>
        <a:prstGeom prst="ellipse">
          <a:avLst/>
        </a:prstGeom>
        <a:solidFill>
          <a:schemeClr val="accent2">
            <a:lumMod val="50000"/>
          </a:schemeClr>
        </a:solidFill>
        <a:ln>
          <a:noFill/>
        </a:ln>
        <a:effectLst>
          <a:outerShdw blurRad="25400" dist="127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1"/>
              </a:solidFill>
            </a:rPr>
            <a:t>01</a:t>
          </a:r>
        </a:p>
      </xdr:txBody>
    </xdr:sp>
    <xdr:clientData/>
  </xdr:twoCellAnchor>
  <xdr:twoCellAnchor editAs="oneCell">
    <xdr:from>
      <xdr:col>2</xdr:col>
      <xdr:colOff>26965</xdr:colOff>
      <xdr:row>20</xdr:row>
      <xdr:rowOff>48784</xdr:rowOff>
    </xdr:from>
    <xdr:to>
      <xdr:col>2</xdr:col>
      <xdr:colOff>322240</xdr:colOff>
      <xdr:row>23</xdr:row>
      <xdr:rowOff>81169</xdr:rowOff>
    </xdr:to>
    <xdr:pic>
      <xdr:nvPicPr>
        <xdr:cNvPr id="6" name="Graphic 27" title="callout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6200000">
          <a:off x="1103290" y="3849259"/>
          <a:ext cx="581025" cy="295275"/>
        </a:xfrm>
        <a:prstGeom prst="rect">
          <a:avLst/>
        </a:prstGeom>
      </xdr:spPr>
    </xdr:pic>
    <xdr:clientData/>
  </xdr:twoCellAnchor>
  <xdr:twoCellAnchor>
    <xdr:from>
      <xdr:col>1</xdr:col>
      <xdr:colOff>343351</xdr:colOff>
      <xdr:row>6</xdr:row>
      <xdr:rowOff>156504</xdr:rowOff>
    </xdr:from>
    <xdr:to>
      <xdr:col>3</xdr:col>
      <xdr:colOff>418933</xdr:colOff>
      <xdr:row>10</xdr:row>
      <xdr:rowOff>152635</xdr:rowOff>
    </xdr:to>
    <xdr:grpSp>
      <xdr:nvGrpSpPr>
        <xdr:cNvPr id="7" name="Group 6" descr="Milestone Text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pSpPr/>
      </xdr:nvGrpSpPr>
      <xdr:grpSpPr>
        <a:xfrm>
          <a:off x="950892" y="1268612"/>
          <a:ext cx="1290663" cy="737537"/>
          <a:chOff x="1067019" y="1174884"/>
          <a:chExt cx="1294782" cy="727651"/>
        </a:xfrm>
      </xdr:grpSpPr>
      <xdr:sp macro="" textlink="">
        <xdr:nvSpPr>
          <xdr:cNvPr id="107" name="TextBox 114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/>
        </xdr:nvSpPr>
        <xdr:spPr>
          <a:xfrm>
            <a:off x="1067019" y="1174884"/>
            <a:ext cx="1294782" cy="281808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800">
                <a:solidFill>
                  <a:schemeClr val="tx1">
                    <a:lumMod val="75000"/>
                    <a:lumOff val="25000"/>
                  </a:schemeClr>
                </a:solidFill>
              </a:rPr>
              <a:t>Milestone</a:t>
            </a:r>
          </a:p>
        </xdr:txBody>
      </xdr:sp>
      <xdr:sp macro="" textlink="">
        <xdr:nvSpPr>
          <xdr:cNvPr id="108" name="TextBox 115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 txBox="1"/>
        </xdr:nvSpPr>
        <xdr:spPr>
          <a:xfrm>
            <a:off x="1067019" y="1483340"/>
            <a:ext cx="1294782" cy="156518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solidFill>
                  <a:schemeClr val="tx1">
                    <a:lumMod val="75000"/>
                    <a:lumOff val="25000"/>
                  </a:schemeClr>
                </a:solidFill>
              </a:rPr>
              <a:t>Short Description</a:t>
            </a:r>
          </a:p>
        </xdr:txBody>
      </xdr:sp>
      <xdr:sp macro="" textlink="">
        <xdr:nvSpPr>
          <xdr:cNvPr id="109" name="TextBox 116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 txBox="1"/>
        </xdr:nvSpPr>
        <xdr:spPr>
          <a:xfrm>
            <a:off x="1067020" y="1666798"/>
            <a:ext cx="1294781" cy="235737"/>
          </a:xfrm>
          <a:prstGeom prst="rect">
            <a:avLst/>
          </a:prstGeom>
          <a:noFill/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solidFill>
                  <a:schemeClr val="tx1">
                    <a:lumMod val="75000"/>
                    <a:lumOff val="25000"/>
                  </a:schemeClr>
                </a:solidFill>
              </a:rPr>
              <a:t>Q2 20YY</a:t>
            </a:r>
          </a:p>
        </xdr:txBody>
      </xdr:sp>
    </xdr:grpSp>
    <xdr:clientData/>
  </xdr:twoCellAnchor>
  <xdr:twoCellAnchor>
    <xdr:from>
      <xdr:col>2</xdr:col>
      <xdr:colOff>174602</xdr:colOff>
      <xdr:row>11</xdr:row>
      <xdr:rowOff>55223</xdr:rowOff>
    </xdr:from>
    <xdr:to>
      <xdr:col>2</xdr:col>
      <xdr:colOff>582275</xdr:colOff>
      <xdr:row>13</xdr:row>
      <xdr:rowOff>97136</xdr:rowOff>
    </xdr:to>
    <xdr:sp macro="" textlink="">
      <xdr:nvSpPr>
        <xdr:cNvPr id="8" name="Oval 7" title="Milestone Number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393802" y="2066903"/>
          <a:ext cx="407673" cy="407673"/>
        </a:xfrm>
        <a:prstGeom prst="ellipse">
          <a:avLst/>
        </a:prstGeom>
        <a:solidFill>
          <a:schemeClr val="accent2">
            <a:lumMod val="50000"/>
          </a:schemeClr>
        </a:solidFill>
        <a:ln>
          <a:noFill/>
        </a:ln>
        <a:effectLst>
          <a:outerShdw blurRad="25400" dist="127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1"/>
              </a:solidFill>
            </a:rPr>
            <a:t>02</a:t>
          </a:r>
        </a:p>
      </xdr:txBody>
    </xdr:sp>
    <xdr:clientData/>
  </xdr:twoCellAnchor>
  <xdr:twoCellAnchor editAs="oneCell">
    <xdr:from>
      <xdr:col>2</xdr:col>
      <xdr:colOff>376371</xdr:colOff>
      <xdr:row>14</xdr:row>
      <xdr:rowOff>31601</xdr:rowOff>
    </xdr:from>
    <xdr:to>
      <xdr:col>3</xdr:col>
      <xdr:colOff>62046</xdr:colOff>
      <xdr:row>17</xdr:row>
      <xdr:rowOff>63986</xdr:rowOff>
    </xdr:to>
    <xdr:pic>
      <xdr:nvPicPr>
        <xdr:cNvPr id="9" name="Graphic 175" title="callout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6200000">
          <a:off x="1452696" y="2734796"/>
          <a:ext cx="581025" cy="295275"/>
        </a:xfrm>
        <a:prstGeom prst="rect">
          <a:avLst/>
        </a:prstGeom>
      </xdr:spPr>
    </xdr:pic>
    <xdr:clientData/>
  </xdr:twoCellAnchor>
  <xdr:twoCellAnchor>
    <xdr:from>
      <xdr:col>5</xdr:col>
      <xdr:colOff>504556</xdr:colOff>
      <xdr:row>15</xdr:row>
      <xdr:rowOff>130630</xdr:rowOff>
    </xdr:from>
    <xdr:to>
      <xdr:col>6</xdr:col>
      <xdr:colOff>463966</xdr:colOff>
      <xdr:row>17</xdr:row>
      <xdr:rowOff>607</xdr:rowOff>
    </xdr:to>
    <xdr:sp macro="" textlink="">
      <xdr:nvSpPr>
        <xdr:cNvPr id="10" name="TextBox 19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3552556" y="2873830"/>
          <a:ext cx="569010" cy="235737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20YY</a:t>
          </a:r>
        </a:p>
      </xdr:txBody>
    </xdr:sp>
    <xdr:clientData/>
  </xdr:twoCellAnchor>
  <xdr:twoCellAnchor>
    <xdr:from>
      <xdr:col>6</xdr:col>
      <xdr:colOff>276129</xdr:colOff>
      <xdr:row>23</xdr:row>
      <xdr:rowOff>161813</xdr:rowOff>
    </xdr:from>
    <xdr:to>
      <xdr:col>7</xdr:col>
      <xdr:colOff>74202</xdr:colOff>
      <xdr:row>26</xdr:row>
      <xdr:rowOff>20846</xdr:rowOff>
    </xdr:to>
    <xdr:sp macro="" textlink="">
      <xdr:nvSpPr>
        <xdr:cNvPr id="12" name="Oval 11" title="Milestone Number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3933729" y="4368053"/>
          <a:ext cx="407673" cy="407673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  <a:effectLst>
          <a:outerShdw blurRad="25400" dist="127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1"/>
              </a:solidFill>
            </a:rPr>
            <a:t>03</a:t>
          </a:r>
        </a:p>
      </xdr:txBody>
    </xdr:sp>
    <xdr:clientData/>
  </xdr:twoCellAnchor>
  <xdr:twoCellAnchor editAs="oneCell">
    <xdr:from>
      <xdr:col>6</xdr:col>
      <xdr:colOff>164039</xdr:colOff>
      <xdr:row>20</xdr:row>
      <xdr:rowOff>59826</xdr:rowOff>
    </xdr:from>
    <xdr:to>
      <xdr:col>6</xdr:col>
      <xdr:colOff>459314</xdr:colOff>
      <xdr:row>23</xdr:row>
      <xdr:rowOff>92211</xdr:rowOff>
    </xdr:to>
    <xdr:pic>
      <xdr:nvPicPr>
        <xdr:cNvPr id="13" name="Graphic 156" title="callout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6200000">
          <a:off x="3678764" y="3860301"/>
          <a:ext cx="581025" cy="295275"/>
        </a:xfrm>
        <a:prstGeom prst="rect">
          <a:avLst/>
        </a:prstGeom>
      </xdr:spPr>
    </xdr:pic>
    <xdr:clientData/>
  </xdr:twoCellAnchor>
  <xdr:twoCellAnchor>
    <xdr:from>
      <xdr:col>10</xdr:col>
      <xdr:colOff>37090</xdr:colOff>
      <xdr:row>15</xdr:row>
      <xdr:rowOff>121464</xdr:rowOff>
    </xdr:from>
    <xdr:to>
      <xdr:col>10</xdr:col>
      <xdr:colOff>606100</xdr:colOff>
      <xdr:row>16</xdr:row>
      <xdr:rowOff>174321</xdr:rowOff>
    </xdr:to>
    <xdr:sp macro="" textlink="">
      <xdr:nvSpPr>
        <xdr:cNvPr id="14" name="TextBox 19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6133090" y="2864664"/>
          <a:ext cx="569010" cy="235737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20YY</a:t>
          </a:r>
        </a:p>
      </xdr:txBody>
    </xdr:sp>
    <xdr:clientData/>
  </xdr:twoCellAnchor>
  <xdr:twoCellAnchor>
    <xdr:from>
      <xdr:col>10</xdr:col>
      <xdr:colOff>426318</xdr:colOff>
      <xdr:row>23</xdr:row>
      <xdr:rowOff>161813</xdr:rowOff>
    </xdr:from>
    <xdr:to>
      <xdr:col>11</xdr:col>
      <xdr:colOff>224391</xdr:colOff>
      <xdr:row>26</xdr:row>
      <xdr:rowOff>20846</xdr:rowOff>
    </xdr:to>
    <xdr:sp macro="" textlink="">
      <xdr:nvSpPr>
        <xdr:cNvPr id="16" name="Oval 15" title="Milestone Number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6522318" y="4368053"/>
          <a:ext cx="407673" cy="407673"/>
        </a:xfrm>
        <a:prstGeom prst="ellipse">
          <a:avLst/>
        </a:prstGeom>
        <a:solidFill>
          <a:schemeClr val="accent3">
            <a:lumMod val="75000"/>
          </a:schemeClr>
        </a:solidFill>
        <a:ln>
          <a:noFill/>
        </a:ln>
        <a:effectLst>
          <a:outerShdw blurRad="25400" dist="127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1"/>
              </a:solidFill>
            </a:rPr>
            <a:t>04</a:t>
          </a:r>
        </a:p>
      </xdr:txBody>
    </xdr:sp>
    <xdr:clientData/>
  </xdr:twoCellAnchor>
  <xdr:twoCellAnchor editAs="oneCell">
    <xdr:from>
      <xdr:col>10</xdr:col>
      <xdr:colOff>329159</xdr:colOff>
      <xdr:row>20</xdr:row>
      <xdr:rowOff>70157</xdr:rowOff>
    </xdr:from>
    <xdr:to>
      <xdr:col>11</xdr:col>
      <xdr:colOff>14834</xdr:colOff>
      <xdr:row>23</xdr:row>
      <xdr:rowOff>102542</xdr:rowOff>
    </xdr:to>
    <xdr:pic>
      <xdr:nvPicPr>
        <xdr:cNvPr id="17" name="Graphic 179" title="callout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6200000">
          <a:off x="6282284" y="3870632"/>
          <a:ext cx="581025" cy="295275"/>
        </a:xfrm>
        <a:prstGeom prst="rect">
          <a:avLst/>
        </a:prstGeom>
      </xdr:spPr>
    </xdr:pic>
    <xdr:clientData/>
  </xdr:twoCellAnchor>
  <xdr:twoCellAnchor>
    <xdr:from>
      <xdr:col>10</xdr:col>
      <xdr:colOff>58326</xdr:colOff>
      <xdr:row>6</xdr:row>
      <xdr:rowOff>156504</xdr:rowOff>
    </xdr:from>
    <xdr:to>
      <xdr:col>12</xdr:col>
      <xdr:colOff>133908</xdr:colOff>
      <xdr:row>10</xdr:row>
      <xdr:rowOff>152495</xdr:rowOff>
    </xdr:to>
    <xdr:grpSp>
      <xdr:nvGrpSpPr>
        <xdr:cNvPr id="18" name="Group 17" title="Milestone Text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pSpPr/>
      </xdr:nvGrpSpPr>
      <xdr:grpSpPr>
        <a:xfrm>
          <a:off x="6133731" y="1268612"/>
          <a:ext cx="1290663" cy="737397"/>
          <a:chOff x="2110555" y="2162177"/>
          <a:chExt cx="1294782" cy="727511"/>
        </a:xfrm>
      </xdr:grpSpPr>
      <xdr:sp macro="" textlink="">
        <xdr:nvSpPr>
          <xdr:cNvPr id="98" name="TextBox 135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>
          <a:xfrm>
            <a:off x="2110555" y="2162177"/>
            <a:ext cx="1294782" cy="281808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800">
                <a:solidFill>
                  <a:schemeClr val="tx1">
                    <a:lumMod val="75000"/>
                    <a:lumOff val="25000"/>
                  </a:schemeClr>
                </a:solidFill>
              </a:rPr>
              <a:t>Milestone</a:t>
            </a:r>
          </a:p>
        </xdr:txBody>
      </xdr:sp>
      <xdr:sp macro="" textlink="">
        <xdr:nvSpPr>
          <xdr:cNvPr id="99" name="TextBox 136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 txBox="1"/>
        </xdr:nvSpPr>
        <xdr:spPr>
          <a:xfrm>
            <a:off x="2110555" y="2470633"/>
            <a:ext cx="1294782" cy="156518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solidFill>
                  <a:schemeClr val="tx1">
                    <a:lumMod val="75000"/>
                    <a:lumOff val="25000"/>
                  </a:schemeClr>
                </a:solidFill>
              </a:rPr>
              <a:t>Short Description</a:t>
            </a:r>
          </a:p>
        </xdr:txBody>
      </xdr:sp>
      <xdr:sp macro="" textlink="">
        <xdr:nvSpPr>
          <xdr:cNvPr id="100" name="TextBox 137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 txBox="1"/>
        </xdr:nvSpPr>
        <xdr:spPr>
          <a:xfrm>
            <a:off x="2110556" y="2653951"/>
            <a:ext cx="1294781" cy="235737"/>
          </a:xfrm>
          <a:prstGeom prst="rect">
            <a:avLst/>
          </a:prstGeom>
          <a:noFill/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solidFill>
                  <a:schemeClr val="tx1">
                    <a:lumMod val="75000"/>
                    <a:lumOff val="25000"/>
                  </a:schemeClr>
                </a:solidFill>
              </a:rPr>
              <a:t>Q1 20YY</a:t>
            </a:r>
          </a:p>
        </xdr:txBody>
      </xdr:sp>
    </xdr:grpSp>
    <xdr:clientData/>
  </xdr:twoCellAnchor>
  <xdr:twoCellAnchor>
    <xdr:from>
      <xdr:col>10</xdr:col>
      <xdr:colOff>501881</xdr:colOff>
      <xdr:row>11</xdr:row>
      <xdr:rowOff>51650</xdr:rowOff>
    </xdr:from>
    <xdr:to>
      <xdr:col>11</xdr:col>
      <xdr:colOff>299954</xdr:colOff>
      <xdr:row>13</xdr:row>
      <xdr:rowOff>93563</xdr:rowOff>
    </xdr:to>
    <xdr:sp macro="" textlink="">
      <xdr:nvSpPr>
        <xdr:cNvPr id="19" name="Oval 18" title="Milestone Number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6597881" y="2063330"/>
          <a:ext cx="407673" cy="407673"/>
        </a:xfrm>
        <a:prstGeom prst="ellipse">
          <a:avLst/>
        </a:prstGeom>
        <a:solidFill>
          <a:schemeClr val="accent3">
            <a:lumMod val="75000"/>
          </a:schemeClr>
        </a:solidFill>
        <a:ln>
          <a:noFill/>
        </a:ln>
        <a:effectLst>
          <a:outerShdw blurRad="25400" dist="127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1"/>
              </a:solidFill>
            </a:rPr>
            <a:t>05</a:t>
          </a:r>
        </a:p>
      </xdr:txBody>
    </xdr:sp>
    <xdr:clientData/>
  </xdr:twoCellAnchor>
  <xdr:twoCellAnchor editAs="oneCell">
    <xdr:from>
      <xdr:col>11</xdr:col>
      <xdr:colOff>73507</xdr:colOff>
      <xdr:row>14</xdr:row>
      <xdr:rowOff>31601</xdr:rowOff>
    </xdr:from>
    <xdr:to>
      <xdr:col>11</xdr:col>
      <xdr:colOff>368782</xdr:colOff>
      <xdr:row>17</xdr:row>
      <xdr:rowOff>63986</xdr:rowOff>
    </xdr:to>
    <xdr:pic>
      <xdr:nvPicPr>
        <xdr:cNvPr id="20" name="Graphic 180" title="callout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6200000">
          <a:off x="6636232" y="2734796"/>
          <a:ext cx="581025" cy="295275"/>
        </a:xfrm>
        <a:prstGeom prst="rect">
          <a:avLst/>
        </a:prstGeom>
      </xdr:spPr>
    </xdr:pic>
    <xdr:clientData/>
  </xdr:twoCellAnchor>
  <xdr:twoCellAnchor>
    <xdr:from>
      <xdr:col>14</xdr:col>
      <xdr:colOff>188258</xdr:colOff>
      <xdr:row>15</xdr:row>
      <xdr:rowOff>121464</xdr:rowOff>
    </xdr:from>
    <xdr:to>
      <xdr:col>15</xdr:col>
      <xdr:colOff>147668</xdr:colOff>
      <xdr:row>16</xdr:row>
      <xdr:rowOff>174321</xdr:rowOff>
    </xdr:to>
    <xdr:sp macro="" textlink="">
      <xdr:nvSpPr>
        <xdr:cNvPr id="21" name="TextBox 197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8722658" y="2864664"/>
          <a:ext cx="569010" cy="235737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20YY</a:t>
          </a:r>
        </a:p>
      </xdr:txBody>
    </xdr:sp>
    <xdr:clientData/>
  </xdr:twoCellAnchor>
  <xdr:twoCellAnchor editAs="oneCell">
    <xdr:from>
      <xdr:col>14</xdr:col>
      <xdr:colOff>461993</xdr:colOff>
      <xdr:row>20</xdr:row>
      <xdr:rowOff>70157</xdr:rowOff>
    </xdr:from>
    <xdr:to>
      <xdr:col>15</xdr:col>
      <xdr:colOff>147668</xdr:colOff>
      <xdr:row>23</xdr:row>
      <xdr:rowOff>102542</xdr:rowOff>
    </xdr:to>
    <xdr:pic>
      <xdr:nvPicPr>
        <xdr:cNvPr id="24" name="Graphic 183" title="callout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6200000">
          <a:off x="8853518" y="3870632"/>
          <a:ext cx="581025" cy="295275"/>
        </a:xfrm>
        <a:prstGeom prst="rect">
          <a:avLst/>
        </a:prstGeom>
      </xdr:spPr>
    </xdr:pic>
    <xdr:clientData/>
  </xdr:twoCellAnchor>
  <xdr:twoCellAnchor>
    <xdr:from>
      <xdr:col>14</xdr:col>
      <xdr:colOff>144428</xdr:colOff>
      <xdr:row>6</xdr:row>
      <xdr:rowOff>156504</xdr:rowOff>
    </xdr:from>
    <xdr:to>
      <xdr:col>16</xdr:col>
      <xdr:colOff>220010</xdr:colOff>
      <xdr:row>10</xdr:row>
      <xdr:rowOff>152495</xdr:rowOff>
    </xdr:to>
    <xdr:grpSp>
      <xdr:nvGrpSpPr>
        <xdr:cNvPr id="25" name="Group 24" title="Milestone Text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pSpPr/>
      </xdr:nvGrpSpPr>
      <xdr:grpSpPr>
        <a:xfrm>
          <a:off x="8649996" y="1268612"/>
          <a:ext cx="1290663" cy="737397"/>
          <a:chOff x="2110555" y="2162177"/>
          <a:chExt cx="1294782" cy="727511"/>
        </a:xfrm>
      </xdr:grpSpPr>
      <xdr:sp macro="" textlink="">
        <xdr:nvSpPr>
          <xdr:cNvPr id="92" name="TextBox 148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SpPr txBox="1"/>
        </xdr:nvSpPr>
        <xdr:spPr>
          <a:xfrm>
            <a:off x="2110555" y="2162177"/>
            <a:ext cx="1294782" cy="281808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800">
                <a:solidFill>
                  <a:schemeClr val="tx1">
                    <a:lumMod val="75000"/>
                    <a:lumOff val="25000"/>
                  </a:schemeClr>
                </a:solidFill>
              </a:rPr>
              <a:t>Milestone</a:t>
            </a:r>
          </a:p>
        </xdr:txBody>
      </xdr:sp>
      <xdr:sp macro="" textlink="">
        <xdr:nvSpPr>
          <xdr:cNvPr id="93" name="TextBox 149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SpPr txBox="1"/>
        </xdr:nvSpPr>
        <xdr:spPr>
          <a:xfrm>
            <a:off x="2110555" y="2470633"/>
            <a:ext cx="1294782" cy="156518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solidFill>
                  <a:schemeClr val="tx1">
                    <a:lumMod val="75000"/>
                    <a:lumOff val="25000"/>
                  </a:schemeClr>
                </a:solidFill>
              </a:rPr>
              <a:t>Short Description</a:t>
            </a:r>
          </a:p>
        </xdr:txBody>
      </xdr:sp>
      <xdr:sp macro="" textlink="">
        <xdr:nvSpPr>
          <xdr:cNvPr id="94" name="TextBox 150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 txBox="1"/>
        </xdr:nvSpPr>
        <xdr:spPr>
          <a:xfrm>
            <a:off x="2110556" y="2653951"/>
            <a:ext cx="1294781" cy="235737"/>
          </a:xfrm>
          <a:prstGeom prst="rect">
            <a:avLst/>
          </a:prstGeom>
          <a:noFill/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solidFill>
                  <a:schemeClr val="tx1">
                    <a:lumMod val="75000"/>
                    <a:lumOff val="25000"/>
                  </a:schemeClr>
                </a:solidFill>
              </a:rPr>
              <a:t>Q3 20YY</a:t>
            </a:r>
          </a:p>
        </xdr:txBody>
      </xdr:sp>
    </xdr:grpSp>
    <xdr:clientData/>
  </xdr:twoCellAnchor>
  <xdr:twoCellAnchor>
    <xdr:from>
      <xdr:col>14</xdr:col>
      <xdr:colOff>590508</xdr:colOff>
      <xdr:row>11</xdr:row>
      <xdr:rowOff>48526</xdr:rowOff>
    </xdr:from>
    <xdr:to>
      <xdr:col>15</xdr:col>
      <xdr:colOff>388581</xdr:colOff>
      <xdr:row>13</xdr:row>
      <xdr:rowOff>90439</xdr:rowOff>
    </xdr:to>
    <xdr:sp macro="" textlink="">
      <xdr:nvSpPr>
        <xdr:cNvPr id="26" name="Oval 25" title="Milestone Number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24908" y="2060206"/>
          <a:ext cx="407673" cy="407673"/>
        </a:xfrm>
        <a:prstGeom prst="ellipse">
          <a:avLst/>
        </a:prstGeom>
        <a:solidFill>
          <a:schemeClr val="accent4">
            <a:lumMod val="75000"/>
          </a:schemeClr>
        </a:solidFill>
        <a:ln>
          <a:noFill/>
        </a:ln>
        <a:effectLst>
          <a:outerShdw blurRad="25400" dist="127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1"/>
              </a:solidFill>
            </a:rPr>
            <a:t>07</a:t>
          </a:r>
        </a:p>
      </xdr:txBody>
    </xdr:sp>
    <xdr:clientData/>
  </xdr:twoCellAnchor>
  <xdr:twoCellAnchor editAs="oneCell">
    <xdr:from>
      <xdr:col>15</xdr:col>
      <xdr:colOff>225699</xdr:colOff>
      <xdr:row>14</xdr:row>
      <xdr:rowOff>31601</xdr:rowOff>
    </xdr:from>
    <xdr:to>
      <xdr:col>15</xdr:col>
      <xdr:colOff>520974</xdr:colOff>
      <xdr:row>17</xdr:row>
      <xdr:rowOff>63986</xdr:rowOff>
    </xdr:to>
    <xdr:pic>
      <xdr:nvPicPr>
        <xdr:cNvPr id="27" name="Graphic 181" title="callout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6200000">
          <a:off x="9226824" y="2734796"/>
          <a:ext cx="581025" cy="295275"/>
        </a:xfrm>
        <a:prstGeom prst="rect">
          <a:avLst/>
        </a:prstGeom>
      </xdr:spPr>
    </xdr:pic>
    <xdr:clientData/>
  </xdr:twoCellAnchor>
  <xdr:twoCellAnchor>
    <xdr:from>
      <xdr:col>16</xdr:col>
      <xdr:colOff>288439</xdr:colOff>
      <xdr:row>6</xdr:row>
      <xdr:rowOff>156504</xdr:rowOff>
    </xdr:from>
    <xdr:to>
      <xdr:col>18</xdr:col>
      <xdr:colOff>364021</xdr:colOff>
      <xdr:row>10</xdr:row>
      <xdr:rowOff>152495</xdr:rowOff>
    </xdr:to>
    <xdr:grpSp>
      <xdr:nvGrpSpPr>
        <xdr:cNvPr id="28" name="Group 27" title="Milestone Text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GrpSpPr/>
      </xdr:nvGrpSpPr>
      <xdr:grpSpPr>
        <a:xfrm>
          <a:off x="10009088" y="1268612"/>
          <a:ext cx="1290663" cy="737397"/>
          <a:chOff x="9170729" y="2825146"/>
          <a:chExt cx="1294782" cy="727511"/>
        </a:xfrm>
      </xdr:grpSpPr>
      <xdr:sp macro="" textlink="">
        <xdr:nvSpPr>
          <xdr:cNvPr id="89" name="TextBox 170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 txBox="1"/>
        </xdr:nvSpPr>
        <xdr:spPr>
          <a:xfrm>
            <a:off x="9170729" y="2825146"/>
            <a:ext cx="1294782" cy="281808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800">
                <a:solidFill>
                  <a:schemeClr val="tx1">
                    <a:lumMod val="75000"/>
                    <a:lumOff val="25000"/>
                  </a:schemeClr>
                </a:solidFill>
              </a:rPr>
              <a:t>Today</a:t>
            </a:r>
          </a:p>
        </xdr:txBody>
      </xdr:sp>
      <xdr:sp macro="" textlink="">
        <xdr:nvSpPr>
          <xdr:cNvPr id="90" name="TextBox 171">
            <a:extLst>
              <a:ext uri="{FF2B5EF4-FFF2-40B4-BE49-F238E27FC236}">
                <a16:creationId xmlns:a16="http://schemas.microsoft.com/office/drawing/2014/main" id="{00000000-0008-0000-0500-00005A000000}"/>
              </a:ext>
            </a:extLst>
          </xdr:cNvPr>
          <xdr:cNvSpPr txBox="1"/>
        </xdr:nvSpPr>
        <xdr:spPr>
          <a:xfrm>
            <a:off x="9170729" y="3133602"/>
            <a:ext cx="1294782" cy="156518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solidFill>
                  <a:schemeClr val="tx1">
                    <a:lumMod val="75000"/>
                    <a:lumOff val="25000"/>
                  </a:schemeClr>
                </a:solidFill>
              </a:rPr>
              <a:t>Short Description</a:t>
            </a:r>
          </a:p>
        </xdr:txBody>
      </xdr:sp>
      <xdr:sp macro="" textlink="">
        <xdr:nvSpPr>
          <xdr:cNvPr id="91" name="TextBox 172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SpPr txBox="1"/>
        </xdr:nvSpPr>
        <xdr:spPr>
          <a:xfrm>
            <a:off x="9170730" y="3316920"/>
            <a:ext cx="1294781" cy="235737"/>
          </a:xfrm>
          <a:prstGeom prst="rect">
            <a:avLst/>
          </a:prstGeom>
          <a:noFill/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solidFill>
                  <a:schemeClr val="tx1">
                    <a:lumMod val="75000"/>
                    <a:lumOff val="25000"/>
                  </a:schemeClr>
                </a:solidFill>
              </a:rPr>
              <a:t>Q4 20YY</a:t>
            </a:r>
          </a:p>
        </xdr:txBody>
      </xdr:sp>
    </xdr:grpSp>
    <xdr:clientData/>
  </xdr:twoCellAnchor>
  <xdr:twoCellAnchor>
    <xdr:from>
      <xdr:col>17</xdr:col>
      <xdr:colOff>104976</xdr:colOff>
      <xdr:row>11</xdr:row>
      <xdr:rowOff>51650</xdr:rowOff>
    </xdr:from>
    <xdr:to>
      <xdr:col>17</xdr:col>
      <xdr:colOff>512649</xdr:colOff>
      <xdr:row>13</xdr:row>
      <xdr:rowOff>93563</xdr:rowOff>
    </xdr:to>
    <xdr:grpSp>
      <xdr:nvGrpSpPr>
        <xdr:cNvPr id="29" name="Group 28" title="Today Flag Icon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GrpSpPr/>
      </xdr:nvGrpSpPr>
      <xdr:grpSpPr>
        <a:xfrm>
          <a:off x="10433165" y="2090515"/>
          <a:ext cx="407673" cy="412616"/>
          <a:chOff x="10636741" y="2652807"/>
          <a:chExt cx="296963" cy="296963"/>
        </a:xfrm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/>
        </xdr:nvSpPr>
        <xdr:spPr>
          <a:xfrm>
            <a:off x="10636741" y="2652807"/>
            <a:ext cx="296963" cy="296963"/>
          </a:xfrm>
          <a:prstGeom prst="ellipse">
            <a:avLst/>
          </a:prstGeom>
          <a:solidFill>
            <a:schemeClr val="tx1">
              <a:lumMod val="75000"/>
              <a:lumOff val="2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pic>
        <xdr:nvPicPr>
          <xdr:cNvPr id="88" name="Graphic 178" title="Flag Icon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0710816" y="2716810"/>
            <a:ext cx="149367" cy="168956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308813</xdr:colOff>
      <xdr:row>14</xdr:row>
      <xdr:rowOff>31601</xdr:rowOff>
    </xdr:from>
    <xdr:to>
      <xdr:col>17</xdr:col>
      <xdr:colOff>604088</xdr:colOff>
      <xdr:row>17</xdr:row>
      <xdr:rowOff>63986</xdr:rowOff>
    </xdr:to>
    <xdr:pic>
      <xdr:nvPicPr>
        <xdr:cNvPr id="30" name="Graphic 182" title="callout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6200000">
          <a:off x="10529138" y="2734796"/>
          <a:ext cx="581025" cy="295275"/>
        </a:xfrm>
        <a:prstGeom prst="rect">
          <a:avLst/>
        </a:prstGeom>
      </xdr:spPr>
    </xdr:pic>
    <xdr:clientData/>
  </xdr:twoCellAnchor>
  <xdr:twoCellAnchor>
    <xdr:from>
      <xdr:col>14</xdr:col>
      <xdr:colOff>116933</xdr:colOff>
      <xdr:row>16</xdr:row>
      <xdr:rowOff>126726</xdr:rowOff>
    </xdr:from>
    <xdr:to>
      <xdr:col>19</xdr:col>
      <xdr:colOff>202113</xdr:colOff>
      <xdr:row>19</xdr:row>
      <xdr:rowOff>140274</xdr:rowOff>
    </xdr:to>
    <xdr:grpSp>
      <xdr:nvGrpSpPr>
        <xdr:cNvPr id="31" name="Group 30" title="Year 4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GrpSpPr/>
      </xdr:nvGrpSpPr>
      <xdr:grpSpPr>
        <a:xfrm>
          <a:off x="8622501" y="3092348"/>
          <a:ext cx="3122882" cy="569602"/>
          <a:chOff x="8481353" y="3119046"/>
          <a:chExt cx="3133180" cy="562188"/>
        </a:xfrm>
      </xdr:grpSpPr>
      <xdr:cxnSp macro="">
        <xdr:nvCxnSpPr>
          <xdr:cNvPr id="74" name="Straight Connector 73" title="Q lines">
            <a:extLst>
              <a:ext uri="{FF2B5EF4-FFF2-40B4-BE49-F238E27FC236}">
                <a16:creationId xmlns:a16="http://schemas.microsoft.com/office/drawing/2014/main" id="{00000000-0008-0000-0500-00004A000000}"/>
              </a:ext>
            </a:extLst>
          </xdr:cNvPr>
          <xdr:cNvCxnSpPr>
            <a:cxnSpLocks/>
          </xdr:cNvCxnSpPr>
        </xdr:nvCxnSpPr>
        <xdr:spPr>
          <a:xfrm>
            <a:off x="10785757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 title="Q lines">
            <a:extLst>
              <a:ext uri="{FF2B5EF4-FFF2-40B4-BE49-F238E27FC236}">
                <a16:creationId xmlns:a16="http://schemas.microsoft.com/office/drawing/2014/main" id="{00000000-0008-0000-0500-00004B000000}"/>
              </a:ext>
            </a:extLst>
          </xdr:cNvPr>
          <xdr:cNvCxnSpPr>
            <a:cxnSpLocks/>
          </xdr:cNvCxnSpPr>
        </xdr:nvCxnSpPr>
        <xdr:spPr>
          <a:xfrm>
            <a:off x="9481202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" name="Arrow: Right 75" title="Year Arrow">
            <a:extLst>
              <a:ext uri="{FF2B5EF4-FFF2-40B4-BE49-F238E27FC236}">
                <a16:creationId xmlns:a16="http://schemas.microsoft.com/office/drawing/2014/main" id="{00000000-0008-0000-0500-00004C000000}"/>
              </a:ext>
            </a:extLst>
          </xdr:cNvPr>
          <xdr:cNvSpPr/>
        </xdr:nvSpPr>
        <xdr:spPr>
          <a:xfrm>
            <a:off x="8481353" y="3325978"/>
            <a:ext cx="3133180" cy="355256"/>
          </a:xfrm>
          <a:prstGeom prst="rightArrow">
            <a:avLst>
              <a:gd name="adj1" fmla="val 100000"/>
              <a:gd name="adj2" fmla="val 50000"/>
            </a:avLst>
          </a:prstGeom>
          <a:gradFill flip="none" rotWithShape="1">
            <a:gsLst>
              <a:gs pos="0">
                <a:schemeClr val="accent4">
                  <a:lumMod val="20000"/>
                  <a:lumOff val="80000"/>
                </a:schemeClr>
              </a:gs>
              <a:gs pos="100000">
                <a:schemeClr val="accent4"/>
              </a:gs>
            </a:gsLst>
            <a:lin ang="0" scaled="0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/>
          </a:p>
        </xdr:txBody>
      </xdr:sp>
      <xdr:sp macro="" textlink="">
        <xdr:nvSpPr>
          <xdr:cNvPr id="77" name="Oval 76" title="Quarter Background Cirlce">
            <a:extLst>
              <a:ext uri="{FF2B5EF4-FFF2-40B4-BE49-F238E27FC236}">
                <a16:creationId xmlns:a16="http://schemas.microsoft.com/office/drawing/2014/main" id="{00000000-0008-0000-0500-00004D000000}"/>
              </a:ext>
            </a:extLst>
          </xdr:cNvPr>
          <xdr:cNvSpPr/>
        </xdr:nvSpPr>
        <xdr:spPr>
          <a:xfrm>
            <a:off x="10682502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78" name="Oval 77" title="Quarter Background Cirlce">
            <a:extLst>
              <a:ext uri="{FF2B5EF4-FFF2-40B4-BE49-F238E27FC236}">
                <a16:creationId xmlns:a16="http://schemas.microsoft.com/office/drawing/2014/main" id="{00000000-0008-0000-0500-00004E000000}"/>
              </a:ext>
            </a:extLst>
          </xdr:cNvPr>
          <xdr:cNvSpPr/>
        </xdr:nvSpPr>
        <xdr:spPr>
          <a:xfrm>
            <a:off x="10031923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79" name="Oval 78" title="Quarter Background Cirlce">
            <a:extLst>
              <a:ext uri="{FF2B5EF4-FFF2-40B4-BE49-F238E27FC236}">
                <a16:creationId xmlns:a16="http://schemas.microsoft.com/office/drawing/2014/main" id="{00000000-0008-0000-0500-00004F000000}"/>
              </a:ext>
            </a:extLst>
          </xdr:cNvPr>
          <xdr:cNvSpPr/>
        </xdr:nvSpPr>
        <xdr:spPr>
          <a:xfrm>
            <a:off x="9384678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80" name="Oval 79" title="Quarter Background Cirlce">
            <a:extLst>
              <a:ext uri="{FF2B5EF4-FFF2-40B4-BE49-F238E27FC236}">
                <a16:creationId xmlns:a16="http://schemas.microsoft.com/office/drawing/2014/main" id="{00000000-0008-0000-0500-000050000000}"/>
              </a:ext>
            </a:extLst>
          </xdr:cNvPr>
          <xdr:cNvSpPr/>
        </xdr:nvSpPr>
        <xdr:spPr>
          <a:xfrm>
            <a:off x="8731634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cxnSp macro="">
        <xdr:nvCxnSpPr>
          <xdr:cNvPr id="81" name="Straight Connector 80" title="Q lines">
            <a:extLst>
              <a:ext uri="{FF2B5EF4-FFF2-40B4-BE49-F238E27FC236}">
                <a16:creationId xmlns:a16="http://schemas.microsoft.com/office/drawing/2014/main" id="{00000000-0008-0000-0500-000051000000}"/>
              </a:ext>
            </a:extLst>
          </xdr:cNvPr>
          <xdr:cNvCxnSpPr>
            <a:cxnSpLocks/>
          </xdr:cNvCxnSpPr>
        </xdr:nvCxnSpPr>
        <xdr:spPr>
          <a:xfrm>
            <a:off x="8836180" y="3119046"/>
            <a:ext cx="0" cy="165471"/>
          </a:xfrm>
          <a:prstGeom prst="line">
            <a:avLst/>
          </a:prstGeom>
          <a:ln w="15875" cmpd="sng">
            <a:solidFill>
              <a:schemeClr val="tx1">
                <a:lumMod val="75000"/>
                <a:lumOff val="25000"/>
              </a:schemeClr>
            </a:solidFill>
            <a:prstDash val="solid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 title="Q lines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CxnSpPr>
            <a:cxnSpLocks/>
          </xdr:cNvCxnSpPr>
        </xdr:nvCxnSpPr>
        <xdr:spPr>
          <a:xfrm>
            <a:off x="10130964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3" name="TextBox 108" title="Quarter Number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 txBox="1"/>
        </xdr:nvSpPr>
        <xdr:spPr>
          <a:xfrm>
            <a:off x="8696830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Q1</a:t>
            </a:r>
            <a:endParaRPr lang="en-US" sz="10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84" name="TextBox 109" title="Quarter Number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 txBox="1"/>
        </xdr:nvSpPr>
        <xdr:spPr>
          <a:xfrm>
            <a:off x="9344345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Q2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85" name="TextBox 110" title="Quarter Number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 txBox="1"/>
        </xdr:nvSpPr>
        <xdr:spPr>
          <a:xfrm>
            <a:off x="9991860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Q3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86" name="TextBox 111" title="Quarter Number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SpPr txBox="1"/>
        </xdr:nvSpPr>
        <xdr:spPr>
          <a:xfrm>
            <a:off x="10639376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Q4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</xdr:grpSp>
    <xdr:clientData/>
  </xdr:twoCellAnchor>
  <xdr:twoCellAnchor>
    <xdr:from>
      <xdr:col>9</xdr:col>
      <xdr:colOff>570208</xdr:colOff>
      <xdr:row>16</xdr:row>
      <xdr:rowOff>126726</xdr:rowOff>
    </xdr:from>
    <xdr:to>
      <xdr:col>14</xdr:col>
      <xdr:colOff>306412</xdr:colOff>
      <xdr:row>19</xdr:row>
      <xdr:rowOff>140274</xdr:rowOff>
    </xdr:to>
    <xdr:grpSp>
      <xdr:nvGrpSpPr>
        <xdr:cNvPr id="32" name="Group 31" title="Year 3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GrpSpPr/>
      </xdr:nvGrpSpPr>
      <xdr:grpSpPr>
        <a:xfrm>
          <a:off x="6038073" y="3092348"/>
          <a:ext cx="2773907" cy="569602"/>
          <a:chOff x="5886628" y="3119046"/>
          <a:chExt cx="2784204" cy="562188"/>
        </a:xfrm>
      </xdr:grpSpPr>
      <xdr:cxnSp macro="">
        <xdr:nvCxnSpPr>
          <xdr:cNvPr id="61" name="Straight Connector 60" title="Q lines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CxnSpPr>
            <a:cxnSpLocks/>
          </xdr:cNvCxnSpPr>
        </xdr:nvCxnSpPr>
        <xdr:spPr>
          <a:xfrm>
            <a:off x="6890490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Arrow: Right 61" title="Year Arrow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/>
        </xdr:nvSpPr>
        <xdr:spPr>
          <a:xfrm>
            <a:off x="5886628" y="3325978"/>
            <a:ext cx="2784204" cy="355256"/>
          </a:xfrm>
          <a:prstGeom prst="rightArrow">
            <a:avLst>
              <a:gd name="adj1" fmla="val 100000"/>
              <a:gd name="adj2" fmla="val 50000"/>
            </a:avLst>
          </a:prstGeom>
          <a:gradFill flip="none" rotWithShape="1">
            <a:gsLst>
              <a:gs pos="0">
                <a:schemeClr val="accent3">
                  <a:lumMod val="20000"/>
                  <a:lumOff val="80000"/>
                </a:schemeClr>
              </a:gs>
              <a:gs pos="100000">
                <a:schemeClr val="accent3"/>
              </a:gs>
            </a:gsLst>
            <a:lin ang="0" scaled="0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/>
          </a:p>
        </xdr:txBody>
      </xdr:sp>
      <xdr:sp macro="" textlink="">
        <xdr:nvSpPr>
          <xdr:cNvPr id="63" name="Oval 62" title="Quarter Background Cirlce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/>
        </xdr:nvSpPr>
        <xdr:spPr>
          <a:xfrm>
            <a:off x="8095938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64" name="Oval 63" title="Quarter Background Cirlce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/>
        </xdr:nvSpPr>
        <xdr:spPr>
          <a:xfrm>
            <a:off x="7443121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65" name="Oval 64" title="Quarter Background Cirlce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/>
        </xdr:nvSpPr>
        <xdr:spPr>
          <a:xfrm>
            <a:off x="6791842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66" name="Oval 65" title="Quarter Background Cirlce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>
          <a:xfrm>
            <a:off x="6140756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cxnSp macro="">
        <xdr:nvCxnSpPr>
          <xdr:cNvPr id="67" name="Straight Connector 66" title="Q lines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CxnSpPr>
            <a:cxnSpLocks/>
          </xdr:cNvCxnSpPr>
        </xdr:nvCxnSpPr>
        <xdr:spPr>
          <a:xfrm>
            <a:off x="6246612" y="3119046"/>
            <a:ext cx="0" cy="165471"/>
          </a:xfrm>
          <a:prstGeom prst="line">
            <a:avLst/>
          </a:prstGeom>
          <a:ln w="15875" cmpd="sng">
            <a:solidFill>
              <a:schemeClr val="tx1">
                <a:lumMod val="75000"/>
                <a:lumOff val="25000"/>
              </a:schemeClr>
            </a:solidFill>
            <a:prstDash val="solid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 title="Q lines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CxnSpPr>
            <a:cxnSpLocks/>
          </xdr:cNvCxnSpPr>
        </xdr:nvCxnSpPr>
        <xdr:spPr>
          <a:xfrm>
            <a:off x="7541396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 title="Q lines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CxnSpPr>
            <a:cxnSpLocks/>
          </xdr:cNvCxnSpPr>
        </xdr:nvCxnSpPr>
        <xdr:spPr>
          <a:xfrm>
            <a:off x="8188788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" name="TextBox 104" title="Quarter Number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 txBox="1"/>
        </xdr:nvSpPr>
        <xdr:spPr>
          <a:xfrm>
            <a:off x="6106770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Q1</a:t>
            </a:r>
            <a:endParaRPr lang="en-US" sz="10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71" name="TextBox 105" title="Quarter Number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 txBox="1"/>
        </xdr:nvSpPr>
        <xdr:spPr>
          <a:xfrm>
            <a:off x="6754285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Q2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72" name="TextBox 106" title="Quarter Number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 txBox="1"/>
        </xdr:nvSpPr>
        <xdr:spPr>
          <a:xfrm>
            <a:off x="7401800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Q3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73" name="TextBox 107" title="Quarter Number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 txBox="1"/>
        </xdr:nvSpPr>
        <xdr:spPr>
          <a:xfrm>
            <a:off x="8049315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Q4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</xdr:grpSp>
    <xdr:clientData/>
  </xdr:twoCellAnchor>
  <xdr:twoCellAnchor>
    <xdr:from>
      <xdr:col>5</xdr:col>
      <xdr:colOff>431121</xdr:colOff>
      <xdr:row>16</xdr:row>
      <xdr:rowOff>126726</xdr:rowOff>
    </xdr:from>
    <xdr:to>
      <xdr:col>10</xdr:col>
      <xdr:colOff>142317</xdr:colOff>
      <xdr:row>19</xdr:row>
      <xdr:rowOff>139837</xdr:rowOff>
    </xdr:to>
    <xdr:grpSp>
      <xdr:nvGrpSpPr>
        <xdr:cNvPr id="33" name="Group 32" title="Year 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GrpSpPr/>
      </xdr:nvGrpSpPr>
      <xdr:grpSpPr>
        <a:xfrm>
          <a:off x="3468824" y="3092348"/>
          <a:ext cx="2748898" cy="569165"/>
          <a:chOff x="3309141" y="3119046"/>
          <a:chExt cx="2759196" cy="561751"/>
        </a:xfrm>
      </xdr:grpSpPr>
      <xdr:sp macro="" textlink="">
        <xdr:nvSpPr>
          <xdr:cNvPr id="48" name="Arrow: Right 47" title="Year Arrow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>
          <a:xfrm>
            <a:off x="3309141" y="3325541"/>
            <a:ext cx="2759196" cy="355256"/>
          </a:xfrm>
          <a:prstGeom prst="rightArrow">
            <a:avLst>
              <a:gd name="adj1" fmla="val 100000"/>
              <a:gd name="adj2" fmla="val 50000"/>
            </a:avLst>
          </a:prstGeom>
          <a:gradFill flip="none" rotWithShape="1">
            <a:gsLst>
              <a:gs pos="0">
                <a:schemeClr val="accent1">
                  <a:lumMod val="20000"/>
                  <a:lumOff val="80000"/>
                </a:schemeClr>
              </a:gs>
              <a:gs pos="100000">
                <a:schemeClr val="accent1"/>
              </a:gs>
            </a:gsLst>
            <a:lin ang="0" scaled="0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/>
          </a:p>
        </xdr:txBody>
      </xdr:sp>
      <xdr:sp macro="" textlink="">
        <xdr:nvSpPr>
          <xdr:cNvPr id="49" name="Oval 48" title="Quarter Background Cirlce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>
          <a:xfrm>
            <a:off x="5494904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50" name="Oval 49" title="Quarter Background Cirlce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>
          <a:xfrm>
            <a:off x="4845879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51" name="Oval 50" title="Quarter Background Cirlce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>
          <a:xfrm>
            <a:off x="4209357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52" name="Oval 51" title="Quarter Background Cirlce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>
          <a:xfrm>
            <a:off x="3552167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cxnSp macro="">
        <xdr:nvCxnSpPr>
          <xdr:cNvPr id="53" name="Straight Connector 52" title="Q lines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CxnSpPr>
            <a:cxnSpLocks/>
          </xdr:cNvCxnSpPr>
        </xdr:nvCxnSpPr>
        <xdr:spPr>
          <a:xfrm>
            <a:off x="3657043" y="3119046"/>
            <a:ext cx="0" cy="165471"/>
          </a:xfrm>
          <a:prstGeom prst="line">
            <a:avLst/>
          </a:prstGeom>
          <a:ln w="15875" cmpd="sng">
            <a:solidFill>
              <a:schemeClr val="tx1">
                <a:lumMod val="75000"/>
                <a:lumOff val="25000"/>
              </a:schemeClr>
            </a:solidFill>
            <a:prstDash val="solid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 title="Q lines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CxnSpPr>
            <a:cxnSpLocks/>
          </xdr:cNvCxnSpPr>
        </xdr:nvCxnSpPr>
        <xdr:spPr>
          <a:xfrm>
            <a:off x="4304435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 title="Q lines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CxnSpPr>
            <a:cxnSpLocks/>
          </xdr:cNvCxnSpPr>
        </xdr:nvCxnSpPr>
        <xdr:spPr>
          <a:xfrm>
            <a:off x="4951827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 title="Q lines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CxnSpPr>
            <a:cxnSpLocks/>
          </xdr:cNvCxnSpPr>
        </xdr:nvCxnSpPr>
        <xdr:spPr>
          <a:xfrm>
            <a:off x="5599219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TextBox 100" title="Quarter Number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 txBox="1"/>
        </xdr:nvSpPr>
        <xdr:spPr>
          <a:xfrm>
            <a:off x="3516710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Q1</a:t>
            </a:r>
            <a:endParaRPr lang="en-US" sz="10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58" name="TextBox 101" title="Quarter Number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 txBox="1"/>
        </xdr:nvSpPr>
        <xdr:spPr>
          <a:xfrm>
            <a:off x="4164225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Q2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59" name="TextBox 102" title="Quarter Number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 txBox="1"/>
        </xdr:nvSpPr>
        <xdr:spPr>
          <a:xfrm>
            <a:off x="4811740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Q3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60" name="TextBox 103" title="Quarter Number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 txBox="1"/>
        </xdr:nvSpPr>
        <xdr:spPr>
          <a:xfrm>
            <a:off x="5459255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Q4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352061</xdr:colOff>
      <xdr:row>16</xdr:row>
      <xdr:rowOff>126726</xdr:rowOff>
    </xdr:from>
    <xdr:to>
      <xdr:col>5</xdr:col>
      <xdr:colOff>609095</xdr:colOff>
      <xdr:row>19</xdr:row>
      <xdr:rowOff>139837</xdr:rowOff>
    </xdr:to>
    <xdr:grpSp>
      <xdr:nvGrpSpPr>
        <xdr:cNvPr id="34" name="Group 33" title="Year 1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GrpSpPr/>
      </xdr:nvGrpSpPr>
      <xdr:grpSpPr>
        <a:xfrm>
          <a:off x="959602" y="3092348"/>
          <a:ext cx="2687196" cy="569165"/>
          <a:chOff x="791681" y="3119046"/>
          <a:chExt cx="2695434" cy="561751"/>
        </a:xfrm>
      </xdr:grpSpPr>
      <xdr:cxnSp macro="">
        <xdr:nvCxnSpPr>
          <xdr:cNvPr id="35" name="Straight Connector 34" title="Q lines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CxnSpPr>
            <a:cxnSpLocks/>
          </xdr:cNvCxnSpPr>
        </xdr:nvCxnSpPr>
        <xdr:spPr>
          <a:xfrm>
            <a:off x="1703309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Arrow: Right 35" title="Year Arrow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SpPr/>
        </xdr:nvSpPr>
        <xdr:spPr>
          <a:xfrm>
            <a:off x="791681" y="3325541"/>
            <a:ext cx="2695434" cy="355256"/>
          </a:xfrm>
          <a:prstGeom prst="rightArrow">
            <a:avLst>
              <a:gd name="adj1" fmla="val 100000"/>
              <a:gd name="adj2" fmla="val 50000"/>
            </a:avLst>
          </a:prstGeom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100000">
                <a:schemeClr val="accent2"/>
              </a:gs>
            </a:gsLst>
            <a:lin ang="0" scaled="0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/>
          </a:p>
        </xdr:txBody>
      </xdr:sp>
      <xdr:sp macro="" textlink="">
        <xdr:nvSpPr>
          <xdr:cNvPr id="37" name="Oval 36" title="Quarter Background Cirlce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>
          <a:xfrm>
            <a:off x="2913639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38" name="Oval 37" title="Quarter Background Cirlce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>
          <a:xfrm>
            <a:off x="2256010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39" name="Oval 38" title="Quarter Background Cirlce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>
          <a:xfrm>
            <a:off x="1611747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sp macro="" textlink="">
        <xdr:nvSpPr>
          <xdr:cNvPr id="40" name="Oval 39" title="Quarter Background Cirlce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SpPr/>
        </xdr:nvSpPr>
        <xdr:spPr>
          <a:xfrm>
            <a:off x="965783" y="3403274"/>
            <a:ext cx="211582" cy="2115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800"/>
          </a:p>
        </xdr:txBody>
      </xdr:sp>
      <xdr:cxnSp macro="">
        <xdr:nvCxnSpPr>
          <xdr:cNvPr id="41" name="Straight Connector 40" title="Q lines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CxnSpPr>
            <a:cxnSpLocks/>
          </xdr:cNvCxnSpPr>
        </xdr:nvCxnSpPr>
        <xdr:spPr>
          <a:xfrm>
            <a:off x="1067475" y="3119046"/>
            <a:ext cx="0" cy="165471"/>
          </a:xfrm>
          <a:prstGeom prst="line">
            <a:avLst/>
          </a:prstGeom>
          <a:ln w="15875" cmpd="sng">
            <a:solidFill>
              <a:schemeClr val="tx1">
                <a:lumMod val="75000"/>
                <a:lumOff val="25000"/>
              </a:schemeClr>
            </a:solidFill>
            <a:prstDash val="solid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 title="Q lines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CxnSpPr>
            <a:cxnSpLocks/>
          </xdr:cNvCxnSpPr>
        </xdr:nvCxnSpPr>
        <xdr:spPr>
          <a:xfrm>
            <a:off x="2362259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 title="Q lines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CxnSpPr>
            <a:cxnSpLocks/>
          </xdr:cNvCxnSpPr>
        </xdr:nvCxnSpPr>
        <xdr:spPr>
          <a:xfrm>
            <a:off x="3009651" y="3119046"/>
            <a:ext cx="0" cy="165471"/>
          </a:xfrm>
          <a:prstGeom prst="line">
            <a:avLst/>
          </a:prstGeom>
          <a:ln cmpd="sng">
            <a:solidFill>
              <a:schemeClr val="bg1">
                <a:lumMod val="85000"/>
              </a:schemeClr>
            </a:solidFill>
            <a:prstDash val="sysDash"/>
            <a:headEnd type="none" w="sm" len="sm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" name="TextBox 71" title="Quarter Number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 txBox="1"/>
        </xdr:nvSpPr>
        <xdr:spPr>
          <a:xfrm>
            <a:off x="926650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Q1</a:t>
            </a:r>
            <a:endParaRPr lang="en-US" sz="10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45" name="TextBox 72" title="Quarter Number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 txBox="1"/>
        </xdr:nvSpPr>
        <xdr:spPr>
          <a:xfrm>
            <a:off x="1574165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Q2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46" name="TextBox 73" title="Quarter Number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 txBox="1"/>
        </xdr:nvSpPr>
        <xdr:spPr>
          <a:xfrm>
            <a:off x="2221680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Q3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47" name="TextBox 74" title="Quarter Number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 txBox="1"/>
        </xdr:nvSpPr>
        <xdr:spPr>
          <a:xfrm>
            <a:off x="2869195" y="3431169"/>
            <a:ext cx="288000" cy="144000"/>
          </a:xfrm>
          <a:prstGeom prst="rect">
            <a:avLst/>
          </a:prstGeom>
          <a:noFill/>
        </xdr:spPr>
        <xdr:txBody>
          <a:bodyPr wrap="square" lIns="0" tIns="0" rIns="0" bIns="0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chemeClr val="tx1">
                    <a:lumMod val="65000"/>
                    <a:lumOff val="35000"/>
                  </a:schemeClr>
                </a:solidFill>
              </a:rPr>
              <a:t>Q4</a:t>
            </a:r>
            <a:endParaRPr lang="en-US" sz="10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</xdr:grpSp>
    <xdr:clientData/>
  </xdr:twoCellAnchor>
  <xdr:twoCellAnchor editAs="oneCell">
    <xdr:from>
      <xdr:col>16</xdr:col>
      <xdr:colOff>83820</xdr:colOff>
      <xdr:row>38</xdr:row>
      <xdr:rowOff>45720</xdr:rowOff>
    </xdr:from>
    <xdr:to>
      <xdr:col>16</xdr:col>
      <xdr:colOff>379095</xdr:colOff>
      <xdr:row>40</xdr:row>
      <xdr:rowOff>24765</xdr:rowOff>
    </xdr:to>
    <xdr:pic>
      <xdr:nvPicPr>
        <xdr:cNvPr id="201" name="Graphic 27" title="callout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6200000">
          <a:off x="9815426" y="6911859"/>
          <a:ext cx="339264" cy="295275"/>
        </a:xfrm>
        <a:prstGeom prst="rect">
          <a:avLst/>
        </a:prstGeom>
      </xdr:spPr>
    </xdr:pic>
    <xdr:clientData/>
  </xdr:twoCellAnchor>
  <xdr:twoCellAnchor>
    <xdr:from>
      <xdr:col>29</xdr:col>
      <xdr:colOff>502920</xdr:colOff>
      <xdr:row>50</xdr:row>
      <xdr:rowOff>76200</xdr:rowOff>
    </xdr:from>
    <xdr:to>
      <xdr:col>31</xdr:col>
      <xdr:colOff>304800</xdr:colOff>
      <xdr:row>55</xdr:row>
      <xdr:rowOff>68580</xdr:rowOff>
    </xdr:to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SpPr txBox="1"/>
      </xdr:nvSpPr>
      <xdr:spPr>
        <a:xfrm>
          <a:off x="18181320" y="9220200"/>
          <a:ext cx="1021080" cy="906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NZ" sz="1100"/>
        </a:p>
      </xdr:txBody>
    </xdr:sp>
    <xdr:clientData/>
  </xdr:twoCellAnchor>
  <xdr:twoCellAnchor>
    <xdr:from>
      <xdr:col>1</xdr:col>
      <xdr:colOff>2058</xdr:colOff>
      <xdr:row>21</xdr:row>
      <xdr:rowOff>1</xdr:rowOff>
    </xdr:from>
    <xdr:to>
      <xdr:col>31</xdr:col>
      <xdr:colOff>471054</xdr:colOff>
      <xdr:row>46</xdr:row>
      <xdr:rowOff>125734</xdr:rowOff>
    </xdr:to>
    <xdr:grpSp>
      <xdr:nvGrpSpPr>
        <xdr:cNvPr id="303" name="Group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GrpSpPr/>
      </xdr:nvGrpSpPr>
      <xdr:grpSpPr>
        <a:xfrm>
          <a:off x="609599" y="3892379"/>
          <a:ext cx="18695212" cy="4759517"/>
          <a:chOff x="609599" y="3892379"/>
          <a:chExt cx="18695212" cy="4759517"/>
        </a:xfrm>
      </xdr:grpSpPr>
      <xdr:sp macro="" textlink="">
        <xdr:nvSpPr>
          <xdr:cNvPr id="174" name="TextBox 173">
            <a:extLst>
              <a:ext uri="{FF2B5EF4-FFF2-40B4-BE49-F238E27FC236}">
                <a16:creationId xmlns:a16="http://schemas.microsoft.com/office/drawing/2014/main" id="{00000000-0008-0000-0500-0000AE000000}"/>
              </a:ext>
            </a:extLst>
          </xdr:cNvPr>
          <xdr:cNvSpPr txBox="1"/>
        </xdr:nvSpPr>
        <xdr:spPr>
          <a:xfrm>
            <a:off x="1611321" y="5179746"/>
            <a:ext cx="2094882" cy="8657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000" b="1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MARIE SKLODOWSKA CURIE </a:t>
            </a:r>
            <a:br>
              <a:rPr lang="en-NZ" sz="1000" b="1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800" b="1" baseline="0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The first person and the only woman scientist to win the Nobel Prize twice</a:t>
            </a:r>
          </a:p>
          <a:p>
            <a:endParaRPr lang="en-NZ" sz="1100"/>
          </a:p>
        </xdr:txBody>
      </xdr:sp>
      <xdr:sp macro="" textlink="">
        <xdr:nvSpPr>
          <xdr:cNvPr id="195" name="TextBox 194">
            <a:extLst>
              <a:ext uri="{FF2B5EF4-FFF2-40B4-BE49-F238E27FC236}">
                <a16:creationId xmlns:a16="http://schemas.microsoft.com/office/drawing/2014/main" id="{00000000-0008-0000-0500-0000C3000000}"/>
              </a:ext>
            </a:extLst>
          </xdr:cNvPr>
          <xdr:cNvSpPr txBox="1"/>
        </xdr:nvSpPr>
        <xdr:spPr>
          <a:xfrm>
            <a:off x="7284926" y="4971535"/>
            <a:ext cx="1896762" cy="11907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000" b="1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GERTY THERESA CORI </a:t>
            </a:r>
            <a:br>
              <a:rPr lang="en-NZ" sz="1050" b="1">
                <a:solidFill>
                  <a:srgbClr val="CC9B40"/>
                </a:solidFill>
                <a:latin typeface="+mn-lt"/>
                <a:ea typeface="+mn-ea"/>
                <a:cs typeface="+mn-cs"/>
              </a:rPr>
            </a:br>
            <a:r>
              <a:rPr lang="en-NZ" sz="800" b="1" baseline="0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The third woman to win a Nobel Prize in science and the first woman to be awarded the Nobel Prize in Physiology or Medicine</a:t>
            </a:r>
          </a:p>
        </xdr:txBody>
      </xdr:sp>
      <xdr:sp macro="" textlink="">
        <xdr:nvSpPr>
          <xdr:cNvPr id="196" name="TextBox 195">
            <a:extLst>
              <a:ext uri="{FF2B5EF4-FFF2-40B4-BE49-F238E27FC236}">
                <a16:creationId xmlns:a16="http://schemas.microsoft.com/office/drawing/2014/main" id="{00000000-0008-0000-0500-0000C4000000}"/>
              </a:ext>
            </a:extLst>
          </xdr:cNvPr>
          <xdr:cNvSpPr txBox="1"/>
        </xdr:nvSpPr>
        <xdr:spPr>
          <a:xfrm>
            <a:off x="4534724" y="5088306"/>
            <a:ext cx="1731181" cy="8657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000" b="1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IRÈNE  JOLIOT-CURIE 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800" b="1" baseline="0">
                <a:solidFill>
                  <a:srgbClr val="CC9B40"/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The second woman to win the Nobel Prize in science </a:t>
            </a:r>
          </a:p>
        </xdr:txBody>
      </xdr:sp>
      <xdr:grpSp>
        <xdr:nvGrpSpPr>
          <xdr:cNvPr id="149" name="Group 148" title="Year 1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GrpSpPr/>
        </xdr:nvGrpSpPr>
        <xdr:grpSpPr>
          <a:xfrm>
            <a:off x="609599" y="7215059"/>
            <a:ext cx="17402741" cy="601415"/>
            <a:chOff x="521097" y="3103222"/>
            <a:chExt cx="15299159" cy="551247"/>
          </a:xfrm>
          <a:gradFill flip="none" rotWithShape="1">
            <a:gsLst>
              <a:gs pos="0">
                <a:srgbClr val="D6B270">
                  <a:tint val="66000"/>
                  <a:satMod val="160000"/>
                </a:srgbClr>
              </a:gs>
              <a:gs pos="50000">
                <a:srgbClr val="D6B270">
                  <a:tint val="44500"/>
                  <a:satMod val="160000"/>
                </a:srgbClr>
              </a:gs>
              <a:gs pos="100000">
                <a:srgbClr val="D6B270">
                  <a:tint val="23500"/>
                  <a:satMod val="160000"/>
                </a:srgbClr>
              </a:gs>
            </a:gsLst>
            <a:lin ang="10800000" scaled="1"/>
            <a:tileRect/>
          </a:gradFill>
        </xdr:grpSpPr>
        <xdr:sp macro="" textlink="">
          <xdr:nvSpPr>
            <xdr:cNvPr id="207" name="Arrow: Right 206" title="Year Arrow">
              <a:extLst>
                <a:ext uri="{FF2B5EF4-FFF2-40B4-BE49-F238E27FC236}">
                  <a16:creationId xmlns:a16="http://schemas.microsoft.com/office/drawing/2014/main" id="{00000000-0008-0000-0500-0000CF000000}"/>
                </a:ext>
              </a:extLst>
            </xdr:cNvPr>
            <xdr:cNvSpPr/>
          </xdr:nvSpPr>
          <xdr:spPr>
            <a:xfrm>
              <a:off x="12504336" y="3299213"/>
              <a:ext cx="3315920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8" name="Arrow: Right 207" title="Year Arrow">
              <a:extLst>
                <a:ext uri="{FF2B5EF4-FFF2-40B4-BE49-F238E27FC236}">
                  <a16:creationId xmlns:a16="http://schemas.microsoft.com/office/drawing/2014/main" id="{00000000-0008-0000-0500-0000D0000000}"/>
                </a:ext>
              </a:extLst>
            </xdr:cNvPr>
            <xdr:cNvSpPr/>
          </xdr:nvSpPr>
          <xdr:spPr>
            <a:xfrm>
              <a:off x="9808334" y="3299213"/>
              <a:ext cx="3329261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83" name="Arrow: Right 182" title="Year Arrow">
              <a:extLst>
                <a:ext uri="{FF2B5EF4-FFF2-40B4-BE49-F238E27FC236}">
                  <a16:creationId xmlns:a16="http://schemas.microsoft.com/office/drawing/2014/main" id="{00000000-0008-0000-0500-0000B7000000}"/>
                </a:ext>
              </a:extLst>
            </xdr:cNvPr>
            <xdr:cNvSpPr/>
          </xdr:nvSpPr>
          <xdr:spPr>
            <a:xfrm>
              <a:off x="7066197" y="3299213"/>
              <a:ext cx="3375964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84" name="Arrow: Right 183" title="Year Arrow">
              <a:extLst>
                <a:ext uri="{FF2B5EF4-FFF2-40B4-BE49-F238E27FC236}">
                  <a16:creationId xmlns:a16="http://schemas.microsoft.com/office/drawing/2014/main" id="{00000000-0008-0000-0500-0000B8000000}"/>
                </a:ext>
              </a:extLst>
            </xdr:cNvPr>
            <xdr:cNvSpPr/>
          </xdr:nvSpPr>
          <xdr:spPr>
            <a:xfrm>
              <a:off x="5097997" y="3299213"/>
              <a:ext cx="2968980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68" name="Arrow: Right 167" title="Year Arrow">
              <a:extLst>
                <a:ext uri="{FF2B5EF4-FFF2-40B4-BE49-F238E27FC236}">
                  <a16:creationId xmlns:a16="http://schemas.microsoft.com/office/drawing/2014/main" id="{00000000-0008-0000-0500-0000A8000000}"/>
                </a:ext>
              </a:extLst>
            </xdr:cNvPr>
            <xdr:cNvSpPr/>
          </xdr:nvSpPr>
          <xdr:spPr>
            <a:xfrm>
              <a:off x="2489297" y="3299213"/>
              <a:ext cx="3102417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51" name="Arrow: Right 150" title="Year Arrow">
              <a:extLst>
                <a:ext uri="{FF2B5EF4-FFF2-40B4-BE49-F238E27FC236}">
                  <a16:creationId xmlns:a16="http://schemas.microsoft.com/office/drawing/2014/main" id="{00000000-0008-0000-0500-000097000000}"/>
                </a:ext>
              </a:extLst>
            </xdr:cNvPr>
            <xdr:cNvSpPr/>
          </xdr:nvSpPr>
          <xdr:spPr>
            <a:xfrm>
              <a:off x="521097" y="3299213"/>
              <a:ext cx="2695434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156" name="Straight Connector 155" title="Q lines">
              <a:extLst>
                <a:ext uri="{FF2B5EF4-FFF2-40B4-BE49-F238E27FC236}">
                  <a16:creationId xmlns:a16="http://schemas.microsoft.com/office/drawing/2014/main" id="{00000000-0008-0000-0500-00009C000000}"/>
                </a:ext>
              </a:extLst>
            </xdr:cNvPr>
            <xdr:cNvCxnSpPr>
              <a:cxnSpLocks/>
            </xdr:cNvCxnSpPr>
          </xdr:nvCxnSpPr>
          <xdr:spPr>
            <a:xfrm>
              <a:off x="1806378" y="3103222"/>
              <a:ext cx="0" cy="165471"/>
            </a:xfrm>
            <a:prstGeom prst="line">
              <a:avLst/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</xdr:grpSp>
      <xdr:sp macro="" textlink="">
        <xdr:nvSpPr>
          <xdr:cNvPr id="163" name="TextBox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SpPr txBox="1"/>
        </xdr:nvSpPr>
        <xdr:spPr>
          <a:xfrm>
            <a:off x="1537137" y="7498017"/>
            <a:ext cx="859113" cy="2273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NZ" sz="1200" b="1"/>
              <a:t>1901-1920</a:t>
            </a:r>
          </a:p>
        </xdr:txBody>
      </xdr:sp>
      <xdr:grpSp>
        <xdr:nvGrpSpPr>
          <xdr:cNvPr id="173" name="Group 172">
            <a:extLst>
              <a:ext uri="{FF2B5EF4-FFF2-40B4-BE49-F238E27FC236}">
                <a16:creationId xmlns:a16="http://schemas.microsoft.com/office/drawing/2014/main" id="{00000000-0008-0000-0500-0000AD000000}"/>
              </a:ext>
            </a:extLst>
          </xdr:cNvPr>
          <xdr:cNvGrpSpPr/>
        </xdr:nvGrpSpPr>
        <xdr:grpSpPr>
          <a:xfrm>
            <a:off x="754052" y="4902249"/>
            <a:ext cx="2273228" cy="2360449"/>
            <a:chOff x="883920" y="5253822"/>
            <a:chExt cx="2164080" cy="1794678"/>
          </a:xfrm>
        </xdr:grpSpPr>
        <xdr:sp macro="" textlink="">
          <xdr:nvSpPr>
            <xdr:cNvPr id="165" name="TextBox 164">
              <a:extLst>
                <a:ext uri="{FF2B5EF4-FFF2-40B4-BE49-F238E27FC236}">
                  <a16:creationId xmlns:a16="http://schemas.microsoft.com/office/drawing/2014/main" id="{00000000-0008-0000-0500-0000A5000000}"/>
                </a:ext>
              </a:extLst>
            </xdr:cNvPr>
            <xdr:cNvSpPr txBox="1"/>
          </xdr:nvSpPr>
          <xdr:spPr>
            <a:xfrm>
              <a:off x="883920" y="6157102"/>
              <a:ext cx="2164080" cy="891398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1903 - Marie Curie, the first woman to receive the honor for her contributions in Physics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1911 - Marie Curie is awarded the Nobel Prize in Chemistry</a:t>
              </a:r>
              <a:endParaRPr lang="en-NZ" sz="1000">
                <a:solidFill>
                  <a:schemeClr val="dk1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endParaRPr>
            </a:p>
            <a:p>
              <a:pPr algn="l"/>
              <a:endParaRPr lang="en-NZ" sz="1050" baseline="0"/>
            </a:p>
            <a:p>
              <a:pPr algn="l"/>
              <a:endParaRPr lang="en-NZ" sz="1050"/>
            </a:p>
            <a:p>
              <a:pPr algn="l"/>
              <a:endParaRPr lang="en-NZ" sz="1050"/>
            </a:p>
          </xdr:txBody>
        </xdr:sp>
        <xdr:sp macro="" textlink="">
          <xdr:nvSpPr>
            <xdr:cNvPr id="167" name="Oval 166">
              <a:extLst>
                <a:ext uri="{FF2B5EF4-FFF2-40B4-BE49-F238E27FC236}">
                  <a16:creationId xmlns:a16="http://schemas.microsoft.com/office/drawing/2014/main" id="{00000000-0008-0000-0500-0000A7000000}"/>
                </a:ext>
              </a:extLst>
            </xdr:cNvPr>
            <xdr:cNvSpPr/>
          </xdr:nvSpPr>
          <xdr:spPr>
            <a:xfrm>
              <a:off x="954131" y="5253822"/>
              <a:ext cx="807720" cy="845820"/>
            </a:xfrm>
            <a:prstGeom prst="ellipse">
              <a:avLst/>
            </a:prstGeom>
            <a:blipFill dpi="0" rotWithShape="1"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solidFill>
                <a:srgbClr val="CEA15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Z" sz="1050"/>
            </a:p>
          </xdr:txBody>
        </xdr:sp>
      </xdr:grpSp>
      <xdr:sp macro="" textlink="">
        <xdr:nvSpPr>
          <xdr:cNvPr id="169" name="TextBox 168">
            <a:extLst>
              <a:ext uri="{FF2B5EF4-FFF2-40B4-BE49-F238E27FC236}">
                <a16:creationId xmlns:a16="http://schemas.microsoft.com/office/drawing/2014/main" id="{00000000-0008-0000-0500-0000A9000000}"/>
              </a:ext>
            </a:extLst>
          </xdr:cNvPr>
          <xdr:cNvSpPr txBox="1"/>
        </xdr:nvSpPr>
        <xdr:spPr>
          <a:xfrm>
            <a:off x="4251326" y="7498017"/>
            <a:ext cx="859113" cy="2273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NZ" sz="1200" b="1"/>
              <a:t>1921-1940</a:t>
            </a:r>
          </a:p>
        </xdr:txBody>
      </xdr:sp>
      <xdr:pic>
        <xdr:nvPicPr>
          <xdr:cNvPr id="170" name="Graphic 27" title="callout">
            <a:extLst>
              <a:ext uri="{FF2B5EF4-FFF2-40B4-BE49-F238E27FC236}">
                <a16:creationId xmlns:a16="http://schemas.microsoft.com/office/drawing/2014/main" id="{00000000-0008-0000-0500-0000A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1802742" y="7095087"/>
            <a:ext cx="356414" cy="294607"/>
          </a:xfrm>
          <a:prstGeom prst="rect">
            <a:avLst/>
          </a:prstGeom>
        </xdr:spPr>
      </xdr:pic>
      <xdr:pic>
        <xdr:nvPicPr>
          <xdr:cNvPr id="176" name="Graphic 27" title="callout">
            <a:extLst>
              <a:ext uri="{FF2B5EF4-FFF2-40B4-BE49-F238E27FC236}">
                <a16:creationId xmlns:a16="http://schemas.microsoft.com/office/drawing/2014/main" id="{00000000-0008-0000-0500-0000B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2427613" y="7879017"/>
            <a:ext cx="353525" cy="294607"/>
          </a:xfrm>
          <a:prstGeom prst="rect">
            <a:avLst/>
          </a:prstGeom>
        </xdr:spPr>
      </xdr:pic>
      <xdr:grpSp>
        <xdr:nvGrpSpPr>
          <xdr:cNvPr id="178" name="Group 177">
            <a:extLst>
              <a:ext uri="{FF2B5EF4-FFF2-40B4-BE49-F238E27FC236}">
                <a16:creationId xmlns:a16="http://schemas.microsoft.com/office/drawing/2014/main" id="{00000000-0008-0000-0500-0000B2000000}"/>
              </a:ext>
            </a:extLst>
          </xdr:cNvPr>
          <xdr:cNvGrpSpPr/>
        </xdr:nvGrpSpPr>
        <xdr:grpSpPr>
          <a:xfrm>
            <a:off x="3658310" y="4902249"/>
            <a:ext cx="2273228" cy="2360449"/>
            <a:chOff x="883920" y="5253822"/>
            <a:chExt cx="2164080" cy="1794678"/>
          </a:xfrm>
        </xdr:grpSpPr>
        <xdr:sp macro="" textlink="">
          <xdr:nvSpPr>
            <xdr:cNvPr id="179" name="TextBox 178">
              <a:extLst>
                <a:ext uri="{FF2B5EF4-FFF2-40B4-BE49-F238E27FC236}">
                  <a16:creationId xmlns:a16="http://schemas.microsoft.com/office/drawing/2014/main" id="{00000000-0008-0000-0500-0000B3000000}"/>
                </a:ext>
              </a:extLst>
            </xdr:cNvPr>
            <xdr:cNvSpPr txBox="1"/>
          </xdr:nvSpPr>
          <xdr:spPr>
            <a:xfrm>
              <a:off x="883920" y="6157102"/>
              <a:ext cx="2164080" cy="891398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1935 - Irène Joliot-Curie, daughter of daughter of Pierre and Marie Curie, awarded the Nobel Prize in Chemistry</a:t>
              </a:r>
            </a:p>
            <a:p>
              <a:pPr algn="l"/>
              <a:endParaRPr lang="en-NZ" sz="1050"/>
            </a:p>
            <a:p>
              <a:pPr algn="l"/>
              <a:endParaRPr lang="en-NZ" sz="1050"/>
            </a:p>
          </xdr:txBody>
        </xdr:sp>
        <xdr:sp macro="" textlink="">
          <xdr:nvSpPr>
            <xdr:cNvPr id="180" name="Oval 179">
              <a:extLst>
                <a:ext uri="{FF2B5EF4-FFF2-40B4-BE49-F238E27FC236}">
                  <a16:creationId xmlns:a16="http://schemas.microsoft.com/office/drawing/2014/main" id="{00000000-0008-0000-0500-0000B4000000}"/>
                </a:ext>
              </a:extLst>
            </xdr:cNvPr>
            <xdr:cNvSpPr/>
          </xdr:nvSpPr>
          <xdr:spPr>
            <a:xfrm>
              <a:off x="954131" y="5253822"/>
              <a:ext cx="807720" cy="845820"/>
            </a:xfrm>
            <a:prstGeom prst="ellipse">
              <a:avLst/>
            </a:prstGeom>
            <a:blipFill dpi="0" rotWithShape="1"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solidFill>
                <a:srgbClr val="CEA15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Z" sz="1050"/>
            </a:p>
          </xdr:txBody>
        </xdr:sp>
      </xdr:grpSp>
      <xdr:pic>
        <xdr:nvPicPr>
          <xdr:cNvPr id="171" name="Graphic 27" title="callout">
            <a:extLst>
              <a:ext uri="{FF2B5EF4-FFF2-40B4-BE49-F238E27FC236}">
                <a16:creationId xmlns:a16="http://schemas.microsoft.com/office/drawing/2014/main" id="{00000000-0008-0000-0500-0000A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4501725" y="7095088"/>
            <a:ext cx="356414" cy="294607"/>
          </a:xfrm>
          <a:prstGeom prst="rect">
            <a:avLst/>
          </a:prstGeom>
        </xdr:spPr>
      </xdr:pic>
      <xdr:pic>
        <xdr:nvPicPr>
          <xdr:cNvPr id="181" name="Graphic 27" title="callout">
            <a:extLst>
              <a:ext uri="{FF2B5EF4-FFF2-40B4-BE49-F238E27FC236}">
                <a16:creationId xmlns:a16="http://schemas.microsoft.com/office/drawing/2014/main" id="{00000000-0008-0000-0500-0000B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5096185" y="7879017"/>
            <a:ext cx="353525" cy="294607"/>
          </a:xfrm>
          <a:prstGeom prst="rect">
            <a:avLst/>
          </a:prstGeom>
        </xdr:spPr>
      </xdr:pic>
      <xdr:sp macro="" textlink="">
        <xdr:nvSpPr>
          <xdr:cNvPr id="185" name="TextBox 184">
            <a:extLst>
              <a:ext uri="{FF2B5EF4-FFF2-40B4-BE49-F238E27FC236}">
                <a16:creationId xmlns:a16="http://schemas.microsoft.com/office/drawing/2014/main" id="{00000000-0008-0000-0500-0000B9000000}"/>
              </a:ext>
            </a:extLst>
          </xdr:cNvPr>
          <xdr:cNvSpPr txBox="1"/>
        </xdr:nvSpPr>
        <xdr:spPr>
          <a:xfrm>
            <a:off x="6957912" y="7490077"/>
            <a:ext cx="859113" cy="2273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NZ" sz="1200" b="1"/>
              <a:t>1941-1960</a:t>
            </a:r>
          </a:p>
        </xdr:txBody>
      </xdr:sp>
      <xdr:sp macro="" textlink="">
        <xdr:nvSpPr>
          <xdr:cNvPr id="186" name="Oval 185" title="Milestone Number">
            <a:extLst>
              <a:ext uri="{FF2B5EF4-FFF2-40B4-BE49-F238E27FC236}">
                <a16:creationId xmlns:a16="http://schemas.microsoft.com/office/drawing/2014/main" id="{00000000-0008-0000-0500-0000BA000000}"/>
              </a:ext>
            </a:extLst>
          </xdr:cNvPr>
          <xdr:cNvSpPr/>
        </xdr:nvSpPr>
        <xdr:spPr>
          <a:xfrm>
            <a:off x="2540703" y="8232860"/>
            <a:ext cx="406751" cy="419036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187" name="Oval 186" title="Milestone Number">
            <a:extLst>
              <a:ext uri="{FF2B5EF4-FFF2-40B4-BE49-F238E27FC236}">
                <a16:creationId xmlns:a16="http://schemas.microsoft.com/office/drawing/2014/main" id="{00000000-0008-0000-0500-0000BB000000}"/>
              </a:ext>
            </a:extLst>
          </xdr:cNvPr>
          <xdr:cNvSpPr/>
        </xdr:nvSpPr>
        <xdr:spPr>
          <a:xfrm>
            <a:off x="5216878" y="8232860"/>
            <a:ext cx="406751" cy="419036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>
                <a:solidFill>
                  <a:schemeClr val="bg1"/>
                </a:solidFill>
              </a:rPr>
              <a:t>1</a:t>
            </a:r>
          </a:p>
        </xdr:txBody>
      </xdr:sp>
      <xdr:pic>
        <xdr:nvPicPr>
          <xdr:cNvPr id="189" name="Graphic 27" title="callout">
            <a:extLst>
              <a:ext uri="{FF2B5EF4-FFF2-40B4-BE49-F238E27FC236}">
                <a16:creationId xmlns:a16="http://schemas.microsoft.com/office/drawing/2014/main" id="{00000000-0008-0000-0500-0000B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7650716" y="7879017"/>
            <a:ext cx="353525" cy="294607"/>
          </a:xfrm>
          <a:prstGeom prst="rect">
            <a:avLst/>
          </a:prstGeom>
        </xdr:spPr>
      </xdr:pic>
      <xdr:sp macro="" textlink="">
        <xdr:nvSpPr>
          <xdr:cNvPr id="190" name="Oval 189" title="Milestone Number">
            <a:extLst>
              <a:ext uri="{FF2B5EF4-FFF2-40B4-BE49-F238E27FC236}">
                <a16:creationId xmlns:a16="http://schemas.microsoft.com/office/drawing/2014/main" id="{00000000-0008-0000-0500-0000BE000000}"/>
              </a:ext>
            </a:extLst>
          </xdr:cNvPr>
          <xdr:cNvSpPr/>
        </xdr:nvSpPr>
        <xdr:spPr>
          <a:xfrm>
            <a:off x="7771409" y="8232860"/>
            <a:ext cx="406751" cy="419036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>
                <a:solidFill>
                  <a:schemeClr val="bg1"/>
                </a:solidFill>
              </a:rPr>
              <a:t>1</a:t>
            </a:r>
          </a:p>
        </xdr:txBody>
      </xdr:sp>
      <xdr:grpSp>
        <xdr:nvGrpSpPr>
          <xdr:cNvPr id="191" name="Group 190">
            <a:extLst>
              <a:ext uri="{FF2B5EF4-FFF2-40B4-BE49-F238E27FC236}">
                <a16:creationId xmlns:a16="http://schemas.microsoft.com/office/drawing/2014/main" id="{00000000-0008-0000-0500-0000BF000000}"/>
              </a:ext>
            </a:extLst>
          </xdr:cNvPr>
          <xdr:cNvGrpSpPr/>
        </xdr:nvGrpSpPr>
        <xdr:grpSpPr>
          <a:xfrm>
            <a:off x="6372499" y="4902249"/>
            <a:ext cx="2273228" cy="2360449"/>
            <a:chOff x="883920" y="5253822"/>
            <a:chExt cx="2164080" cy="1794678"/>
          </a:xfrm>
        </xdr:grpSpPr>
        <xdr:sp macro="" textlink="">
          <xdr:nvSpPr>
            <xdr:cNvPr id="192" name="TextBox 191">
              <a:extLst>
                <a:ext uri="{FF2B5EF4-FFF2-40B4-BE49-F238E27FC236}">
                  <a16:creationId xmlns:a16="http://schemas.microsoft.com/office/drawing/2014/main" id="{00000000-0008-0000-0500-0000C0000000}"/>
                </a:ext>
              </a:extLst>
            </xdr:cNvPr>
            <xdr:cNvSpPr txBox="1"/>
          </xdr:nvSpPr>
          <xdr:spPr>
            <a:xfrm>
              <a:off x="883920" y="6157102"/>
              <a:ext cx="2164080" cy="891398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1947 - Gerty Cori, the first American woman to win a Nobel Prize in Medicine</a:t>
              </a:r>
            </a:p>
            <a:p>
              <a:pPr algn="l"/>
              <a:endParaRPr lang="en-NZ" sz="1050"/>
            </a:p>
            <a:p>
              <a:pPr algn="l"/>
              <a:endParaRPr lang="en-NZ" sz="1050"/>
            </a:p>
          </xdr:txBody>
        </xdr:sp>
        <xdr:sp macro="" textlink="">
          <xdr:nvSpPr>
            <xdr:cNvPr id="193" name="Oval 192">
              <a:extLst>
                <a:ext uri="{FF2B5EF4-FFF2-40B4-BE49-F238E27FC236}">
                  <a16:creationId xmlns:a16="http://schemas.microsoft.com/office/drawing/2014/main" id="{00000000-0008-0000-0500-0000C1000000}"/>
                </a:ext>
              </a:extLst>
            </xdr:cNvPr>
            <xdr:cNvSpPr/>
          </xdr:nvSpPr>
          <xdr:spPr>
            <a:xfrm>
              <a:off x="954131" y="5253822"/>
              <a:ext cx="807720" cy="845820"/>
            </a:xfrm>
            <a:prstGeom prst="ellipse">
              <a:avLst/>
            </a:prstGeom>
            <a:blipFill dpi="0" rotWithShape="1">
              <a:blip xmlns:r="http://schemas.openxmlformats.org/officeDocument/2006/relationships" r:embed="rId7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solidFill>
                <a:srgbClr val="CEA15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Z" sz="1050"/>
            </a:p>
          </xdr:txBody>
        </xdr:sp>
      </xdr:grpSp>
      <xdr:pic>
        <xdr:nvPicPr>
          <xdr:cNvPr id="194" name="Graphic 27" title="callout">
            <a:extLst>
              <a:ext uri="{FF2B5EF4-FFF2-40B4-BE49-F238E27FC236}">
                <a16:creationId xmlns:a16="http://schemas.microsoft.com/office/drawing/2014/main" id="{00000000-0008-0000-0500-0000C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7215914" y="7095088"/>
            <a:ext cx="356414" cy="294607"/>
          </a:xfrm>
          <a:prstGeom prst="rect">
            <a:avLst/>
          </a:prstGeom>
        </xdr:spPr>
      </xdr:pic>
      <xdr:sp macro="" textlink="">
        <xdr:nvSpPr>
          <xdr:cNvPr id="197" name="TextBox 196">
            <a:extLst>
              <a:ext uri="{FF2B5EF4-FFF2-40B4-BE49-F238E27FC236}">
                <a16:creationId xmlns:a16="http://schemas.microsoft.com/office/drawing/2014/main" id="{00000000-0008-0000-0500-0000C5000000}"/>
              </a:ext>
            </a:extLst>
          </xdr:cNvPr>
          <xdr:cNvSpPr txBox="1"/>
        </xdr:nvSpPr>
        <xdr:spPr>
          <a:xfrm>
            <a:off x="9573265" y="7490077"/>
            <a:ext cx="859113" cy="2273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NZ" sz="1200" b="1"/>
              <a:t>1961-1980</a:t>
            </a:r>
          </a:p>
        </xdr:txBody>
      </xdr:sp>
      <xdr:pic>
        <xdr:nvPicPr>
          <xdr:cNvPr id="202" name="Graphic 27" title="callout">
            <a:extLst>
              <a:ext uri="{FF2B5EF4-FFF2-40B4-BE49-F238E27FC236}">
                <a16:creationId xmlns:a16="http://schemas.microsoft.com/office/drawing/2014/main" id="{00000000-0008-0000-0500-0000C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10288878" y="7879017"/>
            <a:ext cx="353525" cy="294607"/>
          </a:xfrm>
          <a:prstGeom prst="rect">
            <a:avLst/>
          </a:prstGeom>
        </xdr:spPr>
      </xdr:pic>
      <xdr:sp macro="" textlink="">
        <xdr:nvSpPr>
          <xdr:cNvPr id="203" name="Oval 202" title="Milestone Number">
            <a:extLst>
              <a:ext uri="{FF2B5EF4-FFF2-40B4-BE49-F238E27FC236}">
                <a16:creationId xmlns:a16="http://schemas.microsoft.com/office/drawing/2014/main" id="{00000000-0008-0000-0500-0000CB000000}"/>
              </a:ext>
            </a:extLst>
          </xdr:cNvPr>
          <xdr:cNvSpPr/>
        </xdr:nvSpPr>
        <xdr:spPr>
          <a:xfrm>
            <a:off x="10409570" y="8232860"/>
            <a:ext cx="406751" cy="419036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210" name="TextBox 209">
            <a:extLst>
              <a:ext uri="{FF2B5EF4-FFF2-40B4-BE49-F238E27FC236}">
                <a16:creationId xmlns:a16="http://schemas.microsoft.com/office/drawing/2014/main" id="{00000000-0008-0000-0500-0000D2000000}"/>
              </a:ext>
            </a:extLst>
          </xdr:cNvPr>
          <xdr:cNvSpPr txBox="1"/>
        </xdr:nvSpPr>
        <xdr:spPr>
          <a:xfrm>
            <a:off x="12477523" y="7482137"/>
            <a:ext cx="859113" cy="2273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NZ" sz="1200" b="1"/>
              <a:t>1981-2000</a:t>
            </a:r>
          </a:p>
        </xdr:txBody>
      </xdr:sp>
      <xdr:pic>
        <xdr:nvPicPr>
          <xdr:cNvPr id="214" name="Graphic 27" title="callout">
            <a:extLst>
              <a:ext uri="{FF2B5EF4-FFF2-40B4-BE49-F238E27FC236}">
                <a16:creationId xmlns:a16="http://schemas.microsoft.com/office/drawing/2014/main" id="{00000000-0008-0000-0500-0000D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12721764" y="7096532"/>
            <a:ext cx="353527" cy="294607"/>
          </a:xfrm>
          <a:prstGeom prst="rect">
            <a:avLst/>
          </a:prstGeom>
        </xdr:spPr>
      </xdr:pic>
      <xdr:grpSp>
        <xdr:nvGrpSpPr>
          <xdr:cNvPr id="236" name="Group 235">
            <a:extLst>
              <a:ext uri="{FF2B5EF4-FFF2-40B4-BE49-F238E27FC236}">
                <a16:creationId xmlns:a16="http://schemas.microsoft.com/office/drawing/2014/main" id="{00000000-0008-0000-0500-0000EC000000}"/>
              </a:ext>
            </a:extLst>
          </xdr:cNvPr>
          <xdr:cNvGrpSpPr/>
        </xdr:nvGrpSpPr>
        <xdr:grpSpPr>
          <a:xfrm>
            <a:off x="9101890" y="4218657"/>
            <a:ext cx="2805425" cy="2883787"/>
            <a:chOff x="9121137" y="4175760"/>
            <a:chExt cx="2811783" cy="2811780"/>
          </a:xfrm>
        </xdr:grpSpPr>
        <xdr:sp macro="" textlink="">
          <xdr:nvSpPr>
            <xdr:cNvPr id="199" name="TextBox 198">
              <a:extLst>
                <a:ext uri="{FF2B5EF4-FFF2-40B4-BE49-F238E27FC236}">
                  <a16:creationId xmlns:a16="http://schemas.microsoft.com/office/drawing/2014/main" id="{00000000-0008-0000-0500-0000C7000000}"/>
                </a:ext>
              </a:extLst>
            </xdr:cNvPr>
            <xdr:cNvSpPr txBox="1"/>
          </xdr:nvSpPr>
          <xdr:spPr>
            <a:xfrm>
              <a:off x="9121137" y="6347460"/>
              <a:ext cx="2811783" cy="64008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1963 - Maria Goeppert Mayer, in Physics</a:t>
              </a:r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1964 - Dorothy Crowfoot Hodgkin in Chemistry</a:t>
              </a:r>
            </a:p>
            <a:p>
              <a:pPr marL="0" indent="0"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1977 - Rosalyn Yalow, in Medicine</a:t>
              </a:r>
            </a:p>
            <a:p>
              <a:pPr algn="l"/>
              <a:endParaRPr lang="en-NZ" sz="1050"/>
            </a:p>
            <a:p>
              <a:pPr algn="l"/>
              <a:endParaRPr lang="en-NZ" sz="1050"/>
            </a:p>
          </xdr:txBody>
        </xdr:sp>
        <xdr:grpSp>
          <xdr:nvGrpSpPr>
            <xdr:cNvPr id="233" name="Group 232">
              <a:extLst>
                <a:ext uri="{FF2B5EF4-FFF2-40B4-BE49-F238E27FC236}">
                  <a16:creationId xmlns:a16="http://schemas.microsoft.com/office/drawing/2014/main" id="{00000000-0008-0000-0500-0000E9000000}"/>
                </a:ext>
              </a:extLst>
            </xdr:cNvPr>
            <xdr:cNvGrpSpPr/>
          </xdr:nvGrpSpPr>
          <xdr:grpSpPr>
            <a:xfrm>
              <a:off x="9175168" y="4175760"/>
              <a:ext cx="2521532" cy="679549"/>
              <a:chOff x="9175168" y="4175760"/>
              <a:chExt cx="2521532" cy="679549"/>
            </a:xfrm>
          </xdr:grpSpPr>
          <xdr:sp macro="" textlink="">
            <xdr:nvSpPr>
              <xdr:cNvPr id="200" name="Oval 199">
                <a:extLst>
                  <a:ext uri="{FF2B5EF4-FFF2-40B4-BE49-F238E27FC236}">
                    <a16:creationId xmlns:a16="http://schemas.microsoft.com/office/drawing/2014/main" id="{00000000-0008-0000-0500-0000C8000000}"/>
                  </a:ext>
                </a:extLst>
              </xdr:cNvPr>
              <xdr:cNvSpPr/>
            </xdr:nvSpPr>
            <xdr:spPr>
              <a:xfrm>
                <a:off x="9175168" y="4211817"/>
                <a:ext cx="477653" cy="606442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8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206" name="TextBox 205">
                <a:extLst>
                  <a:ext uri="{FF2B5EF4-FFF2-40B4-BE49-F238E27FC236}">
                    <a16:creationId xmlns:a16="http://schemas.microsoft.com/office/drawing/2014/main" id="{00000000-0008-0000-0500-0000CE000000}"/>
                  </a:ext>
                </a:extLst>
              </xdr:cNvPr>
              <xdr:cNvSpPr txBox="1"/>
            </xdr:nvSpPr>
            <xdr:spPr>
              <a:xfrm>
                <a:off x="9700208" y="4175760"/>
                <a:ext cx="1996492" cy="67954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9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MARIA GOEPPERT MAYER</a:t>
                </a:r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800" b="1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second woman to win the Nobel Prize in Physics </a:t>
                </a:r>
              </a:p>
            </xdr:txBody>
          </xdr:sp>
        </xdr:grpSp>
        <xdr:grpSp>
          <xdr:nvGrpSpPr>
            <xdr:cNvPr id="234" name="Group 233">
              <a:extLst>
                <a:ext uri="{FF2B5EF4-FFF2-40B4-BE49-F238E27FC236}">
                  <a16:creationId xmlns:a16="http://schemas.microsoft.com/office/drawing/2014/main" id="{00000000-0008-0000-0500-0000EA000000}"/>
                </a:ext>
              </a:extLst>
            </xdr:cNvPr>
            <xdr:cNvGrpSpPr/>
          </xdr:nvGrpSpPr>
          <xdr:grpSpPr>
            <a:xfrm>
              <a:off x="9175168" y="4800600"/>
              <a:ext cx="2491052" cy="778944"/>
              <a:chOff x="9175168" y="4800600"/>
              <a:chExt cx="2491052" cy="778944"/>
            </a:xfrm>
          </xdr:grpSpPr>
          <xdr:sp macro="" textlink="">
            <xdr:nvSpPr>
              <xdr:cNvPr id="215" name="Oval 214">
                <a:extLst>
                  <a:ext uri="{FF2B5EF4-FFF2-40B4-BE49-F238E27FC236}">
                    <a16:creationId xmlns:a16="http://schemas.microsoft.com/office/drawing/2014/main" id="{00000000-0008-0000-0500-0000D7000000}"/>
                  </a:ext>
                </a:extLst>
              </xdr:cNvPr>
              <xdr:cNvSpPr/>
            </xdr:nvSpPr>
            <xdr:spPr>
              <a:xfrm>
                <a:off x="9175168" y="4921466"/>
                <a:ext cx="476838" cy="606442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9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216" name="TextBox 215">
                <a:extLst>
                  <a:ext uri="{FF2B5EF4-FFF2-40B4-BE49-F238E27FC236}">
                    <a16:creationId xmlns:a16="http://schemas.microsoft.com/office/drawing/2014/main" id="{00000000-0008-0000-0500-0000D8000000}"/>
                  </a:ext>
                </a:extLst>
              </xdr:cNvPr>
              <xdr:cNvSpPr txBox="1"/>
            </xdr:nvSpPr>
            <xdr:spPr>
              <a:xfrm>
                <a:off x="9700208" y="4800600"/>
                <a:ext cx="1966012" cy="77894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9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DOROTHY MARY CROWFOOT HODGKIN</a:t>
                </a:r>
                <a:br>
                  <a:rPr lang="en-NZ" sz="105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800" b="1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third woman to win the Nobel Prize in Chemistry </a:t>
                </a:r>
                <a:endParaRPr lang="en-NZ" sz="700" b="1" baseline="0">
                  <a:solidFill>
                    <a:srgbClr val="CC9B40"/>
                  </a:solidFill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endParaRPr>
              </a:p>
            </xdr:txBody>
          </xdr:sp>
        </xdr:grpSp>
        <xdr:grpSp>
          <xdr:nvGrpSpPr>
            <xdr:cNvPr id="235" name="Group 234">
              <a:extLst>
                <a:ext uri="{FF2B5EF4-FFF2-40B4-BE49-F238E27FC236}">
                  <a16:creationId xmlns:a16="http://schemas.microsoft.com/office/drawing/2014/main" id="{00000000-0008-0000-0500-0000EB000000}"/>
                </a:ext>
              </a:extLst>
            </xdr:cNvPr>
            <xdr:cNvGrpSpPr/>
          </xdr:nvGrpSpPr>
          <xdr:grpSpPr>
            <a:xfrm>
              <a:off x="9175168" y="5546736"/>
              <a:ext cx="2620592" cy="922644"/>
              <a:chOff x="9175168" y="5546736"/>
              <a:chExt cx="2620592" cy="922644"/>
            </a:xfrm>
          </xdr:grpSpPr>
          <xdr:sp macro="" textlink="">
            <xdr:nvSpPr>
              <xdr:cNvPr id="222" name="TextBox 221">
                <a:extLst>
                  <a:ext uri="{FF2B5EF4-FFF2-40B4-BE49-F238E27FC236}">
                    <a16:creationId xmlns:a16="http://schemas.microsoft.com/office/drawing/2014/main" id="{00000000-0008-0000-0500-0000DE000000}"/>
                  </a:ext>
                </a:extLst>
              </xdr:cNvPr>
              <xdr:cNvSpPr txBox="1"/>
            </xdr:nvSpPr>
            <xdr:spPr>
              <a:xfrm>
                <a:off x="9700208" y="5546736"/>
                <a:ext cx="2095552" cy="92264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9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ROSALYN SUSSMAN YALOW </a:t>
                </a:r>
                <a:br>
                  <a:rPr lang="en-NZ" sz="105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800" b="1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</a:t>
                </a:r>
                <a:r>
                  <a:rPr lang="en-NZ" sz="8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he second woman and the first American-born woman to be awarded the Nobel Prize in Physiology or Medicine</a:t>
                </a:r>
                <a:endParaRPr lang="en-NZ" sz="1000" b="1">
                  <a:solidFill>
                    <a:srgbClr val="CC9B40"/>
                  </a:solidFill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endParaRPr>
              </a:p>
            </xdr:txBody>
          </xdr:sp>
          <xdr:sp macro="" textlink="">
            <xdr:nvSpPr>
              <xdr:cNvPr id="219" name="Oval 218">
                <a:extLst>
                  <a:ext uri="{FF2B5EF4-FFF2-40B4-BE49-F238E27FC236}">
                    <a16:creationId xmlns:a16="http://schemas.microsoft.com/office/drawing/2014/main" id="{00000000-0008-0000-0500-0000DB000000}"/>
                  </a:ext>
                </a:extLst>
              </xdr:cNvPr>
              <xdr:cNvSpPr/>
            </xdr:nvSpPr>
            <xdr:spPr>
              <a:xfrm>
                <a:off x="9175168" y="5623560"/>
                <a:ext cx="493200" cy="604800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0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</xdr:grpSp>
      </xdr:grpSp>
      <xdr:pic>
        <xdr:nvPicPr>
          <xdr:cNvPr id="223" name="Graphic 27" title="callout">
            <a:extLst>
              <a:ext uri="{FF2B5EF4-FFF2-40B4-BE49-F238E27FC236}">
                <a16:creationId xmlns:a16="http://schemas.microsoft.com/office/drawing/2014/main" id="{00000000-0008-0000-0500-0000D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13086697" y="7847255"/>
            <a:ext cx="353525" cy="294607"/>
          </a:xfrm>
          <a:prstGeom prst="rect">
            <a:avLst/>
          </a:prstGeom>
        </xdr:spPr>
      </xdr:pic>
      <xdr:sp macro="" textlink="">
        <xdr:nvSpPr>
          <xdr:cNvPr id="224" name="Oval 223" title="Milestone Number">
            <a:extLst>
              <a:ext uri="{FF2B5EF4-FFF2-40B4-BE49-F238E27FC236}">
                <a16:creationId xmlns:a16="http://schemas.microsoft.com/office/drawing/2014/main" id="{00000000-0008-0000-0500-0000E0000000}"/>
              </a:ext>
            </a:extLst>
          </xdr:cNvPr>
          <xdr:cNvSpPr/>
        </xdr:nvSpPr>
        <xdr:spPr>
          <a:xfrm>
            <a:off x="13207389" y="8232860"/>
            <a:ext cx="406751" cy="419036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>
                <a:solidFill>
                  <a:schemeClr val="bg1"/>
                </a:solidFill>
              </a:rPr>
              <a:t>4</a:t>
            </a:r>
          </a:p>
        </xdr:txBody>
      </xdr:sp>
      <xdr:grpSp>
        <xdr:nvGrpSpPr>
          <xdr:cNvPr id="237" name="Group 236">
            <a:extLst>
              <a:ext uri="{FF2B5EF4-FFF2-40B4-BE49-F238E27FC236}">
                <a16:creationId xmlns:a16="http://schemas.microsoft.com/office/drawing/2014/main" id="{00000000-0008-0000-0500-0000ED000000}"/>
              </a:ext>
            </a:extLst>
          </xdr:cNvPr>
          <xdr:cNvGrpSpPr/>
        </xdr:nvGrpSpPr>
        <xdr:grpSpPr>
          <a:xfrm>
            <a:off x="11930125" y="4176068"/>
            <a:ext cx="2767407" cy="2926377"/>
            <a:chOff x="9105900" y="4152900"/>
            <a:chExt cx="3025139" cy="2857562"/>
          </a:xfrm>
        </xdr:grpSpPr>
        <xdr:sp macro="" textlink="">
          <xdr:nvSpPr>
            <xdr:cNvPr id="238" name="TextBox 237">
              <a:extLst>
                <a:ext uri="{FF2B5EF4-FFF2-40B4-BE49-F238E27FC236}">
                  <a16:creationId xmlns:a16="http://schemas.microsoft.com/office/drawing/2014/main" id="{00000000-0008-0000-0500-0000EE000000}"/>
                </a:ext>
              </a:extLst>
            </xdr:cNvPr>
            <xdr:cNvSpPr txBox="1"/>
          </xdr:nvSpPr>
          <xdr:spPr>
            <a:xfrm>
              <a:off x="9105900" y="6248400"/>
              <a:ext cx="3025139" cy="76206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 algn="l"/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1983 - Barbara McClintock, in Medicine</a:t>
              </a:r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1986 - Rita Levi-Montalcini, in Medicine</a:t>
              </a:r>
            </a:p>
            <a:p>
              <a:pPr marL="0" indent="0"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1988 - Gertrude B. Elion , in Medicine</a:t>
              </a:r>
            </a:p>
            <a:p>
              <a:pPr algn="l"/>
              <a:endParaRPr lang="en-NZ" sz="1050"/>
            </a:p>
            <a:p>
              <a:pPr algn="l"/>
              <a:endParaRPr lang="en-NZ" sz="1050"/>
            </a:p>
          </xdr:txBody>
        </xdr:sp>
        <xdr:grpSp>
          <xdr:nvGrpSpPr>
            <xdr:cNvPr id="239" name="Group 238">
              <a:extLst>
                <a:ext uri="{FF2B5EF4-FFF2-40B4-BE49-F238E27FC236}">
                  <a16:creationId xmlns:a16="http://schemas.microsoft.com/office/drawing/2014/main" id="{00000000-0008-0000-0500-0000EF000000}"/>
                </a:ext>
              </a:extLst>
            </xdr:cNvPr>
            <xdr:cNvGrpSpPr/>
          </xdr:nvGrpSpPr>
          <xdr:grpSpPr>
            <a:xfrm>
              <a:off x="9175167" y="4152900"/>
              <a:ext cx="2948253" cy="1082040"/>
              <a:chOff x="9175167" y="4152900"/>
              <a:chExt cx="2948253" cy="1082040"/>
            </a:xfrm>
          </xdr:grpSpPr>
          <xdr:sp macro="" textlink="">
            <xdr:nvSpPr>
              <xdr:cNvPr id="246" name="Oval 245">
                <a:extLst>
                  <a:ext uri="{FF2B5EF4-FFF2-40B4-BE49-F238E27FC236}">
                    <a16:creationId xmlns:a16="http://schemas.microsoft.com/office/drawing/2014/main" id="{00000000-0008-0000-0500-0000F6000000}"/>
                  </a:ext>
                </a:extLst>
              </xdr:cNvPr>
              <xdr:cNvSpPr/>
            </xdr:nvSpPr>
            <xdr:spPr>
              <a:xfrm>
                <a:off x="9175167" y="4211817"/>
                <a:ext cx="838800" cy="1010718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1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247" name="TextBox 246">
                <a:extLst>
                  <a:ext uri="{FF2B5EF4-FFF2-40B4-BE49-F238E27FC236}">
                    <a16:creationId xmlns:a16="http://schemas.microsoft.com/office/drawing/2014/main" id="{00000000-0008-0000-0500-0000F7000000}"/>
                  </a:ext>
                </a:extLst>
              </xdr:cNvPr>
              <xdr:cNvSpPr txBox="1"/>
            </xdr:nvSpPr>
            <xdr:spPr>
              <a:xfrm>
                <a:off x="10005060" y="4152900"/>
                <a:ext cx="2118360" cy="108204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9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BARBARA MCCLINTOCK</a:t>
                </a:r>
                <a:br>
                  <a:rPr lang="en-NZ" sz="9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</a:br>
                <a:r>
                  <a:rPr lang="en-NZ" sz="800" b="1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the only woman who has received an unshared Nobel Prize in Physiology or Medicine and the first American woman to win any unshared Nobel Prize.</a:t>
                </a:r>
                <a:endParaRPr lang="en-NZ" sz="700" b="1" baseline="0">
                  <a:solidFill>
                    <a:srgbClr val="CC9B40"/>
                  </a:solidFill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endParaRPr>
              </a:p>
            </xdr:txBody>
          </xdr:sp>
        </xdr:grpSp>
        <xdr:grpSp>
          <xdr:nvGrpSpPr>
            <xdr:cNvPr id="241" name="Group 240">
              <a:extLst>
                <a:ext uri="{FF2B5EF4-FFF2-40B4-BE49-F238E27FC236}">
                  <a16:creationId xmlns:a16="http://schemas.microsoft.com/office/drawing/2014/main" id="{00000000-0008-0000-0500-0000F1000000}"/>
                </a:ext>
              </a:extLst>
            </xdr:cNvPr>
            <xdr:cNvGrpSpPr/>
          </xdr:nvGrpSpPr>
          <xdr:grpSpPr>
            <a:xfrm>
              <a:off x="9198028" y="5341620"/>
              <a:ext cx="2879672" cy="1033577"/>
              <a:chOff x="9198028" y="5341620"/>
              <a:chExt cx="2879672" cy="1033577"/>
            </a:xfrm>
          </xdr:grpSpPr>
          <xdr:sp macro="" textlink="">
            <xdr:nvSpPr>
              <xdr:cNvPr id="242" name="TextBox 241">
                <a:extLst>
                  <a:ext uri="{FF2B5EF4-FFF2-40B4-BE49-F238E27FC236}">
                    <a16:creationId xmlns:a16="http://schemas.microsoft.com/office/drawing/2014/main" id="{00000000-0008-0000-0500-0000F2000000}"/>
                  </a:ext>
                </a:extLst>
              </xdr:cNvPr>
              <xdr:cNvSpPr txBox="1"/>
            </xdr:nvSpPr>
            <xdr:spPr>
              <a:xfrm>
                <a:off x="10027920" y="5341620"/>
                <a:ext cx="2049780" cy="9144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9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GERTRUDE BELLE ELION </a:t>
                </a:r>
                <a:br>
                  <a:rPr lang="en-NZ" sz="105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8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  <a:t>O</a:t>
                </a:r>
                <a:r>
                  <a:rPr lang="en-NZ" sz="800" b="1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ne of only a handful of laureates without a doctoral degree, and the only woman honored with a Nobel Prize in 1988</a:t>
                </a:r>
                <a:endParaRPr lang="en-NZ" sz="700" b="1" baseline="0">
                  <a:solidFill>
                    <a:srgbClr val="CC9B40"/>
                  </a:solidFill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endParaRPr>
              </a:p>
            </xdr:txBody>
          </xdr:sp>
          <xdr:sp macro="" textlink="">
            <xdr:nvSpPr>
              <xdr:cNvPr id="243" name="Oval 242">
                <a:extLst>
                  <a:ext uri="{FF2B5EF4-FFF2-40B4-BE49-F238E27FC236}">
                    <a16:creationId xmlns:a16="http://schemas.microsoft.com/office/drawing/2014/main" id="{00000000-0008-0000-0500-0000F3000000}"/>
                  </a:ext>
                </a:extLst>
              </xdr:cNvPr>
              <xdr:cNvSpPr/>
            </xdr:nvSpPr>
            <xdr:spPr>
              <a:xfrm>
                <a:off x="9198028" y="5364480"/>
                <a:ext cx="838800" cy="1010717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2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en-NZ" sz="105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  <xdr:sp macro="" textlink="">
        <xdr:nvSpPr>
          <xdr:cNvPr id="257" name="TextBox 256">
            <a:extLst>
              <a:ext uri="{FF2B5EF4-FFF2-40B4-BE49-F238E27FC236}">
                <a16:creationId xmlns:a16="http://schemas.microsoft.com/office/drawing/2014/main" id="{00000000-0008-0000-0500-000001010000}"/>
              </a:ext>
            </a:extLst>
          </xdr:cNvPr>
          <xdr:cNvSpPr txBox="1"/>
        </xdr:nvSpPr>
        <xdr:spPr>
          <a:xfrm>
            <a:off x="15290548" y="7450375"/>
            <a:ext cx="859113" cy="2273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NZ" sz="1200" b="1"/>
              <a:t>2001-2019</a:t>
            </a:r>
          </a:p>
        </xdr:txBody>
      </xdr:sp>
      <xdr:pic>
        <xdr:nvPicPr>
          <xdr:cNvPr id="283" name="Graphic 27" title="callout">
            <a:extLst>
              <a:ext uri="{FF2B5EF4-FFF2-40B4-BE49-F238E27FC236}">
                <a16:creationId xmlns:a16="http://schemas.microsoft.com/office/drawing/2014/main" id="{00000000-0008-0000-0500-00001B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16150613" y="7839315"/>
            <a:ext cx="353525" cy="294607"/>
          </a:xfrm>
          <a:prstGeom prst="rect">
            <a:avLst/>
          </a:prstGeom>
        </xdr:spPr>
      </xdr:pic>
      <xdr:sp macro="" textlink="">
        <xdr:nvSpPr>
          <xdr:cNvPr id="284" name="Oval 283" title="Milestone Number">
            <a:extLst>
              <a:ext uri="{FF2B5EF4-FFF2-40B4-BE49-F238E27FC236}">
                <a16:creationId xmlns:a16="http://schemas.microsoft.com/office/drawing/2014/main" id="{00000000-0008-0000-0500-00001C010000}"/>
              </a:ext>
            </a:extLst>
          </xdr:cNvPr>
          <xdr:cNvSpPr/>
        </xdr:nvSpPr>
        <xdr:spPr>
          <a:xfrm>
            <a:off x="16271306" y="8232860"/>
            <a:ext cx="406751" cy="419036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>
                <a:solidFill>
                  <a:schemeClr val="bg1"/>
                </a:solidFill>
              </a:rPr>
              <a:t>9</a:t>
            </a:r>
          </a:p>
        </xdr:txBody>
      </xdr:sp>
      <xdr:grpSp>
        <xdr:nvGrpSpPr>
          <xdr:cNvPr id="301" name="Group 300">
            <a:extLst>
              <a:ext uri="{FF2B5EF4-FFF2-40B4-BE49-F238E27FC236}">
                <a16:creationId xmlns:a16="http://schemas.microsoft.com/office/drawing/2014/main" id="{00000000-0008-0000-0500-00002D010000}"/>
              </a:ext>
            </a:extLst>
          </xdr:cNvPr>
          <xdr:cNvGrpSpPr/>
        </xdr:nvGrpSpPr>
        <xdr:grpSpPr>
          <a:xfrm>
            <a:off x="14986435" y="3892379"/>
            <a:ext cx="4318376" cy="3285858"/>
            <a:chOff x="15019017" y="3954779"/>
            <a:chExt cx="4328163" cy="3200401"/>
          </a:xfrm>
        </xdr:grpSpPr>
        <xdr:sp macro="" textlink="">
          <xdr:nvSpPr>
            <xdr:cNvPr id="296" name="TextBox 295">
              <a:extLst>
                <a:ext uri="{FF2B5EF4-FFF2-40B4-BE49-F238E27FC236}">
                  <a16:creationId xmlns:a16="http://schemas.microsoft.com/office/drawing/2014/main" id="{00000000-0008-0000-0500-000028010000}"/>
                </a:ext>
              </a:extLst>
            </xdr:cNvPr>
            <xdr:cNvSpPr txBox="1"/>
          </xdr:nvSpPr>
          <xdr:spPr>
            <a:xfrm>
              <a:off x="17396457" y="6137592"/>
              <a:ext cx="1950723" cy="1017588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numCol="1" rtlCol="0" anchor="t">
              <a:noAutofit/>
            </a:bodyPr>
            <a:lstStyle/>
            <a:p>
              <a:pPr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2014 - May-Britt Moser, in Medicine</a:t>
              </a:r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2015 - Tu Youyou, in Medicine</a:t>
              </a:r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2018 - Frances H. Arnold,in</a:t>
              </a:r>
              <a:r>
                <a:rPr lang="en-NZ" sz="800" b="0" i="0" u="none" strike="noStrike" baseline="0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 Chemistry;</a:t>
              </a: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 </a:t>
              </a:r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800" b="0" i="0" u="none" strike="noStrike" baseline="0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           Donna Strickland, in Physics  </a:t>
              </a:r>
              <a:endParaRPr lang="en-NZ" sz="800" b="0" i="0" u="none" strike="noStrike">
                <a:solidFill>
                  <a:schemeClr val="dk1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endParaRPr>
            </a:p>
            <a:p>
              <a:pPr algn="l"/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endParaRPr lang="en-NZ" sz="1050"/>
            </a:p>
          </xdr:txBody>
        </xdr:sp>
        <xdr:sp macro="" textlink="">
          <xdr:nvSpPr>
            <xdr:cNvPr id="260" name="TextBox 259">
              <a:extLst>
                <a:ext uri="{FF2B5EF4-FFF2-40B4-BE49-F238E27FC236}">
                  <a16:creationId xmlns:a16="http://schemas.microsoft.com/office/drawing/2014/main" id="{00000000-0008-0000-0500-000004010000}"/>
                </a:ext>
              </a:extLst>
            </xdr:cNvPr>
            <xdr:cNvSpPr txBox="1"/>
          </xdr:nvSpPr>
          <xdr:spPr>
            <a:xfrm>
              <a:off x="15019017" y="6145212"/>
              <a:ext cx="2636523" cy="94900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numCol="1" rtlCol="0" anchor="t">
              <a:noAutofit/>
            </a:bodyPr>
            <a:lstStyle/>
            <a:p>
              <a:pPr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1995 - Christiane Nüsslein-Volhard , in Medicine          </a:t>
              </a:r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2004 - Linda B. Buck in Medicine</a:t>
              </a:r>
            </a:p>
            <a:p>
              <a:pPr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2008 - Françoise  Barré-Sinoussi , in Medicine</a:t>
              </a:r>
            </a:p>
            <a:p>
              <a:pPr algn="l"/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2009 - Elizabeth Blackburn and Carol W. Greider, in</a:t>
              </a:r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800" b="0" i="0" u="none" strike="noStrike" baseline="0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            </a:t>
              </a: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Medicine; </a:t>
              </a:r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  <a:t>            Ada E. Yonath, in Chemistry</a:t>
              </a:r>
            </a:p>
            <a:p>
              <a:pPr algn="l"/>
              <a:br>
                <a:rPr lang="en-NZ" sz="800" b="0" i="0" u="none" strike="noStrike">
                  <a:solidFill>
                    <a:schemeClr val="dk1"/>
                  </a:solidFill>
                  <a:effectLst/>
                  <a:latin typeface="Segoe UI Historic" panose="020B0502040204020203" pitchFamily="34" charset="0"/>
                  <a:ea typeface="Segoe UI Historic" panose="020B0502040204020203" pitchFamily="34" charset="0"/>
                  <a:cs typeface="Segoe UI Historic" panose="020B0502040204020203" pitchFamily="34" charset="0"/>
                </a:rPr>
              </a:br>
              <a:endParaRPr lang="en-NZ" sz="1050"/>
            </a:p>
          </xdr:txBody>
        </xdr:sp>
        <xdr:grpSp>
          <xdr:nvGrpSpPr>
            <xdr:cNvPr id="261" name="Group 260">
              <a:extLst>
                <a:ext uri="{FF2B5EF4-FFF2-40B4-BE49-F238E27FC236}">
                  <a16:creationId xmlns:a16="http://schemas.microsoft.com/office/drawing/2014/main" id="{00000000-0008-0000-0500-000005010000}"/>
                </a:ext>
              </a:extLst>
            </xdr:cNvPr>
            <xdr:cNvGrpSpPr/>
          </xdr:nvGrpSpPr>
          <xdr:grpSpPr>
            <a:xfrm>
              <a:off x="15074445" y="3954779"/>
              <a:ext cx="2680522" cy="545713"/>
              <a:chOff x="9175168" y="4175761"/>
              <a:chExt cx="2612972" cy="542757"/>
            </a:xfrm>
          </xdr:grpSpPr>
          <xdr:sp macro="" textlink="">
            <xdr:nvSpPr>
              <xdr:cNvPr id="268" name="Oval 267">
                <a:extLst>
                  <a:ext uri="{FF2B5EF4-FFF2-40B4-BE49-F238E27FC236}">
                    <a16:creationId xmlns:a16="http://schemas.microsoft.com/office/drawing/2014/main" id="{00000000-0008-0000-0500-00000C010000}"/>
                  </a:ext>
                </a:extLst>
              </xdr:cNvPr>
              <xdr:cNvSpPr/>
            </xdr:nvSpPr>
            <xdr:spPr>
              <a:xfrm>
                <a:off x="9175168" y="4211817"/>
                <a:ext cx="396000" cy="468000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3" cstate="print">
                  <a:extLst>
                    <a:ext uri="{BEBA8EAE-BF5A-486C-A8C5-ECC9F3942E4B}">
                      <a14:imgProps xmlns:a14="http://schemas.microsoft.com/office/drawing/2010/main">
                        <a14:imgLayer r:embed="rId14">
                          <a14:imgEffect>
                            <a14:saturation sat="33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269" name="TextBox 268">
                <a:extLst>
                  <a:ext uri="{FF2B5EF4-FFF2-40B4-BE49-F238E27FC236}">
                    <a16:creationId xmlns:a16="http://schemas.microsoft.com/office/drawing/2014/main" id="{00000000-0008-0000-0500-00000D010000}"/>
                  </a:ext>
                </a:extLst>
              </xdr:cNvPr>
              <xdr:cNvSpPr txBox="1"/>
            </xdr:nvSpPr>
            <xdr:spPr>
              <a:xfrm>
                <a:off x="9593528" y="4175761"/>
                <a:ext cx="2194612" cy="54275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CHRISTIANE NÜSSLEIN-VOLHARD </a:t>
                </a:r>
                <a:r>
                  <a:rPr lang="en-NZ" sz="800" b="1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only woman from Germany to have received a Nobel Prize in the sciences</a:t>
                </a:r>
              </a:p>
            </xdr:txBody>
          </xdr:sp>
        </xdr:grpSp>
        <xdr:grpSp>
          <xdr:nvGrpSpPr>
            <xdr:cNvPr id="287" name="Group 286">
              <a:extLst>
                <a:ext uri="{FF2B5EF4-FFF2-40B4-BE49-F238E27FC236}">
                  <a16:creationId xmlns:a16="http://schemas.microsoft.com/office/drawing/2014/main" id="{00000000-0008-0000-0500-00001F010000}"/>
                </a:ext>
              </a:extLst>
            </xdr:cNvPr>
            <xdr:cNvGrpSpPr/>
          </xdr:nvGrpSpPr>
          <xdr:grpSpPr>
            <a:xfrm>
              <a:off x="15074445" y="4522390"/>
              <a:ext cx="3032287" cy="494716"/>
              <a:chOff x="14935888" y="4639734"/>
              <a:chExt cx="2955872" cy="497369"/>
            </a:xfrm>
          </xdr:grpSpPr>
          <xdr:sp macro="" textlink="">
            <xdr:nvSpPr>
              <xdr:cNvPr id="266" name="Oval 265">
                <a:extLst>
                  <a:ext uri="{FF2B5EF4-FFF2-40B4-BE49-F238E27FC236}">
                    <a16:creationId xmlns:a16="http://schemas.microsoft.com/office/drawing/2014/main" id="{00000000-0008-0000-0500-00000A010000}"/>
                  </a:ext>
                </a:extLst>
              </xdr:cNvPr>
              <xdr:cNvSpPr/>
            </xdr:nvSpPr>
            <xdr:spPr>
              <a:xfrm>
                <a:off x="14935888" y="4664030"/>
                <a:ext cx="396000" cy="473073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5" cstate="print">
                  <a:extLst>
                    <a:ext uri="{BEBA8EAE-BF5A-486C-A8C5-ECC9F3942E4B}">
                      <a14:imgProps xmlns:a14="http://schemas.microsoft.com/office/drawing/2010/main">
                        <a14:imgLayer r:embed="rId16">
                          <a14:imgEffect>
                            <a14:saturation sat="33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267" name="TextBox 266">
                <a:extLst>
                  <a:ext uri="{FF2B5EF4-FFF2-40B4-BE49-F238E27FC236}">
                    <a16:creationId xmlns:a16="http://schemas.microsoft.com/office/drawing/2014/main" id="{00000000-0008-0000-0500-00000B010000}"/>
                  </a:ext>
                </a:extLst>
              </xdr:cNvPr>
              <xdr:cNvSpPr txBox="1"/>
            </xdr:nvSpPr>
            <xdr:spPr>
              <a:xfrm>
                <a:off x="15354248" y="4639734"/>
                <a:ext cx="2537512" cy="42756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DOROTHY MARY CROWFOOT HODGKIN</a:t>
                </a:r>
                <a:br>
                  <a:rPr lang="en-NZ" sz="11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800" b="1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first Australian woman Nobel laureate</a:t>
                </a:r>
              </a:p>
            </xdr:txBody>
          </xdr:sp>
        </xdr:grpSp>
        <xdr:grpSp>
          <xdr:nvGrpSpPr>
            <xdr:cNvPr id="288" name="Group 287">
              <a:extLst>
                <a:ext uri="{FF2B5EF4-FFF2-40B4-BE49-F238E27FC236}">
                  <a16:creationId xmlns:a16="http://schemas.microsoft.com/office/drawing/2014/main" id="{00000000-0008-0000-0500-000020010000}"/>
                </a:ext>
              </a:extLst>
            </xdr:cNvPr>
            <xdr:cNvGrpSpPr/>
          </xdr:nvGrpSpPr>
          <xdr:grpSpPr>
            <a:xfrm>
              <a:off x="15105004" y="4943691"/>
              <a:ext cx="3275323" cy="1281849"/>
              <a:chOff x="14965677" y="5063293"/>
              <a:chExt cx="3192783" cy="1385851"/>
            </a:xfrm>
          </xdr:grpSpPr>
          <xdr:sp macro="" textlink="">
            <xdr:nvSpPr>
              <xdr:cNvPr id="286" name="TextBox 285">
                <a:extLst>
                  <a:ext uri="{FF2B5EF4-FFF2-40B4-BE49-F238E27FC236}">
                    <a16:creationId xmlns:a16="http://schemas.microsoft.com/office/drawing/2014/main" id="{00000000-0008-0000-0500-00001E010000}"/>
                  </a:ext>
                </a:extLst>
              </xdr:cNvPr>
              <xdr:cNvSpPr txBox="1"/>
            </xdr:nvSpPr>
            <xdr:spPr>
              <a:xfrm>
                <a:off x="15354248" y="5063293"/>
                <a:ext cx="2743252" cy="73503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ADA E. YONATH </a:t>
                </a:r>
                <a:br>
                  <a:rPr lang="en-NZ" sz="11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800" b="1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first woman from the Middle East to win a Nobel prize in the sciences, and the first woman in 45 years to win the Nobel Prize for Chemistry</a:t>
                </a:r>
              </a:p>
            </xdr:txBody>
          </xdr:sp>
          <xdr:sp macro="" textlink="">
            <xdr:nvSpPr>
              <xdr:cNvPr id="285" name="Oval 284">
                <a:extLst>
                  <a:ext uri="{FF2B5EF4-FFF2-40B4-BE49-F238E27FC236}">
                    <a16:creationId xmlns:a16="http://schemas.microsoft.com/office/drawing/2014/main" id="{00000000-0008-0000-0500-00001D010000}"/>
                  </a:ext>
                </a:extLst>
              </xdr:cNvPr>
              <xdr:cNvSpPr/>
            </xdr:nvSpPr>
            <xdr:spPr>
              <a:xfrm>
                <a:off x="14965677" y="5222532"/>
                <a:ext cx="396000" cy="468000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7" cstate="print">
                  <a:extLst>
                    <a:ext uri="{BEBA8EAE-BF5A-486C-A8C5-ECC9F3942E4B}">
                      <a14:imgProps xmlns:a14="http://schemas.microsoft.com/office/drawing/2010/main">
                        <a14:imgLayer r:embed="rId18">
                          <a14:imgEffect>
                            <a14:saturation sat="33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  <xdr:sp macro="" textlink="">
            <xdr:nvSpPr>
              <xdr:cNvPr id="290" name="TextBox 289">
                <a:extLst>
                  <a:ext uri="{FF2B5EF4-FFF2-40B4-BE49-F238E27FC236}">
                    <a16:creationId xmlns:a16="http://schemas.microsoft.com/office/drawing/2014/main" id="{00000000-0008-0000-0500-000022010000}"/>
                  </a:ext>
                </a:extLst>
              </xdr:cNvPr>
              <xdr:cNvSpPr txBox="1"/>
            </xdr:nvSpPr>
            <xdr:spPr>
              <a:xfrm>
                <a:off x="15384728" y="5699760"/>
                <a:ext cx="2773732" cy="7493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NZ" sz="1000" b="1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TU YOUYOU </a:t>
                </a:r>
                <a:br>
                  <a:rPr lang="en-NZ" sz="1100" b="1">
                    <a:solidFill>
                      <a:srgbClr val="CC9B40"/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en-NZ" sz="800" b="1" baseline="0">
                    <a:solidFill>
                      <a:srgbClr val="CC9B40"/>
                    </a:solidFill>
                    <a:latin typeface="Segoe UI Historic" panose="020B0502040204020203" pitchFamily="34" charset="0"/>
                    <a:ea typeface="Segoe UI Historic" panose="020B0502040204020203" pitchFamily="34" charset="0"/>
                    <a:cs typeface="Segoe UI Historic" panose="020B0502040204020203" pitchFamily="34" charset="0"/>
                  </a:rPr>
                  <a:t>The first Chinese Nobel laureate in physiology or medicine and the first female citizen of the People's Republic of China to receive a Nobel Prize in any category.</a:t>
                </a:r>
              </a:p>
            </xdr:txBody>
          </xdr:sp>
          <xdr:sp macro="" textlink="">
            <xdr:nvSpPr>
              <xdr:cNvPr id="291" name="Oval 290">
                <a:extLst>
                  <a:ext uri="{FF2B5EF4-FFF2-40B4-BE49-F238E27FC236}">
                    <a16:creationId xmlns:a16="http://schemas.microsoft.com/office/drawing/2014/main" id="{00000000-0008-0000-0500-000023010000}"/>
                  </a:ext>
                </a:extLst>
              </xdr:cNvPr>
              <xdr:cNvSpPr/>
            </xdr:nvSpPr>
            <xdr:spPr>
              <a:xfrm>
                <a:off x="14965677" y="5775960"/>
                <a:ext cx="396000" cy="468000"/>
              </a:xfrm>
              <a:prstGeom prst="ellipse">
                <a:avLst/>
              </a:prstGeom>
              <a:blipFill dpi="0" rotWithShape="1">
                <a:blip xmlns:r="http://schemas.openxmlformats.org/officeDocument/2006/relationships" r:embed="rId19" cstate="print">
                  <a:extLst>
                    <a:ext uri="{BEBA8EAE-BF5A-486C-A8C5-ECC9F3942E4B}">
                      <a14:imgProps xmlns:a14="http://schemas.microsoft.com/office/drawing/2010/main">
                        <a14:imgLayer r:embed="rId20">
                          <a14:imgEffect>
                            <a14:saturation sat="33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solidFill>
                  <a:srgbClr val="CEA15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NZ" sz="1050"/>
              </a:p>
            </xdr:txBody>
          </xdr:sp>
        </xdr:grpSp>
      </xdr:grpSp>
      <xdr:pic>
        <xdr:nvPicPr>
          <xdr:cNvPr id="258" name="Graphic 27" title="callout">
            <a:extLst>
              <a:ext uri="{FF2B5EF4-FFF2-40B4-BE49-F238E27FC236}">
                <a16:creationId xmlns:a16="http://schemas.microsoft.com/office/drawing/2014/main" id="{00000000-0008-0000-0500-000002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6200000">
            <a:off x="15594167" y="7095088"/>
            <a:ext cx="356414" cy="294607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403860</xdr:colOff>
      <xdr:row>20</xdr:row>
      <xdr:rowOff>30480</xdr:rowOff>
    </xdr:from>
    <xdr:to>
      <xdr:col>24</xdr:col>
      <xdr:colOff>556260</xdr:colOff>
      <xdr:row>41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45720</xdr:colOff>
      <xdr:row>28</xdr:row>
      <xdr:rowOff>68580</xdr:rowOff>
    </xdr:from>
    <xdr:to>
      <xdr:col>18</xdr:col>
      <xdr:colOff>198120</xdr:colOff>
      <xdr:row>49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38840</xdr:colOff>
      <xdr:row>12</xdr:row>
      <xdr:rowOff>103633</xdr:rowOff>
    </xdr:from>
    <xdr:to>
      <xdr:col>59</xdr:col>
      <xdr:colOff>349566</xdr:colOff>
      <xdr:row>20</xdr:row>
      <xdr:rowOff>118134</xdr:rowOff>
    </xdr:to>
    <xdr:grpSp>
      <xdr:nvGrpSpPr>
        <xdr:cNvPr id="41" name="all options grouped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GrpSpPr/>
      </xdr:nvGrpSpPr>
      <xdr:grpSpPr>
        <a:xfrm>
          <a:off x="5765385" y="2320360"/>
          <a:ext cx="13449454" cy="1492319"/>
          <a:chOff x="3530523" y="2022533"/>
          <a:chExt cx="12917901" cy="1494905"/>
        </a:xfrm>
      </xdr:grpSpPr>
      <xdr:grpSp>
        <xdr:nvGrpSpPr>
          <xdr:cNvPr id="21" name="Selelctor Options -Years">
            <a:extLst>
              <a:ext uri="{FF2B5EF4-FFF2-40B4-BE49-F238E27FC236}">
                <a16:creationId xmlns:a16="http://schemas.microsoft.com/office/drawing/2014/main" id="{00000000-0008-0000-0700-000015000000}"/>
              </a:ext>
            </a:extLst>
          </xdr:cNvPr>
          <xdr:cNvGrpSpPr/>
        </xdr:nvGrpSpPr>
        <xdr:grpSpPr>
          <a:xfrm>
            <a:off x="3925472" y="2799643"/>
            <a:ext cx="12271884" cy="354959"/>
            <a:chOff x="4373881" y="2834640"/>
            <a:chExt cx="6988497" cy="175260"/>
          </a:xfrm>
        </xdr:grpSpPr>
        <xdr:cxnSp macro="">
          <xdr:nvCxnSpPr>
            <xdr:cNvPr id="19" name="Straight Connector 18">
              <a:extLst>
                <a:ext uri="{FF2B5EF4-FFF2-40B4-BE49-F238E27FC236}">
                  <a16:creationId xmlns:a16="http://schemas.microsoft.com/office/drawing/2014/main" id="{00000000-0008-0000-0700-000013000000}"/>
                </a:ext>
              </a:extLst>
            </xdr:cNvPr>
            <xdr:cNvCxnSpPr/>
          </xdr:nvCxnSpPr>
          <xdr:spPr>
            <a:xfrm>
              <a:off x="4488133" y="2926080"/>
              <a:ext cx="6736189" cy="0"/>
            </a:xfrm>
            <a:prstGeom prst="line">
              <a:avLst/>
            </a:prstGeom>
            <a:ln/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097" name="Option Button 1" hidden="1">
                  <a:extLst>
                    <a:ext uri="{63B3BB69-23CF-44E3-9099-C40C66FF867C}">
                      <a14:compatExt spid="_x0000_s4097"/>
                    </a:ext>
                    <a:ext uri="{FF2B5EF4-FFF2-40B4-BE49-F238E27FC236}">
                      <a16:creationId xmlns:a16="http://schemas.microsoft.com/office/drawing/2014/main" id="{00000000-0008-0000-0700-000001100000}"/>
                    </a:ext>
                  </a:extLst>
                </xdr:cNvPr>
                <xdr:cNvSpPr/>
              </xdr:nvSpPr>
              <xdr:spPr bwMode="auto">
                <a:xfrm>
                  <a:off x="4373881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098" name="Option Button 2" hidden="1">
                  <a:extLst>
                    <a:ext uri="{63B3BB69-23CF-44E3-9099-C40C66FF867C}">
                      <a14:compatExt spid="_x0000_s4098"/>
                    </a:ext>
                    <a:ext uri="{FF2B5EF4-FFF2-40B4-BE49-F238E27FC236}">
                      <a16:creationId xmlns:a16="http://schemas.microsoft.com/office/drawing/2014/main" id="{00000000-0008-0000-0700-000002100000}"/>
                    </a:ext>
                  </a:extLst>
                </xdr:cNvPr>
                <xdr:cNvSpPr/>
              </xdr:nvSpPr>
              <xdr:spPr bwMode="auto">
                <a:xfrm>
                  <a:off x="5034600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099" name="Option Button 3" hidden="1">
                  <a:extLst>
                    <a:ext uri="{63B3BB69-23CF-44E3-9099-C40C66FF867C}">
                      <a14:compatExt spid="_x0000_s4099"/>
                    </a:ext>
                    <a:ext uri="{FF2B5EF4-FFF2-40B4-BE49-F238E27FC236}">
                      <a16:creationId xmlns:a16="http://schemas.microsoft.com/office/drawing/2014/main" id="{00000000-0008-0000-0700-000003100000}"/>
                    </a:ext>
                  </a:extLst>
                </xdr:cNvPr>
                <xdr:cNvSpPr/>
              </xdr:nvSpPr>
              <xdr:spPr bwMode="auto">
                <a:xfrm>
                  <a:off x="5708415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100" name="Option Button 4" hidden="1">
                  <a:extLst>
                    <a:ext uri="{63B3BB69-23CF-44E3-9099-C40C66FF867C}">
                      <a14:compatExt spid="_x0000_s4100"/>
                    </a:ext>
                    <a:ext uri="{FF2B5EF4-FFF2-40B4-BE49-F238E27FC236}">
                      <a16:creationId xmlns:a16="http://schemas.microsoft.com/office/drawing/2014/main" id="{00000000-0008-0000-0700-000004100000}"/>
                    </a:ext>
                  </a:extLst>
                </xdr:cNvPr>
                <xdr:cNvSpPr/>
              </xdr:nvSpPr>
              <xdr:spPr bwMode="auto">
                <a:xfrm>
                  <a:off x="6408420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101" name="Option Button 5" hidden="1">
                  <a:extLst>
                    <a:ext uri="{63B3BB69-23CF-44E3-9099-C40C66FF867C}">
                      <a14:compatExt spid="_x0000_s4101"/>
                    </a:ext>
                    <a:ext uri="{FF2B5EF4-FFF2-40B4-BE49-F238E27FC236}">
                      <a16:creationId xmlns:a16="http://schemas.microsoft.com/office/drawing/2014/main" id="{00000000-0008-0000-0700-000005100000}"/>
                    </a:ext>
                  </a:extLst>
                </xdr:cNvPr>
                <xdr:cNvSpPr/>
              </xdr:nvSpPr>
              <xdr:spPr bwMode="auto">
                <a:xfrm>
                  <a:off x="7086600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102" name="Option Button 6" hidden="1">
                  <a:extLst>
                    <a:ext uri="{63B3BB69-23CF-44E3-9099-C40C66FF867C}">
                      <a14:compatExt spid="_x0000_s4102"/>
                    </a:ext>
                    <a:ext uri="{FF2B5EF4-FFF2-40B4-BE49-F238E27FC236}">
                      <a16:creationId xmlns:a16="http://schemas.microsoft.com/office/drawing/2014/main" id="{00000000-0008-0000-0700-000006100000}"/>
                    </a:ext>
                  </a:extLst>
                </xdr:cNvPr>
                <xdr:cNvSpPr/>
              </xdr:nvSpPr>
              <xdr:spPr bwMode="auto">
                <a:xfrm>
                  <a:off x="7812796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103" name="Option Button 7" hidden="1">
                  <a:extLst>
                    <a:ext uri="{63B3BB69-23CF-44E3-9099-C40C66FF867C}">
                      <a14:compatExt spid="_x0000_s4103"/>
                    </a:ext>
                    <a:ext uri="{FF2B5EF4-FFF2-40B4-BE49-F238E27FC236}">
                      <a16:creationId xmlns:a16="http://schemas.microsoft.com/office/drawing/2014/main" id="{00000000-0008-0000-0700-000007100000}"/>
                    </a:ext>
                  </a:extLst>
                </xdr:cNvPr>
                <xdr:cNvSpPr/>
              </xdr:nvSpPr>
              <xdr:spPr bwMode="auto">
                <a:xfrm>
                  <a:off x="8464785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104" name="Option Button 8" hidden="1">
                  <a:extLst>
                    <a:ext uri="{63B3BB69-23CF-44E3-9099-C40C66FF867C}">
                      <a14:compatExt spid="_x0000_s4104"/>
                    </a:ext>
                    <a:ext uri="{FF2B5EF4-FFF2-40B4-BE49-F238E27FC236}">
                      <a16:creationId xmlns:a16="http://schemas.microsoft.com/office/drawing/2014/main" id="{00000000-0008-0000-0700-000008100000}"/>
                    </a:ext>
                  </a:extLst>
                </xdr:cNvPr>
                <xdr:cNvSpPr/>
              </xdr:nvSpPr>
              <xdr:spPr bwMode="auto">
                <a:xfrm>
                  <a:off x="9121140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105" name="Option Button 9" hidden="1">
                  <a:extLst>
                    <a:ext uri="{63B3BB69-23CF-44E3-9099-C40C66FF867C}">
                      <a14:compatExt spid="_x0000_s4105"/>
                    </a:ext>
                    <a:ext uri="{FF2B5EF4-FFF2-40B4-BE49-F238E27FC236}">
                      <a16:creationId xmlns:a16="http://schemas.microsoft.com/office/drawing/2014/main" id="{00000000-0008-0000-0700-000009100000}"/>
                    </a:ext>
                  </a:extLst>
                </xdr:cNvPr>
                <xdr:cNvSpPr/>
              </xdr:nvSpPr>
              <xdr:spPr bwMode="auto">
                <a:xfrm>
                  <a:off x="9799320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106" name="Option Button 10" hidden="1">
                  <a:extLst>
                    <a:ext uri="{63B3BB69-23CF-44E3-9099-C40C66FF867C}">
                      <a14:compatExt spid="_x0000_s4106"/>
                    </a:ext>
                    <a:ext uri="{FF2B5EF4-FFF2-40B4-BE49-F238E27FC236}">
                      <a16:creationId xmlns:a16="http://schemas.microsoft.com/office/drawing/2014/main" id="{00000000-0008-0000-0700-00000A100000}"/>
                    </a:ext>
                  </a:extLst>
                </xdr:cNvPr>
                <xdr:cNvSpPr/>
              </xdr:nvSpPr>
              <xdr:spPr bwMode="auto">
                <a:xfrm>
                  <a:off x="10477500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4107" name="Option Button 11" hidden="1">
                  <a:extLst>
                    <a:ext uri="{63B3BB69-23CF-44E3-9099-C40C66FF867C}">
                      <a14:compatExt spid="_x0000_s4107"/>
                    </a:ext>
                    <a:ext uri="{FF2B5EF4-FFF2-40B4-BE49-F238E27FC236}">
                      <a16:creationId xmlns:a16="http://schemas.microsoft.com/office/drawing/2014/main" id="{00000000-0008-0000-0700-00000B100000}"/>
                    </a:ext>
                  </a:extLst>
                </xdr:cNvPr>
                <xdr:cNvSpPr/>
              </xdr:nvSpPr>
              <xdr:spPr bwMode="auto">
                <a:xfrm>
                  <a:off x="11141398" y="2834640"/>
                  <a:ext cx="220980" cy="1752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mc:Choice>
          <mc:Fallback/>
        </mc:AlternateContent>
      </xdr:grpSp>
      <xdr:grpSp>
        <xdr:nvGrpSpPr>
          <xdr:cNvPr id="26" name="Textbox-Years">
            <a:extLst>
              <a:ext uri="{FF2B5EF4-FFF2-40B4-BE49-F238E27FC236}">
                <a16:creationId xmlns:a16="http://schemas.microsoft.com/office/drawing/2014/main" id="{00000000-0008-0000-0700-00001A000000}"/>
              </a:ext>
            </a:extLst>
          </xdr:cNvPr>
          <xdr:cNvGrpSpPr/>
        </xdr:nvGrpSpPr>
        <xdr:grpSpPr>
          <a:xfrm>
            <a:off x="3530523" y="3257012"/>
            <a:ext cx="12917901" cy="260426"/>
            <a:chOff x="3528060" y="3223260"/>
            <a:chExt cx="11711940" cy="259080"/>
          </a:xfrm>
        </xdr:grpSpPr>
        <xdr:sp macro="" textlink="$C$24">
          <xdr:nvSpPr>
            <xdr:cNvPr id="22" name="TextBox 21">
              <a:extLst>
                <a:ext uri="{FF2B5EF4-FFF2-40B4-BE49-F238E27FC236}">
                  <a16:creationId xmlns:a16="http://schemas.microsoft.com/office/drawing/2014/main" id="{00000000-0008-0000-0700-000016000000}"/>
                </a:ext>
              </a:extLst>
            </xdr:cNvPr>
            <xdr:cNvSpPr txBox="1"/>
          </xdr:nvSpPr>
          <xdr:spPr>
            <a:xfrm>
              <a:off x="352806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912FF88-04BF-46C8-AAEA-8554B2078DF3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1901-1910</a:t>
              </a:fld>
              <a:endParaRPr lang="en-NZ" sz="1100"/>
            </a:p>
          </xdr:txBody>
        </xdr:sp>
        <xdr:sp macro="" textlink="$C$25">
          <xdr:nvSpPr>
            <xdr:cNvPr id="42" name="TextBox 41">
              <a:extLst>
                <a:ext uri="{FF2B5EF4-FFF2-40B4-BE49-F238E27FC236}">
                  <a16:creationId xmlns:a16="http://schemas.microsoft.com/office/drawing/2014/main" id="{00000000-0008-0000-0700-00002A000000}"/>
                </a:ext>
              </a:extLst>
            </xdr:cNvPr>
            <xdr:cNvSpPr txBox="1"/>
          </xdr:nvSpPr>
          <xdr:spPr>
            <a:xfrm>
              <a:off x="460629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7238276D-13FC-476E-BECE-1B6628300A0A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1911-1920</a:t>
              </a:fld>
              <a:endParaRPr lang="en-NZ" sz="1100"/>
            </a:p>
          </xdr:txBody>
        </xdr:sp>
        <xdr:sp macro="" textlink="$C$26">
          <xdr:nvSpPr>
            <xdr:cNvPr id="43" name="TextBox 42">
              <a:extLst>
                <a:ext uri="{FF2B5EF4-FFF2-40B4-BE49-F238E27FC236}">
                  <a16:creationId xmlns:a16="http://schemas.microsoft.com/office/drawing/2014/main" id="{00000000-0008-0000-0700-00002B000000}"/>
                </a:ext>
              </a:extLst>
            </xdr:cNvPr>
            <xdr:cNvSpPr txBox="1"/>
          </xdr:nvSpPr>
          <xdr:spPr>
            <a:xfrm>
              <a:off x="568452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270BB6DD-E8B9-4855-8186-DA54DC7B166B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1921-1930</a:t>
              </a:fld>
              <a:endParaRPr lang="en-NZ" sz="1100"/>
            </a:p>
          </xdr:txBody>
        </xdr:sp>
        <xdr:sp macro="" textlink="$C$27">
          <xdr:nvSpPr>
            <xdr:cNvPr id="44" name="TextBox 43">
              <a:extLst>
                <a:ext uri="{FF2B5EF4-FFF2-40B4-BE49-F238E27FC236}">
                  <a16:creationId xmlns:a16="http://schemas.microsoft.com/office/drawing/2014/main" id="{00000000-0008-0000-0700-00002C000000}"/>
                </a:ext>
              </a:extLst>
            </xdr:cNvPr>
            <xdr:cNvSpPr txBox="1"/>
          </xdr:nvSpPr>
          <xdr:spPr>
            <a:xfrm>
              <a:off x="676275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ACA1DD9D-6E98-4E7D-A723-AD5F75086696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1931-1940</a:t>
              </a:fld>
              <a:endParaRPr lang="en-NZ" sz="1100"/>
            </a:p>
          </xdr:txBody>
        </xdr:sp>
        <xdr:sp macro="" textlink="$C$28">
          <xdr:nvSpPr>
            <xdr:cNvPr id="45" name="TextBox 44">
              <a:extLst>
                <a:ext uri="{FF2B5EF4-FFF2-40B4-BE49-F238E27FC236}">
                  <a16:creationId xmlns:a16="http://schemas.microsoft.com/office/drawing/2014/main" id="{00000000-0008-0000-0700-00002D000000}"/>
                </a:ext>
              </a:extLst>
            </xdr:cNvPr>
            <xdr:cNvSpPr txBox="1"/>
          </xdr:nvSpPr>
          <xdr:spPr>
            <a:xfrm>
              <a:off x="784098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B7F10E47-C4E4-4065-B9A7-C1A789EA7F89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1941-1950</a:t>
              </a:fld>
              <a:endParaRPr lang="en-NZ" sz="1100"/>
            </a:p>
          </xdr:txBody>
        </xdr:sp>
        <xdr:sp macro="" textlink="$C$29">
          <xdr:nvSpPr>
            <xdr:cNvPr id="46" name="TextBox 45">
              <a:extLst>
                <a:ext uri="{FF2B5EF4-FFF2-40B4-BE49-F238E27FC236}">
                  <a16:creationId xmlns:a16="http://schemas.microsoft.com/office/drawing/2014/main" id="{00000000-0008-0000-0700-00002E000000}"/>
                </a:ext>
              </a:extLst>
            </xdr:cNvPr>
            <xdr:cNvSpPr txBox="1"/>
          </xdr:nvSpPr>
          <xdr:spPr>
            <a:xfrm>
              <a:off x="891921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A3841FE6-6716-4E1B-9279-31D7F182D952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1961-1970</a:t>
              </a:fld>
              <a:endParaRPr lang="en-NZ" sz="1100"/>
            </a:p>
          </xdr:txBody>
        </xdr:sp>
        <xdr:sp macro="" textlink="$C$30">
          <xdr:nvSpPr>
            <xdr:cNvPr id="47" name="TextBox 46">
              <a:extLst>
                <a:ext uri="{FF2B5EF4-FFF2-40B4-BE49-F238E27FC236}">
                  <a16:creationId xmlns:a16="http://schemas.microsoft.com/office/drawing/2014/main" id="{00000000-0008-0000-0700-00002F000000}"/>
                </a:ext>
              </a:extLst>
            </xdr:cNvPr>
            <xdr:cNvSpPr txBox="1"/>
          </xdr:nvSpPr>
          <xdr:spPr>
            <a:xfrm>
              <a:off x="999744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5C5B6353-DD42-4B76-B113-4D9C25963C04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1971-1980</a:t>
              </a:fld>
              <a:endParaRPr lang="en-NZ" sz="1100"/>
            </a:p>
          </xdr:txBody>
        </xdr:sp>
        <xdr:sp macro="" textlink="$C$31">
          <xdr:nvSpPr>
            <xdr:cNvPr id="48" name="TextBox 47">
              <a:extLst>
                <a:ext uri="{FF2B5EF4-FFF2-40B4-BE49-F238E27FC236}">
                  <a16:creationId xmlns:a16="http://schemas.microsoft.com/office/drawing/2014/main" id="{00000000-0008-0000-0700-000030000000}"/>
                </a:ext>
              </a:extLst>
            </xdr:cNvPr>
            <xdr:cNvSpPr txBox="1"/>
          </xdr:nvSpPr>
          <xdr:spPr>
            <a:xfrm>
              <a:off x="1107567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95885E4C-EEE7-4E8C-BA24-628A9EB0C2B9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1981-1990</a:t>
              </a:fld>
              <a:endParaRPr lang="en-NZ" sz="1100"/>
            </a:p>
          </xdr:txBody>
        </xdr:sp>
        <xdr:sp macro="" textlink="$C$32">
          <xdr:nvSpPr>
            <xdr:cNvPr id="49" name="TextBox 48">
              <a:extLst>
                <a:ext uri="{FF2B5EF4-FFF2-40B4-BE49-F238E27FC236}">
                  <a16:creationId xmlns:a16="http://schemas.microsoft.com/office/drawing/2014/main" id="{00000000-0008-0000-0700-000031000000}"/>
                </a:ext>
              </a:extLst>
            </xdr:cNvPr>
            <xdr:cNvSpPr txBox="1"/>
          </xdr:nvSpPr>
          <xdr:spPr>
            <a:xfrm>
              <a:off x="1215390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6D991CBB-113B-497C-AF1C-54BA496068FC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1991-2000</a:t>
              </a:fld>
              <a:endParaRPr lang="en-NZ" sz="1100"/>
            </a:p>
          </xdr:txBody>
        </xdr:sp>
        <xdr:sp macro="" textlink="$C$33">
          <xdr:nvSpPr>
            <xdr:cNvPr id="50" name="TextBox 49">
              <a:extLst>
                <a:ext uri="{FF2B5EF4-FFF2-40B4-BE49-F238E27FC236}">
                  <a16:creationId xmlns:a16="http://schemas.microsoft.com/office/drawing/2014/main" id="{00000000-0008-0000-0700-000032000000}"/>
                </a:ext>
              </a:extLst>
            </xdr:cNvPr>
            <xdr:cNvSpPr txBox="1"/>
          </xdr:nvSpPr>
          <xdr:spPr>
            <a:xfrm>
              <a:off x="1323213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0926DEBB-C5E7-4015-A8C5-B77CECC96843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2001-2010</a:t>
              </a:fld>
              <a:endParaRPr lang="en-NZ" sz="1100"/>
            </a:p>
          </xdr:txBody>
        </xdr:sp>
        <xdr:sp macro="" textlink="$C$34">
          <xdr:nvSpPr>
            <xdr:cNvPr id="51" name="TextBox 50">
              <a:extLst>
                <a:ext uri="{FF2B5EF4-FFF2-40B4-BE49-F238E27FC236}">
                  <a16:creationId xmlns:a16="http://schemas.microsoft.com/office/drawing/2014/main" id="{00000000-0008-0000-0700-000033000000}"/>
                </a:ext>
              </a:extLst>
            </xdr:cNvPr>
            <xdr:cNvSpPr txBox="1"/>
          </xdr:nvSpPr>
          <xdr:spPr>
            <a:xfrm>
              <a:off x="14310360" y="3223260"/>
              <a:ext cx="929640" cy="2590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1133EAD3-7F77-46B5-A267-B19F97706008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2011-2019</a:t>
              </a:fld>
              <a:endParaRPr lang="en-NZ" sz="1100"/>
            </a:p>
          </xdr:txBody>
        </xdr:sp>
      </xdr:grpSp>
      <xdr:grpSp>
        <xdr:nvGrpSpPr>
          <xdr:cNvPr id="39" name="textbox-#awards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GrpSpPr/>
        </xdr:nvGrpSpPr>
        <xdr:grpSpPr>
          <a:xfrm>
            <a:off x="3560483" y="2022533"/>
            <a:ext cx="12759788" cy="646897"/>
            <a:chOff x="3557778" y="2004060"/>
            <a:chExt cx="12688063" cy="640080"/>
          </a:xfrm>
        </xdr:grpSpPr>
        <xdr:sp macro="" textlink="$E$34">
          <xdr:nvSpPr>
            <xdr:cNvPr id="71" name="TextBox 70">
              <a:extLst>
                <a:ext uri="{FF2B5EF4-FFF2-40B4-BE49-F238E27FC236}">
                  <a16:creationId xmlns:a16="http://schemas.microsoft.com/office/drawing/2014/main" id="{00000000-0008-0000-0700-000047000000}"/>
                </a:ext>
              </a:extLst>
            </xdr:cNvPr>
            <xdr:cNvSpPr txBox="1"/>
          </xdr:nvSpPr>
          <xdr:spPr>
            <a:xfrm>
              <a:off x="15339603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71691D15-C281-4F8F-92BE-6C43E1BC4857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24">
          <xdr:nvSpPr>
            <xdr:cNvPr id="59" name="TextBox 58">
              <a:extLst>
                <a:ext uri="{FF2B5EF4-FFF2-40B4-BE49-F238E27FC236}">
                  <a16:creationId xmlns:a16="http://schemas.microsoft.com/office/drawing/2014/main" id="{00000000-0008-0000-0700-00003B000000}"/>
                </a:ext>
              </a:extLst>
            </xdr:cNvPr>
            <xdr:cNvSpPr txBox="1"/>
          </xdr:nvSpPr>
          <xdr:spPr>
            <a:xfrm>
              <a:off x="3557778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C233A92A-78B5-41CB-BC25-3721FB7B2BC1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25">
          <xdr:nvSpPr>
            <xdr:cNvPr id="60" name="TextBox 59">
              <a:extLst>
                <a:ext uri="{FF2B5EF4-FFF2-40B4-BE49-F238E27FC236}">
                  <a16:creationId xmlns:a16="http://schemas.microsoft.com/office/drawing/2014/main" id="{00000000-0008-0000-0700-00003C000000}"/>
                </a:ext>
              </a:extLst>
            </xdr:cNvPr>
            <xdr:cNvSpPr txBox="1"/>
          </xdr:nvSpPr>
          <xdr:spPr>
            <a:xfrm>
              <a:off x="4735960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207FE79C-4251-4B67-A5CD-79B5A6B5FF6E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26">
          <xdr:nvSpPr>
            <xdr:cNvPr id="61" name="TextBox 60">
              <a:extLst>
                <a:ext uri="{FF2B5EF4-FFF2-40B4-BE49-F238E27FC236}">
                  <a16:creationId xmlns:a16="http://schemas.microsoft.com/office/drawing/2014/main" id="{00000000-0008-0000-0700-00003D000000}"/>
                </a:ext>
              </a:extLst>
            </xdr:cNvPr>
            <xdr:cNvSpPr txBox="1"/>
          </xdr:nvSpPr>
          <xdr:spPr>
            <a:xfrm>
              <a:off x="5914143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98CC8908-7717-4789-9F73-25745B1C3BFF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27">
          <xdr:nvSpPr>
            <xdr:cNvPr id="62" name="TextBox 61">
              <a:extLst>
                <a:ext uri="{FF2B5EF4-FFF2-40B4-BE49-F238E27FC236}">
                  <a16:creationId xmlns:a16="http://schemas.microsoft.com/office/drawing/2014/main" id="{00000000-0008-0000-0700-00003E000000}"/>
                </a:ext>
              </a:extLst>
            </xdr:cNvPr>
            <xdr:cNvSpPr txBox="1"/>
          </xdr:nvSpPr>
          <xdr:spPr>
            <a:xfrm>
              <a:off x="7092326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E4B6FFF6-2A9F-4D7A-9000-95DFE013EAE0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28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0700-00003F000000}"/>
                </a:ext>
              </a:extLst>
            </xdr:cNvPr>
            <xdr:cNvSpPr txBox="1"/>
          </xdr:nvSpPr>
          <xdr:spPr>
            <a:xfrm>
              <a:off x="8270508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E8FD5ADB-D6EE-4F77-A671-435C5BE50DE3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29">
          <xdr:nvSpPr>
            <xdr:cNvPr id="64" name="TextBox 63">
              <a:extLst>
                <a:ext uri="{FF2B5EF4-FFF2-40B4-BE49-F238E27FC236}">
                  <a16:creationId xmlns:a16="http://schemas.microsoft.com/office/drawing/2014/main" id="{00000000-0008-0000-0700-000040000000}"/>
                </a:ext>
              </a:extLst>
            </xdr:cNvPr>
            <xdr:cNvSpPr txBox="1"/>
          </xdr:nvSpPr>
          <xdr:spPr>
            <a:xfrm>
              <a:off x="9448690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10CCACCE-6C19-4CC4-B7DE-367CE6E278AF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30">
          <xdr:nvSpPr>
            <xdr:cNvPr id="65" name="TextBox 64">
              <a:extLst>
                <a:ext uri="{FF2B5EF4-FFF2-40B4-BE49-F238E27FC236}">
                  <a16:creationId xmlns:a16="http://schemas.microsoft.com/office/drawing/2014/main" id="{00000000-0008-0000-0700-000041000000}"/>
                </a:ext>
              </a:extLst>
            </xdr:cNvPr>
            <xdr:cNvSpPr txBox="1"/>
          </xdr:nvSpPr>
          <xdr:spPr>
            <a:xfrm>
              <a:off x="10626872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45093CC7-98A5-4EBE-98ED-0F8AC9CF666F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31">
          <xdr:nvSpPr>
            <xdr:cNvPr id="67" name="TextBox 66">
              <a:extLst>
                <a:ext uri="{FF2B5EF4-FFF2-40B4-BE49-F238E27FC236}">
                  <a16:creationId xmlns:a16="http://schemas.microsoft.com/office/drawing/2014/main" id="{00000000-0008-0000-0700-000043000000}"/>
                </a:ext>
              </a:extLst>
            </xdr:cNvPr>
            <xdr:cNvSpPr txBox="1"/>
          </xdr:nvSpPr>
          <xdr:spPr>
            <a:xfrm>
              <a:off x="11805054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267EF49E-B752-490C-9DE3-E99C463D1836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32">
          <xdr:nvSpPr>
            <xdr:cNvPr id="68" name="TextBox 67">
              <a:extLst>
                <a:ext uri="{FF2B5EF4-FFF2-40B4-BE49-F238E27FC236}">
                  <a16:creationId xmlns:a16="http://schemas.microsoft.com/office/drawing/2014/main" id="{00000000-0008-0000-0700-000044000000}"/>
                </a:ext>
              </a:extLst>
            </xdr:cNvPr>
            <xdr:cNvSpPr txBox="1"/>
          </xdr:nvSpPr>
          <xdr:spPr>
            <a:xfrm>
              <a:off x="12983236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B06552D2-1B94-4D30-A129-1F8D40883870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 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  <xdr:sp macro="" textlink="$E$33">
          <xdr:nvSpPr>
            <xdr:cNvPr id="69" name="TextBox 68">
              <a:extLst>
                <a:ext uri="{FF2B5EF4-FFF2-40B4-BE49-F238E27FC236}">
                  <a16:creationId xmlns:a16="http://schemas.microsoft.com/office/drawing/2014/main" id="{00000000-0008-0000-0700-000045000000}"/>
                </a:ext>
              </a:extLst>
            </xdr:cNvPr>
            <xdr:cNvSpPr txBox="1"/>
          </xdr:nvSpPr>
          <xdr:spPr>
            <a:xfrm>
              <a:off x="14161418" y="2004060"/>
              <a:ext cx="906238" cy="640080"/>
            </a:xfrm>
            <a:prstGeom prst="rect">
              <a:avLst/>
            </a:prstGeom>
            <a:solidFill>
              <a:srgbClr val="E4E2DF">
                <a:alpha val="50196"/>
              </a:srgb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BF42D415-DDF6-490A-BA03-271B198337D4}" type="TxLink">
                <a:rPr lang="en-US" sz="3600" b="0" i="0" u="none" strike="noStrike">
                  <a:solidFill>
                    <a:srgbClr val="CEA152"/>
                  </a:solidFill>
                  <a:latin typeface="Calibri"/>
                  <a:cs typeface="Calibri"/>
                </a:rPr>
                <a:pPr algn="ctr"/>
                <a:t>11</a:t>
              </a:fld>
              <a:endParaRPr lang="en-NZ" sz="8800">
                <a:solidFill>
                  <a:srgbClr val="CEA152"/>
                </a:solidFill>
              </a:endParaRPr>
            </a:p>
          </xdr:txBody>
        </xdr:sp>
      </xdr:grpSp>
    </xdr:grpSp>
    <xdr:clientData/>
  </xdr:twoCellAnchor>
  <xdr:twoCellAnchor editAs="oneCell">
    <xdr:from>
      <xdr:col>11</xdr:col>
      <xdr:colOff>69273</xdr:colOff>
      <xdr:row>23</xdr:row>
      <xdr:rowOff>38485</xdr:rowOff>
    </xdr:from>
    <xdr:to>
      <xdr:col>38</xdr:col>
      <xdr:colOff>146858</xdr:colOff>
      <xdr:row>43</xdr:row>
      <xdr:rowOff>176799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175260</xdr:colOff>
      <xdr:row>5</xdr:row>
      <xdr:rowOff>99060</xdr:rowOff>
    </xdr:from>
    <xdr:to>
      <xdr:col>23</xdr:col>
      <xdr:colOff>152400</xdr:colOff>
      <xdr:row>8</xdr:row>
      <xdr:rowOff>22860</xdr:rowOff>
    </xdr:to>
    <xdr:sp macro="" textlink="Uniques!B14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10332720" y="647700"/>
          <a:ext cx="92964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C3E118C-5CF3-4B72-BF80-FF33F29C35A5}" type="TxLink">
            <a:rPr lang="en-US" sz="3000" b="1" i="0" u="none" strike="noStrike">
              <a:solidFill>
                <a:schemeClr val="accent6">
                  <a:lumMod val="50000"/>
                </a:schemeClr>
              </a:solidFill>
              <a:latin typeface="Calibri"/>
              <a:cs typeface="Calibri"/>
            </a:rPr>
            <a:pPr algn="ctr"/>
            <a:t>94%</a:t>
          </a:fld>
          <a:endParaRPr lang="en-NZ" sz="30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109</xdr:row>
      <xdr:rowOff>152400</xdr:rowOff>
    </xdr:from>
    <xdr:to>
      <xdr:col>12</xdr:col>
      <xdr:colOff>137160</xdr:colOff>
      <xdr:row>124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31</xdr:col>
      <xdr:colOff>249382</xdr:colOff>
      <xdr:row>67</xdr:row>
      <xdr:rowOff>43371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1" y="0"/>
          <a:ext cx="18968702" cy="12566050"/>
        </a:xfrm>
        <a:prstGeom prst="rect">
          <a:avLst/>
        </a:prstGeom>
        <a:solidFill>
          <a:srgbClr val="F9E5CB">
            <a:alpha val="2509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latin typeface="Arial" panose="020B0604020202020204" pitchFamily="34" charset="0"/>
            <a:ea typeface="Segoe UI Historic" panose="020B0502040204020203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289796</xdr:colOff>
      <xdr:row>1</xdr:row>
      <xdr:rowOff>166977</xdr:rowOff>
    </xdr:from>
    <xdr:to>
      <xdr:col>16</xdr:col>
      <xdr:colOff>152400</xdr:colOff>
      <xdr:row>8</xdr:row>
      <xdr:rowOff>131885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289796" y="352034"/>
          <a:ext cx="9616204" cy="12603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4000" b="1">
              <a:solidFill>
                <a:srgbClr val="002A3A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Nobel</a:t>
          </a:r>
          <a:r>
            <a:rPr lang="en-NZ" sz="4000" b="1" baseline="0">
              <a:solidFill>
                <a:srgbClr val="002A3A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 Laureates - Women in Science</a:t>
          </a:r>
          <a:br>
            <a:rPr lang="en-NZ" sz="2000" b="1" baseline="0">
              <a:solidFill>
                <a:srgbClr val="002A3A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</a:br>
          <a:r>
            <a:rPr lang="en-NZ" sz="2000" b="1" baseline="0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1901 - 2019</a:t>
          </a:r>
          <a:endParaRPr lang="en-NZ" sz="2000" b="1">
            <a:solidFill>
              <a:srgbClr val="002A3A"/>
            </a:solidFill>
            <a:latin typeface="Arial" panose="020B0604020202020204" pitchFamily="34" charset="0"/>
            <a:ea typeface="Segoe UI Historic" panose="020B0502040204020203" pitchFamily="34" charset="0"/>
            <a:cs typeface="Arial" panose="020B0604020202020204" pitchFamily="34" charset="0"/>
          </a:endParaRPr>
        </a:p>
        <a:p>
          <a:endParaRPr lang="en-NZ" sz="1100">
            <a:latin typeface="Arial" panose="020B0604020202020204" pitchFamily="34" charset="0"/>
            <a:ea typeface="Segoe UI Historic" panose="020B0502040204020203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587648</xdr:colOff>
      <xdr:row>14</xdr:row>
      <xdr:rowOff>176154</xdr:rowOff>
    </xdr:from>
    <xdr:to>
      <xdr:col>31</xdr:col>
      <xdr:colOff>248154</xdr:colOff>
      <xdr:row>22</xdr:row>
      <xdr:rowOff>173076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C00-000053000000}"/>
            </a:ext>
          </a:extLst>
        </xdr:cNvPr>
        <xdr:cNvSpPr txBox="1"/>
      </xdr:nvSpPr>
      <xdr:spPr>
        <a:xfrm>
          <a:off x="17732648" y="2747904"/>
          <a:ext cx="1497470" cy="1466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4000" b="1">
              <a:solidFill>
                <a:srgbClr val="CC9B40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20 </a:t>
          </a:r>
          <a:br>
            <a:rPr lang="en-NZ" sz="3200"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</a:br>
          <a:r>
            <a:rPr lang="en-NZ" sz="1400" b="1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Women</a:t>
          </a:r>
          <a:r>
            <a:rPr lang="en-NZ" sz="1400" b="1" baseline="0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 Nobel Laureates in Science</a:t>
          </a:r>
          <a:br>
            <a:rPr lang="en-NZ" sz="3200"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</a:br>
          <a:endParaRPr lang="en-NZ" sz="1100">
            <a:latin typeface="Arial" panose="020B0604020202020204" pitchFamily="34" charset="0"/>
            <a:ea typeface="Segoe UI Historic" panose="020B0502040204020203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116829</xdr:colOff>
      <xdr:row>30</xdr:row>
      <xdr:rowOff>101197</xdr:rowOff>
    </xdr:from>
    <xdr:to>
      <xdr:col>5</xdr:col>
      <xdr:colOff>42937</xdr:colOff>
      <xdr:row>42</xdr:row>
      <xdr:rowOff>168770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C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29" y="5816197"/>
          <a:ext cx="2364508" cy="2353573"/>
        </a:xfrm>
        <a:prstGeom prst="rect">
          <a:avLst/>
        </a:prstGeom>
      </xdr:spPr>
    </xdr:pic>
    <xdr:clientData/>
  </xdr:twoCellAnchor>
  <xdr:twoCellAnchor>
    <xdr:from>
      <xdr:col>0</xdr:col>
      <xdr:colOff>225052</xdr:colOff>
      <xdr:row>25</xdr:row>
      <xdr:rowOff>62700</xdr:rowOff>
    </xdr:from>
    <xdr:to>
      <xdr:col>6</xdr:col>
      <xdr:colOff>546006</xdr:colOff>
      <xdr:row>30</xdr:row>
      <xdr:rowOff>179938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C00-000055000000}"/>
            </a:ext>
          </a:extLst>
        </xdr:cNvPr>
        <xdr:cNvSpPr txBox="1"/>
      </xdr:nvSpPr>
      <xdr:spPr>
        <a:xfrm>
          <a:off x="225052" y="4825200"/>
          <a:ext cx="3978554" cy="10697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400">
              <a:solidFill>
                <a:srgbClr val="002A3A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Of</a:t>
          </a:r>
          <a:r>
            <a:rPr lang="en-NZ" sz="1400" baseline="0">
              <a:solidFill>
                <a:srgbClr val="002A3A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 all the women Nobel Prize winners, only </a:t>
          </a:r>
          <a:r>
            <a:rPr lang="en-NZ" sz="2800" b="1" baseline="0">
              <a:solidFill>
                <a:srgbClr val="CC9B40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37%</a:t>
          </a:r>
          <a:r>
            <a:rPr lang="en-NZ" sz="1200" b="1" baseline="0">
              <a:solidFill>
                <a:srgbClr val="CC9B40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 </a:t>
          </a:r>
          <a:r>
            <a:rPr lang="en-NZ" sz="1400" baseline="0">
              <a:solidFill>
                <a:srgbClr val="002A3A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received the recognition in science. </a:t>
          </a:r>
          <a:endParaRPr lang="en-NZ" sz="1100">
            <a:solidFill>
              <a:srgbClr val="002A3A"/>
            </a:solidFill>
            <a:latin typeface="Arial" panose="020B0604020202020204" pitchFamily="34" charset="0"/>
            <a:ea typeface="Segoe UI Historic" panose="020B0502040204020203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559823</xdr:colOff>
      <xdr:row>30</xdr:row>
      <xdr:rowOff>150996</xdr:rowOff>
    </xdr:from>
    <xdr:to>
      <xdr:col>13</xdr:col>
      <xdr:colOff>110821</xdr:colOff>
      <xdr:row>44</xdr:row>
      <xdr:rowOff>28914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C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400944</xdr:colOff>
      <xdr:row>24</xdr:row>
      <xdr:rowOff>120527</xdr:rowOff>
    </xdr:from>
    <xdr:to>
      <xdr:col>13</xdr:col>
      <xdr:colOff>229062</xdr:colOff>
      <xdr:row>31</xdr:row>
      <xdr:rowOff>38099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C00-000057000000}"/>
            </a:ext>
          </a:extLst>
        </xdr:cNvPr>
        <xdr:cNvSpPr txBox="1"/>
      </xdr:nvSpPr>
      <xdr:spPr>
        <a:xfrm>
          <a:off x="4058544" y="4692527"/>
          <a:ext cx="4095318" cy="12510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2800" b="1" baseline="0">
              <a:solidFill>
                <a:srgbClr val="CC9B40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22%</a:t>
          </a:r>
          <a:r>
            <a:rPr lang="en-NZ" sz="2800" b="1" baseline="0">
              <a:solidFill>
                <a:srgbClr val="002A3A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 </a:t>
          </a:r>
          <a:r>
            <a:rPr lang="en-NZ" sz="1400" baseline="0">
              <a:solidFill>
                <a:srgbClr val="002A3A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of all the women who changed science won the prize for their scientific achievements in </a:t>
          </a:r>
          <a:r>
            <a:rPr lang="en-NZ" sz="2000" b="1" baseline="0">
              <a:solidFill>
                <a:srgbClr val="D8B576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Medicine</a:t>
          </a:r>
          <a:endParaRPr lang="en-NZ" sz="1100" b="1">
            <a:solidFill>
              <a:srgbClr val="D8B576"/>
            </a:solidFill>
            <a:latin typeface="Arial" panose="020B0604020202020204" pitchFamily="34" charset="0"/>
            <a:ea typeface="Segoe UI Historic" panose="020B0502040204020203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221372</xdr:colOff>
      <xdr:row>25</xdr:row>
      <xdr:rowOff>62700</xdr:rowOff>
    </xdr:from>
    <xdr:to>
      <xdr:col>21</xdr:col>
      <xdr:colOff>478940</xdr:colOff>
      <xdr:row>42</xdr:row>
      <xdr:rowOff>144569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00000000-0008-0000-0C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456461</xdr:colOff>
      <xdr:row>25</xdr:row>
      <xdr:rowOff>62700</xdr:rowOff>
    </xdr:from>
    <xdr:to>
      <xdr:col>30</xdr:col>
      <xdr:colOff>47021</xdr:colOff>
      <xdr:row>44</xdr:row>
      <xdr:rowOff>101197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00000000-0008-0000-0C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5325</xdr:colOff>
      <xdr:row>0</xdr:row>
      <xdr:rowOff>40104</xdr:rowOff>
    </xdr:from>
    <xdr:to>
      <xdr:col>29</xdr:col>
      <xdr:colOff>566057</xdr:colOff>
      <xdr:row>24</xdr:row>
      <xdr:rowOff>89537</xdr:rowOff>
    </xdr:to>
    <xdr:grpSp>
      <xdr:nvGrpSpPr>
        <xdr:cNvPr id="150" name="Group 149">
          <a:extLst>
            <a:ext uri="{FF2B5EF4-FFF2-40B4-BE49-F238E27FC236}">
              <a16:creationId xmlns:a16="http://schemas.microsoft.com/office/drawing/2014/main" id="{00000000-0008-0000-0C00-000096000000}"/>
            </a:ext>
          </a:extLst>
        </xdr:cNvPr>
        <xdr:cNvGrpSpPr/>
      </xdr:nvGrpSpPr>
      <xdr:grpSpPr>
        <a:xfrm>
          <a:off x="1234357" y="40104"/>
          <a:ext cx="17152668" cy="4473949"/>
          <a:chOff x="450951" y="1082188"/>
          <a:chExt cx="17020395" cy="4369482"/>
        </a:xfrm>
      </xdr:grpSpPr>
      <xdr:grpSp>
        <xdr:nvGrpSpPr>
          <xdr:cNvPr id="151" name="Group 150" title="Year 1">
            <a:extLst>
              <a:ext uri="{FF2B5EF4-FFF2-40B4-BE49-F238E27FC236}">
                <a16:creationId xmlns:a16="http://schemas.microsoft.com/office/drawing/2014/main" id="{00000000-0008-0000-0C00-000097000000}"/>
              </a:ext>
            </a:extLst>
          </xdr:cNvPr>
          <xdr:cNvGrpSpPr/>
        </xdr:nvGrpSpPr>
        <xdr:grpSpPr>
          <a:xfrm>
            <a:off x="508000" y="3909405"/>
            <a:ext cx="16560801" cy="583231"/>
            <a:chOff x="465755" y="3103222"/>
            <a:chExt cx="15354502" cy="551248"/>
          </a:xfrm>
          <a:gradFill flip="none" rotWithShape="1">
            <a:gsLst>
              <a:gs pos="0">
                <a:srgbClr val="D6B270">
                  <a:tint val="66000"/>
                  <a:satMod val="160000"/>
                </a:srgbClr>
              </a:gs>
              <a:gs pos="50000">
                <a:srgbClr val="D6B270">
                  <a:tint val="44500"/>
                  <a:satMod val="160000"/>
                </a:srgbClr>
              </a:gs>
              <a:gs pos="100000">
                <a:srgbClr val="D6B270">
                  <a:tint val="23500"/>
                  <a:satMod val="160000"/>
                </a:srgbClr>
              </a:gs>
            </a:gsLst>
            <a:lin ang="10800000" scaled="1"/>
            <a:tileRect/>
          </a:gradFill>
        </xdr:grpSpPr>
        <xdr:sp macro="" textlink="">
          <xdr:nvSpPr>
            <xdr:cNvPr id="182" name="Arrow: Right 181" title="Year Arrow">
              <a:extLst>
                <a:ext uri="{FF2B5EF4-FFF2-40B4-BE49-F238E27FC236}">
                  <a16:creationId xmlns:a16="http://schemas.microsoft.com/office/drawing/2014/main" id="{00000000-0008-0000-0C00-0000B6000000}"/>
                </a:ext>
              </a:extLst>
            </xdr:cNvPr>
            <xdr:cNvSpPr/>
          </xdr:nvSpPr>
          <xdr:spPr>
            <a:xfrm>
              <a:off x="12504337" y="3299214"/>
              <a:ext cx="3315920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3" name="Arrow: Right 182" title="Year Arrow">
              <a:extLst>
                <a:ext uri="{FF2B5EF4-FFF2-40B4-BE49-F238E27FC236}">
                  <a16:creationId xmlns:a16="http://schemas.microsoft.com/office/drawing/2014/main" id="{00000000-0008-0000-0C00-0000B7000000}"/>
                </a:ext>
              </a:extLst>
            </xdr:cNvPr>
            <xdr:cNvSpPr/>
          </xdr:nvSpPr>
          <xdr:spPr>
            <a:xfrm>
              <a:off x="9808334" y="3299213"/>
              <a:ext cx="3329261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4" name="Arrow: Right 183" title="Year Arrow">
              <a:extLst>
                <a:ext uri="{FF2B5EF4-FFF2-40B4-BE49-F238E27FC236}">
                  <a16:creationId xmlns:a16="http://schemas.microsoft.com/office/drawing/2014/main" id="{00000000-0008-0000-0C00-0000B8000000}"/>
                </a:ext>
              </a:extLst>
            </xdr:cNvPr>
            <xdr:cNvSpPr/>
          </xdr:nvSpPr>
          <xdr:spPr>
            <a:xfrm>
              <a:off x="7066197" y="3299213"/>
              <a:ext cx="3375964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5" name="Arrow: Right 184" title="Year Arrow">
              <a:extLst>
                <a:ext uri="{FF2B5EF4-FFF2-40B4-BE49-F238E27FC236}">
                  <a16:creationId xmlns:a16="http://schemas.microsoft.com/office/drawing/2014/main" id="{00000000-0008-0000-0C00-0000B9000000}"/>
                </a:ext>
              </a:extLst>
            </xdr:cNvPr>
            <xdr:cNvSpPr/>
          </xdr:nvSpPr>
          <xdr:spPr>
            <a:xfrm>
              <a:off x="5097997" y="3299213"/>
              <a:ext cx="2968980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6" name="Arrow: Right 185" title="Year Arrow">
              <a:extLst>
                <a:ext uri="{FF2B5EF4-FFF2-40B4-BE49-F238E27FC236}">
                  <a16:creationId xmlns:a16="http://schemas.microsoft.com/office/drawing/2014/main" id="{00000000-0008-0000-0C00-0000BA000000}"/>
                </a:ext>
              </a:extLst>
            </xdr:cNvPr>
            <xdr:cNvSpPr/>
          </xdr:nvSpPr>
          <xdr:spPr>
            <a:xfrm>
              <a:off x="2489297" y="3299213"/>
              <a:ext cx="3102417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7" name="Arrow: Right 186" title="Year Arrow">
              <a:extLst>
                <a:ext uri="{FF2B5EF4-FFF2-40B4-BE49-F238E27FC236}">
                  <a16:creationId xmlns:a16="http://schemas.microsoft.com/office/drawing/2014/main" id="{00000000-0008-0000-0C00-0000BB000000}"/>
                </a:ext>
              </a:extLst>
            </xdr:cNvPr>
            <xdr:cNvSpPr/>
          </xdr:nvSpPr>
          <xdr:spPr>
            <a:xfrm>
              <a:off x="465755" y="3304476"/>
              <a:ext cx="2750777" cy="349994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endParaRPr>
            </a:p>
          </xdr:txBody>
        </xdr:sp>
        <xdr:cxnSp macro="">
          <xdr:nvCxnSpPr>
            <xdr:cNvPr id="188" name="Straight Connector 187" title="Q lines">
              <a:extLst>
                <a:ext uri="{FF2B5EF4-FFF2-40B4-BE49-F238E27FC236}">
                  <a16:creationId xmlns:a16="http://schemas.microsoft.com/office/drawing/2014/main" id="{00000000-0008-0000-0C00-0000BC000000}"/>
                </a:ext>
              </a:extLst>
            </xdr:cNvPr>
            <xdr:cNvCxnSpPr>
              <a:cxnSpLocks/>
            </xdr:cNvCxnSpPr>
          </xdr:nvCxnSpPr>
          <xdr:spPr>
            <a:xfrm>
              <a:off x="1806378" y="3103222"/>
              <a:ext cx="0" cy="165471"/>
            </a:xfrm>
            <a:prstGeom prst="line">
              <a:avLst/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</xdr:grpSp>
      <xdr:sp macro="" textlink="">
        <xdr:nvSpPr>
          <xdr:cNvPr id="152" name="TextBox 151">
            <a:extLst>
              <a:ext uri="{FF2B5EF4-FFF2-40B4-BE49-F238E27FC236}">
                <a16:creationId xmlns:a16="http://schemas.microsoft.com/office/drawing/2014/main" id="{00000000-0008-0000-0C00-000098000000}"/>
              </a:ext>
            </a:extLst>
          </xdr:cNvPr>
          <xdr:cNvSpPr txBox="1"/>
        </xdr:nvSpPr>
        <xdr:spPr>
          <a:xfrm>
            <a:off x="1527622" y="4185738"/>
            <a:ext cx="1243952" cy="2097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1901-1920</a:t>
            </a:r>
          </a:p>
        </xdr:txBody>
      </xdr:sp>
      <xdr:sp macro="" textlink="">
        <xdr:nvSpPr>
          <xdr:cNvPr id="153" name="TextBox 152">
            <a:extLst>
              <a:ext uri="{FF2B5EF4-FFF2-40B4-BE49-F238E27FC236}">
                <a16:creationId xmlns:a16="http://schemas.microsoft.com/office/drawing/2014/main" id="{00000000-0008-0000-0C00-000099000000}"/>
              </a:ext>
            </a:extLst>
          </xdr:cNvPr>
          <xdr:cNvSpPr txBox="1"/>
        </xdr:nvSpPr>
        <xdr:spPr>
          <a:xfrm>
            <a:off x="450951" y="2694824"/>
            <a:ext cx="2858269" cy="11886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1903 - Marie Curie, the first 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 baseline="0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</a:t>
            </a: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woman to receive the honor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 baseline="0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</a:t>
            </a: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for her contributions in Physics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1911 - Marie Curie is awarded the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Nobel Prize in Chemistry</a:t>
            </a:r>
            <a:endParaRPr lang="en-NZ" sz="1250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  <a:p>
            <a:pPr algn="l"/>
            <a:endParaRPr lang="en-NZ" sz="1050" baseline="0"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  <a:p>
            <a:pPr algn="l"/>
            <a:endParaRPr lang="en-NZ" sz="1050"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  <a:p>
            <a:pPr algn="l"/>
            <a:endParaRPr lang="en-NZ" sz="1050"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54" name="TextBox 153">
            <a:extLst>
              <a:ext uri="{FF2B5EF4-FFF2-40B4-BE49-F238E27FC236}">
                <a16:creationId xmlns:a16="http://schemas.microsoft.com/office/drawing/2014/main" id="{00000000-0008-0000-0C00-00009A000000}"/>
              </a:ext>
            </a:extLst>
          </xdr:cNvPr>
          <xdr:cNvSpPr txBox="1"/>
        </xdr:nvSpPr>
        <xdr:spPr>
          <a:xfrm>
            <a:off x="4192566" y="4185738"/>
            <a:ext cx="1217358" cy="2680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1921-1940</a:t>
            </a:r>
          </a:p>
        </xdr:txBody>
      </xdr:sp>
      <xdr:pic>
        <xdr:nvPicPr>
          <xdr:cNvPr id="155" name="Graphic 27" title="callout">
            <a:extLst>
              <a:ext uri="{FF2B5EF4-FFF2-40B4-BE49-F238E27FC236}">
                <a16:creationId xmlns:a16="http://schemas.microsoft.com/office/drawing/2014/main" id="{00000000-0008-0000-0C00-00009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1754679" y="3787240"/>
            <a:ext cx="344596" cy="298620"/>
          </a:xfrm>
          <a:prstGeom prst="rect">
            <a:avLst/>
          </a:prstGeom>
        </xdr:spPr>
      </xdr:pic>
      <xdr:pic>
        <xdr:nvPicPr>
          <xdr:cNvPr id="156" name="Graphic 27" title="callout">
            <a:extLst>
              <a:ext uri="{FF2B5EF4-FFF2-40B4-BE49-F238E27FC236}">
                <a16:creationId xmlns:a16="http://schemas.microsoft.com/office/drawing/2014/main" id="{00000000-0008-0000-0C00-00009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1965249" y="4545553"/>
            <a:ext cx="341727" cy="301608"/>
          </a:xfrm>
          <a:prstGeom prst="rect">
            <a:avLst/>
          </a:prstGeom>
        </xdr:spPr>
      </xdr:pic>
      <xdr:pic>
        <xdr:nvPicPr>
          <xdr:cNvPr id="157" name="Graphic 27" title="callout">
            <a:extLst>
              <a:ext uri="{FF2B5EF4-FFF2-40B4-BE49-F238E27FC236}">
                <a16:creationId xmlns:a16="http://schemas.microsoft.com/office/drawing/2014/main" id="{00000000-0008-0000-0C00-00009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4443817" y="3787241"/>
            <a:ext cx="344596" cy="298620"/>
          </a:xfrm>
          <a:prstGeom prst="rect">
            <a:avLst/>
          </a:prstGeom>
        </xdr:spPr>
      </xdr:pic>
      <xdr:pic>
        <xdr:nvPicPr>
          <xdr:cNvPr id="158" name="Graphic 27" title="callout">
            <a:extLst>
              <a:ext uri="{FF2B5EF4-FFF2-40B4-BE49-F238E27FC236}">
                <a16:creationId xmlns:a16="http://schemas.microsoft.com/office/drawing/2014/main" id="{00000000-0008-0000-0C00-00009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4644015" y="4533599"/>
            <a:ext cx="341727" cy="295632"/>
          </a:xfrm>
          <a:prstGeom prst="rect">
            <a:avLst/>
          </a:prstGeom>
        </xdr:spPr>
      </xdr:pic>
      <xdr:sp macro="" textlink="">
        <xdr:nvSpPr>
          <xdr:cNvPr id="159" name="TextBox 158">
            <a:extLst>
              <a:ext uri="{FF2B5EF4-FFF2-40B4-BE49-F238E27FC236}">
                <a16:creationId xmlns:a16="http://schemas.microsoft.com/office/drawing/2014/main" id="{00000000-0008-0000-0C00-00009F000000}"/>
              </a:ext>
            </a:extLst>
          </xdr:cNvPr>
          <xdr:cNvSpPr txBox="1"/>
        </xdr:nvSpPr>
        <xdr:spPr>
          <a:xfrm>
            <a:off x="6830916" y="4185738"/>
            <a:ext cx="1221854" cy="2330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1941-1960</a:t>
            </a:r>
          </a:p>
        </xdr:txBody>
      </xdr:sp>
      <xdr:pic>
        <xdr:nvPicPr>
          <xdr:cNvPr id="160" name="Graphic 27" title="callout">
            <a:extLst>
              <a:ext uri="{FF2B5EF4-FFF2-40B4-BE49-F238E27FC236}">
                <a16:creationId xmlns:a16="http://schemas.microsoft.com/office/drawing/2014/main" id="{00000000-0008-0000-0C00-0000A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7322781" y="4545553"/>
            <a:ext cx="341727" cy="301608"/>
          </a:xfrm>
          <a:prstGeom prst="rect">
            <a:avLst/>
          </a:prstGeom>
        </xdr:spPr>
      </xdr:pic>
      <xdr:sp macro="" textlink="">
        <xdr:nvSpPr>
          <xdr:cNvPr id="161" name="TextBox 160">
            <a:extLst>
              <a:ext uri="{FF2B5EF4-FFF2-40B4-BE49-F238E27FC236}">
                <a16:creationId xmlns:a16="http://schemas.microsoft.com/office/drawing/2014/main" id="{00000000-0008-0000-0C00-0000A1000000}"/>
              </a:ext>
            </a:extLst>
          </xdr:cNvPr>
          <xdr:cNvSpPr txBox="1"/>
        </xdr:nvSpPr>
        <xdr:spPr>
          <a:xfrm>
            <a:off x="5662391" y="3203859"/>
            <a:ext cx="2534075" cy="6700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1947 - Gerty Cori, in Physiology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 baseline="0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</a:t>
            </a: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or Medicine</a:t>
            </a:r>
          </a:p>
          <a:p>
            <a:pPr marL="0" indent="0" algn="l"/>
            <a:endParaRPr lang="en-NZ" sz="1100" b="0" i="0" u="none" strike="noStrike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  <a:p>
            <a:pPr algn="l"/>
            <a:endParaRPr lang="en-NZ" sz="1100"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</xdr:txBody>
      </xdr:sp>
      <xdr:pic>
        <xdr:nvPicPr>
          <xdr:cNvPr id="162" name="Graphic 27" title="callout">
            <a:extLst>
              <a:ext uri="{FF2B5EF4-FFF2-40B4-BE49-F238E27FC236}">
                <a16:creationId xmlns:a16="http://schemas.microsoft.com/office/drawing/2014/main" id="{00000000-0008-0000-0C00-0000A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7194977" y="3787241"/>
            <a:ext cx="344596" cy="298620"/>
          </a:xfrm>
          <a:prstGeom prst="rect">
            <a:avLst/>
          </a:prstGeom>
        </xdr:spPr>
      </xdr:pic>
      <xdr:sp macro="" textlink="">
        <xdr:nvSpPr>
          <xdr:cNvPr id="163" name="TextBox 162">
            <a:extLst>
              <a:ext uri="{FF2B5EF4-FFF2-40B4-BE49-F238E27FC236}">
                <a16:creationId xmlns:a16="http://schemas.microsoft.com/office/drawing/2014/main" id="{00000000-0008-0000-0C00-0000A3000000}"/>
              </a:ext>
            </a:extLst>
          </xdr:cNvPr>
          <xdr:cNvSpPr txBox="1"/>
        </xdr:nvSpPr>
        <xdr:spPr>
          <a:xfrm>
            <a:off x="9473762" y="4185738"/>
            <a:ext cx="1272055" cy="2330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1961-1980</a:t>
            </a:r>
          </a:p>
        </xdr:txBody>
      </xdr:sp>
      <xdr:pic>
        <xdr:nvPicPr>
          <xdr:cNvPr id="164" name="Graphic 27" title="callout">
            <a:extLst>
              <a:ext uri="{FF2B5EF4-FFF2-40B4-BE49-F238E27FC236}">
                <a16:creationId xmlns:a16="http://schemas.microsoft.com/office/drawing/2014/main" id="{00000000-0008-0000-0C00-0000A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10001547" y="4548541"/>
            <a:ext cx="341727" cy="295632"/>
          </a:xfrm>
          <a:prstGeom prst="rect">
            <a:avLst/>
          </a:prstGeom>
        </xdr:spPr>
      </xdr:pic>
      <xdr:sp macro="" textlink="">
        <xdr:nvSpPr>
          <xdr:cNvPr id="165" name="TextBox 164">
            <a:extLst>
              <a:ext uri="{FF2B5EF4-FFF2-40B4-BE49-F238E27FC236}">
                <a16:creationId xmlns:a16="http://schemas.microsoft.com/office/drawing/2014/main" id="{00000000-0008-0000-0C00-0000A5000000}"/>
              </a:ext>
            </a:extLst>
          </xdr:cNvPr>
          <xdr:cNvSpPr txBox="1"/>
        </xdr:nvSpPr>
        <xdr:spPr>
          <a:xfrm>
            <a:off x="12166809" y="4170797"/>
            <a:ext cx="1330457" cy="2447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1981-2000</a:t>
            </a:r>
          </a:p>
        </xdr:txBody>
      </xdr:sp>
      <xdr:pic>
        <xdr:nvPicPr>
          <xdr:cNvPr id="166" name="Graphic 165" title="callout">
            <a:extLst>
              <a:ext uri="{FF2B5EF4-FFF2-40B4-BE49-F238E27FC236}">
                <a16:creationId xmlns:a16="http://schemas.microsoft.com/office/drawing/2014/main" id="{00000000-0008-0000-0C00-0000A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12354762" y="3788676"/>
            <a:ext cx="341729" cy="298620"/>
          </a:xfrm>
          <a:prstGeom prst="rect">
            <a:avLst/>
          </a:prstGeom>
        </xdr:spPr>
      </xdr:pic>
      <xdr:sp macro="" textlink="">
        <xdr:nvSpPr>
          <xdr:cNvPr id="167" name="TextBox 166">
            <a:extLst>
              <a:ext uri="{FF2B5EF4-FFF2-40B4-BE49-F238E27FC236}">
                <a16:creationId xmlns:a16="http://schemas.microsoft.com/office/drawing/2014/main" id="{00000000-0008-0000-0C00-0000A7000000}"/>
              </a:ext>
            </a:extLst>
          </xdr:cNvPr>
          <xdr:cNvSpPr txBox="1"/>
        </xdr:nvSpPr>
        <xdr:spPr>
          <a:xfrm>
            <a:off x="8116634" y="2664227"/>
            <a:ext cx="3266202" cy="1191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1963 - Maria Goeppert Mayer, in Physics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1964 - Dorothy Crowfoot Hodgkin in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Chemistry</a:t>
            </a:r>
          </a:p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1977 - Rosalyn Yalow, in Physiology or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Medicine</a:t>
            </a:r>
          </a:p>
          <a:p>
            <a:pPr marL="0" indent="0" algn="l"/>
            <a:endParaRPr lang="en-NZ" sz="1250" b="0" i="0" u="none" strike="noStrike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  <a:p>
            <a:pPr marL="0" indent="0" algn="l"/>
            <a:endParaRPr lang="en-NZ" sz="1250" b="0" i="0" u="none" strike="noStrike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</xdr:txBody>
      </xdr:sp>
      <xdr:pic>
        <xdr:nvPicPr>
          <xdr:cNvPr id="168" name="Graphic 167" title="callout">
            <a:extLst>
              <a:ext uri="{FF2B5EF4-FFF2-40B4-BE49-F238E27FC236}">
                <a16:creationId xmlns:a16="http://schemas.microsoft.com/office/drawing/2014/main" id="{00000000-0008-0000-0C00-0000A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12678819" y="4515502"/>
            <a:ext cx="341727" cy="298620"/>
          </a:xfrm>
          <a:prstGeom prst="rect">
            <a:avLst/>
          </a:prstGeom>
        </xdr:spPr>
      </xdr:pic>
      <xdr:sp macro="" textlink="">
        <xdr:nvSpPr>
          <xdr:cNvPr id="169" name="TextBox 168">
            <a:extLst>
              <a:ext uri="{FF2B5EF4-FFF2-40B4-BE49-F238E27FC236}">
                <a16:creationId xmlns:a16="http://schemas.microsoft.com/office/drawing/2014/main" id="{00000000-0008-0000-0C00-0000A9000000}"/>
              </a:ext>
            </a:extLst>
          </xdr:cNvPr>
          <xdr:cNvSpPr txBox="1"/>
        </xdr:nvSpPr>
        <xdr:spPr>
          <a:xfrm>
            <a:off x="11497784" y="1755426"/>
            <a:ext cx="2856725" cy="19894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1983 - Barbara McClintock, in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Physiology or Medicine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1986 - Rita Levi-Montalcini, in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Physiology or Medicine          </a:t>
            </a:r>
          </a:p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1988 -</a:t>
            </a:r>
            <a:r>
              <a:rPr lang="en-NZ" sz="1250" b="0" i="0" u="none" strike="noStrike" baseline="0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</a:t>
            </a: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Gertrude B. Elion, in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 baseline="0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</a:t>
            </a: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Physiology or Medicine          </a:t>
            </a:r>
          </a:p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1995 - Christiane Nüsslein-Volhard, 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 baseline="0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 </a:t>
            </a: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in Physiology or Medicine          </a:t>
            </a:r>
          </a:p>
          <a:p>
            <a:pPr algn="l"/>
            <a:endParaRPr lang="en-NZ" sz="1200"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  <a:p>
            <a:pPr algn="l"/>
            <a:endParaRPr lang="en-NZ" sz="1200"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70" name="TextBox 169">
            <a:extLst>
              <a:ext uri="{FF2B5EF4-FFF2-40B4-BE49-F238E27FC236}">
                <a16:creationId xmlns:a16="http://schemas.microsoft.com/office/drawing/2014/main" id="{00000000-0008-0000-0C00-0000AA000000}"/>
              </a:ext>
            </a:extLst>
          </xdr:cNvPr>
          <xdr:cNvSpPr txBox="1"/>
        </xdr:nvSpPr>
        <xdr:spPr>
          <a:xfrm>
            <a:off x="14918260" y="4195898"/>
            <a:ext cx="1358681" cy="2214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2001-2019</a:t>
            </a:r>
          </a:p>
        </xdr:txBody>
      </xdr:sp>
      <xdr:pic>
        <xdr:nvPicPr>
          <xdr:cNvPr id="171" name="Graphic 27" title="callout">
            <a:extLst>
              <a:ext uri="{FF2B5EF4-FFF2-40B4-BE49-F238E27FC236}">
                <a16:creationId xmlns:a16="http://schemas.microsoft.com/office/drawing/2014/main" id="{00000000-0008-0000-0C00-0000A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15359081" y="4485803"/>
            <a:ext cx="341727" cy="301608"/>
          </a:xfrm>
          <a:prstGeom prst="rect">
            <a:avLst/>
          </a:prstGeom>
        </xdr:spPr>
      </xdr:pic>
      <xdr:sp macro="" textlink="">
        <xdr:nvSpPr>
          <xdr:cNvPr id="172" name="TextBox 171">
            <a:extLst>
              <a:ext uri="{FF2B5EF4-FFF2-40B4-BE49-F238E27FC236}">
                <a16:creationId xmlns:a16="http://schemas.microsoft.com/office/drawing/2014/main" id="{00000000-0008-0000-0C00-0000AC000000}"/>
              </a:ext>
            </a:extLst>
          </xdr:cNvPr>
          <xdr:cNvSpPr txBox="1"/>
        </xdr:nvSpPr>
        <xdr:spPr>
          <a:xfrm>
            <a:off x="14477593" y="1082188"/>
            <a:ext cx="2993753" cy="29259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2004 - Linda B. Buck in Medicine</a:t>
            </a:r>
          </a:p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2008 - Françoise Barré-Sinoussi, in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Physiology or Medicine          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2009 - Elizabeth Blackburn and Carol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W.Greider, in Physiology or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Medicine; 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Ada E. Yonath, in Chemistry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2014 - May-Britt Moser, in Medicine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2015 - Tu Youyou, in Physiology or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 Medicine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2018 - Frances H. Arnold, in</a:t>
            </a:r>
            <a:r>
              <a:rPr lang="en-NZ" sz="1250" b="0" i="0" u="none" strike="noStrike" baseline="0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</a:t>
            </a: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Chemistry; 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Donna Strickland, in Physics  </a:t>
            </a:r>
          </a:p>
          <a:p>
            <a:pPr marL="0" indent="0" algn="l"/>
            <a:endParaRPr lang="en-NZ" sz="1250" b="0" i="0" u="none" strike="noStrike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  <a:p>
            <a:pPr marL="0" indent="0" algn="l"/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endParaRPr lang="en-NZ" sz="1250" b="0" i="0" u="none" strike="noStrike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</xdr:txBody>
      </xdr:sp>
      <xdr:pic>
        <xdr:nvPicPr>
          <xdr:cNvPr id="173" name="Graphic 27" title="callout">
            <a:extLst>
              <a:ext uri="{FF2B5EF4-FFF2-40B4-BE49-F238E27FC236}">
                <a16:creationId xmlns:a16="http://schemas.microsoft.com/office/drawing/2014/main" id="{00000000-0008-0000-0C00-0000A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15133649" y="3787241"/>
            <a:ext cx="344596" cy="298620"/>
          </a:xfrm>
          <a:prstGeom prst="rect">
            <a:avLst/>
          </a:prstGeom>
        </xdr:spPr>
      </xdr:pic>
      <xdr:pic>
        <xdr:nvPicPr>
          <xdr:cNvPr id="174" name="Graphic 27" title="callout">
            <a:extLst>
              <a:ext uri="{FF2B5EF4-FFF2-40B4-BE49-F238E27FC236}">
                <a16:creationId xmlns:a16="http://schemas.microsoft.com/office/drawing/2014/main" id="{00000000-0008-0000-0C00-0000A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6200000">
            <a:off x="9787153" y="3788676"/>
            <a:ext cx="341729" cy="298620"/>
          </a:xfrm>
          <a:prstGeom prst="rect">
            <a:avLst/>
          </a:prstGeom>
        </xdr:spPr>
      </xdr:pic>
      <xdr:sp macro="" textlink="">
        <xdr:nvSpPr>
          <xdr:cNvPr id="175" name="TextBox 174">
            <a:extLst>
              <a:ext uri="{FF2B5EF4-FFF2-40B4-BE49-F238E27FC236}">
                <a16:creationId xmlns:a16="http://schemas.microsoft.com/office/drawing/2014/main" id="{00000000-0008-0000-0C00-0000AF000000}"/>
              </a:ext>
            </a:extLst>
          </xdr:cNvPr>
          <xdr:cNvSpPr txBox="1"/>
        </xdr:nvSpPr>
        <xdr:spPr>
          <a:xfrm>
            <a:off x="3124318" y="2632198"/>
            <a:ext cx="2631390" cy="1292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1935 - Irène Joliot-Curie, daughter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of Pierre and Marie Curie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awarded the Nobel Prize in</a:t>
            </a:r>
            <a:b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</a:br>
            <a:r>
              <a:rPr lang="en-NZ" sz="1250" b="0" i="0" u="none" strike="noStrike">
                <a:solidFill>
                  <a:srgbClr val="002A3A"/>
                </a:solidFill>
                <a:effectLst/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           Chemistry</a:t>
            </a:r>
          </a:p>
          <a:p>
            <a:pPr marL="0" indent="0" algn="l"/>
            <a:endParaRPr lang="en-NZ" sz="800" b="0" i="0" u="none" strike="noStrike">
              <a:solidFill>
                <a:srgbClr val="002A3A"/>
              </a:solidFill>
              <a:effectLst/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  <a:p>
            <a:pPr algn="l"/>
            <a:endParaRPr lang="en-NZ" sz="1050"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76" name="Oval 175" title="Milestone Number">
            <a:extLst>
              <a:ext uri="{FF2B5EF4-FFF2-40B4-BE49-F238E27FC236}">
                <a16:creationId xmlns:a16="http://schemas.microsoft.com/office/drawing/2014/main" id="{00000000-0008-0000-0C00-0000B0000000}"/>
              </a:ext>
            </a:extLst>
          </xdr:cNvPr>
          <xdr:cNvSpPr/>
        </xdr:nvSpPr>
        <xdr:spPr>
          <a:xfrm>
            <a:off x="2001520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en-US" sz="2000" b="1" kern="1200">
                <a:solidFill>
                  <a:schemeClr val="bg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2</a:t>
            </a:r>
          </a:p>
        </xdr:txBody>
      </xdr:sp>
      <xdr:sp macro="" textlink="">
        <xdr:nvSpPr>
          <xdr:cNvPr id="177" name="Oval 176" title="Milestone Number">
            <a:extLst>
              <a:ext uri="{FF2B5EF4-FFF2-40B4-BE49-F238E27FC236}">
                <a16:creationId xmlns:a16="http://schemas.microsoft.com/office/drawing/2014/main" id="{00000000-0008-0000-0C00-0000B1000000}"/>
              </a:ext>
            </a:extLst>
          </xdr:cNvPr>
          <xdr:cNvSpPr/>
        </xdr:nvSpPr>
        <xdr:spPr>
          <a:xfrm>
            <a:off x="4678782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</a:t>
            </a:r>
          </a:p>
        </xdr:txBody>
      </xdr:sp>
      <xdr:sp macro="" textlink="">
        <xdr:nvSpPr>
          <xdr:cNvPr id="178" name="Oval 177" title="Milestone Number">
            <a:extLst>
              <a:ext uri="{FF2B5EF4-FFF2-40B4-BE49-F238E27FC236}">
                <a16:creationId xmlns:a16="http://schemas.microsoft.com/office/drawing/2014/main" id="{00000000-0008-0000-0C00-0000B2000000}"/>
              </a:ext>
            </a:extLst>
          </xdr:cNvPr>
          <xdr:cNvSpPr/>
        </xdr:nvSpPr>
        <xdr:spPr>
          <a:xfrm>
            <a:off x="7356044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1</a:t>
            </a:r>
          </a:p>
        </xdr:txBody>
      </xdr:sp>
      <xdr:sp macro="" textlink="">
        <xdr:nvSpPr>
          <xdr:cNvPr id="179" name="Oval 178" title="Milestone Number">
            <a:extLst>
              <a:ext uri="{FF2B5EF4-FFF2-40B4-BE49-F238E27FC236}">
                <a16:creationId xmlns:a16="http://schemas.microsoft.com/office/drawing/2014/main" id="{00000000-0008-0000-0C00-0000B3000000}"/>
              </a:ext>
            </a:extLst>
          </xdr:cNvPr>
          <xdr:cNvSpPr/>
        </xdr:nvSpPr>
        <xdr:spPr>
          <a:xfrm>
            <a:off x="10033306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3</a:t>
            </a:r>
          </a:p>
        </xdr:txBody>
      </xdr:sp>
      <xdr:sp macro="" textlink="">
        <xdr:nvSpPr>
          <xdr:cNvPr id="180" name="Oval 179" title="Milestone Number">
            <a:extLst>
              <a:ext uri="{FF2B5EF4-FFF2-40B4-BE49-F238E27FC236}">
                <a16:creationId xmlns:a16="http://schemas.microsoft.com/office/drawing/2014/main" id="{00000000-0008-0000-0C00-0000B4000000}"/>
              </a:ext>
            </a:extLst>
          </xdr:cNvPr>
          <xdr:cNvSpPr/>
        </xdr:nvSpPr>
        <xdr:spPr>
          <a:xfrm>
            <a:off x="12710568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4</a:t>
            </a:r>
          </a:p>
        </xdr:txBody>
      </xdr:sp>
      <xdr:sp macro="" textlink="">
        <xdr:nvSpPr>
          <xdr:cNvPr id="181" name="Oval 180" title="Milestone Number">
            <a:extLst>
              <a:ext uri="{FF2B5EF4-FFF2-40B4-BE49-F238E27FC236}">
                <a16:creationId xmlns:a16="http://schemas.microsoft.com/office/drawing/2014/main" id="{00000000-0008-0000-0C00-0000B5000000}"/>
              </a:ext>
            </a:extLst>
          </xdr:cNvPr>
          <xdr:cNvSpPr/>
        </xdr:nvSpPr>
        <xdr:spPr>
          <a:xfrm>
            <a:off x="15387829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  <a:latin typeface="Arial" panose="020B0604020202020204" pitchFamily="34" charset="0"/>
                <a:ea typeface="Segoe UI Historic" panose="020B0502040204020203" pitchFamily="34" charset="0"/>
                <a:cs typeface="Arial" panose="020B0604020202020204" pitchFamily="34" charset="0"/>
              </a:rPr>
              <a:t>9</a:t>
            </a:r>
          </a:p>
        </xdr:txBody>
      </xdr:sp>
    </xdr:grpSp>
    <xdr:clientData/>
  </xdr:twoCellAnchor>
  <xdr:twoCellAnchor>
    <xdr:from>
      <xdr:col>0</xdr:col>
      <xdr:colOff>113226</xdr:colOff>
      <xdr:row>14</xdr:row>
      <xdr:rowOff>24063</xdr:rowOff>
    </xdr:from>
    <xdr:to>
      <xdr:col>2</xdr:col>
      <xdr:colOff>333242</xdr:colOff>
      <xdr:row>21</xdr:row>
      <xdr:rowOff>161651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C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13226" y="2606842"/>
          <a:ext cx="1439216" cy="1428977"/>
        </a:xfrm>
        <a:prstGeom prst="rect">
          <a:avLst/>
        </a:prstGeom>
      </xdr:spPr>
    </xdr:pic>
    <xdr:clientData/>
  </xdr:twoCellAnchor>
  <xdr:twoCellAnchor>
    <xdr:from>
      <xdr:col>0</xdr:col>
      <xdr:colOff>225052</xdr:colOff>
      <xdr:row>46</xdr:row>
      <xdr:rowOff>144568</xdr:rowOff>
    </xdr:from>
    <xdr:to>
      <xdr:col>1</xdr:col>
      <xdr:colOff>542910</xdr:colOff>
      <xdr:row>64</xdr:row>
      <xdr:rowOff>115654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C00-0000C1000000}"/>
            </a:ext>
          </a:extLst>
        </xdr:cNvPr>
        <xdr:cNvSpPr txBox="1"/>
      </xdr:nvSpPr>
      <xdr:spPr>
        <a:xfrm>
          <a:off x="225052" y="8907568"/>
          <a:ext cx="927458" cy="3400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270" wrap="square" rtlCol="0" anchor="ctr" anchorCtr="0"/>
        <a:lstStyle/>
        <a:p>
          <a:pPr algn="ctr"/>
          <a:r>
            <a:rPr lang="en-NZ" sz="4000">
              <a:ln>
                <a:noFill/>
              </a:ln>
              <a:solidFill>
                <a:srgbClr val="002A3A"/>
              </a:solidFill>
              <a:latin typeface="Arial" panose="020B0604020202020204" pitchFamily="34" charset="0"/>
              <a:ea typeface="Segoe UI Historic" panose="020B0502040204020203" pitchFamily="34" charset="0"/>
              <a:cs typeface="Arial" panose="020B0604020202020204" pitchFamily="34" charset="0"/>
            </a:rPr>
            <a:t>The Firsts</a:t>
          </a:r>
        </a:p>
      </xdr:txBody>
    </xdr:sp>
    <xdr:clientData/>
  </xdr:twoCellAnchor>
  <xdr:twoCellAnchor>
    <xdr:from>
      <xdr:col>8</xdr:col>
      <xdr:colOff>400917</xdr:colOff>
      <xdr:row>41</xdr:row>
      <xdr:rowOff>158098</xdr:rowOff>
    </xdr:from>
    <xdr:to>
      <xdr:col>30</xdr:col>
      <xdr:colOff>445698</xdr:colOff>
      <xdr:row>69</xdr:row>
      <xdr:rowOff>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C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1709" y="7821230"/>
          <a:ext cx="13329461" cy="5075261"/>
        </a:xfrm>
        <a:prstGeom prst="rect">
          <a:avLst/>
        </a:prstGeom>
      </xdr:spPr>
    </xdr:pic>
    <xdr:clientData/>
  </xdr:twoCellAnchor>
  <xdr:twoCellAnchor>
    <xdr:from>
      <xdr:col>2</xdr:col>
      <xdr:colOff>82957</xdr:colOff>
      <xdr:row>50</xdr:row>
      <xdr:rowOff>57826</xdr:rowOff>
    </xdr:from>
    <xdr:to>
      <xdr:col>8</xdr:col>
      <xdr:colOff>481595</xdr:colOff>
      <xdr:row>62</xdr:row>
      <xdr:rowOff>20956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C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2157" y="9582826"/>
          <a:ext cx="4056238" cy="2249130"/>
        </a:xfrm>
        <a:prstGeom prst="rect">
          <a:avLst/>
        </a:prstGeom>
      </xdr:spPr>
    </xdr:pic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0.88864</cdr:x>
      <cdr:y>0.06947</cdr:y>
    </cdr:from>
    <cdr:to>
      <cdr:x>0.93287</cdr:x>
      <cdr:y>0.20257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0FD9E490-6B39-D6BF-FBD0-79792B01457C}"/>
            </a:ext>
          </a:extLst>
        </cdr:cNvPr>
        <cdr:cNvSpPr/>
      </cdr:nvSpPr>
      <cdr:spPr>
        <a:xfrm xmlns:a="http://schemas.openxmlformats.org/drawingml/2006/main">
          <a:off x="4432217" y="249450"/>
          <a:ext cx="220602" cy="477914"/>
        </a:xfrm>
        <a:custGeom xmlns:a="http://schemas.openxmlformats.org/drawingml/2006/main">
          <a:avLst/>
          <a:gdLst>
            <a:gd name="connsiteX0" fmla="*/ 0 w 214140"/>
            <a:gd name="connsiteY0" fmla="*/ 0 h 388620"/>
            <a:gd name="connsiteX1" fmla="*/ 99060 w 214140"/>
            <a:gd name="connsiteY1" fmla="*/ 7620 h 388620"/>
            <a:gd name="connsiteX2" fmla="*/ 137160 w 214140"/>
            <a:gd name="connsiteY2" fmla="*/ 38100 h 388620"/>
            <a:gd name="connsiteX3" fmla="*/ 175260 w 214140"/>
            <a:gd name="connsiteY3" fmla="*/ 106680 h 388620"/>
            <a:gd name="connsiteX4" fmla="*/ 198120 w 214140"/>
            <a:gd name="connsiteY4" fmla="*/ 144780 h 388620"/>
            <a:gd name="connsiteX5" fmla="*/ 213360 w 214140"/>
            <a:gd name="connsiteY5" fmla="*/ 251460 h 388620"/>
            <a:gd name="connsiteX6" fmla="*/ 213360 w 214140"/>
            <a:gd name="connsiteY6" fmla="*/ 38862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14140" h="388620">
              <a:moveTo>
                <a:pt x="0" y="0"/>
              </a:moveTo>
              <a:cubicBezTo>
                <a:pt x="33020" y="2540"/>
                <a:pt x="67151" y="-1244"/>
                <a:pt x="99060" y="7620"/>
              </a:cubicBezTo>
              <a:cubicBezTo>
                <a:pt x="114731" y="11973"/>
                <a:pt x="126355" y="25944"/>
                <a:pt x="137160" y="38100"/>
              </a:cubicBezTo>
              <a:cubicBezTo>
                <a:pt x="151276" y="53981"/>
                <a:pt x="164585" y="87465"/>
                <a:pt x="175260" y="106680"/>
              </a:cubicBezTo>
              <a:cubicBezTo>
                <a:pt x="182453" y="119627"/>
                <a:pt x="190500" y="132080"/>
                <a:pt x="198120" y="144780"/>
              </a:cubicBezTo>
              <a:cubicBezTo>
                <a:pt x="202631" y="171847"/>
                <a:pt x="212406" y="226665"/>
                <a:pt x="213360" y="251460"/>
              </a:cubicBezTo>
              <a:cubicBezTo>
                <a:pt x="215117" y="297146"/>
                <a:pt x="213360" y="342900"/>
                <a:pt x="213360" y="388620"/>
              </a:cubicBezTo>
            </a:path>
          </a:pathLst>
        </a:custGeom>
        <a:noFill xmlns:a="http://schemas.openxmlformats.org/drawingml/2006/main"/>
        <a:ln xmlns:a="http://schemas.openxmlformats.org/drawingml/2006/main" w="25400">
          <a:solidFill>
            <a:srgbClr val="002A3A">
              <a:alpha val="73000"/>
            </a:srgbClr>
          </a:solidFill>
          <a:headEnd type="none" w="med" len="med"/>
          <a:tailEnd type="arrow" w="med" len="med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0.65278</cdr:x>
      <cdr:y>0.15976</cdr:y>
    </cdr:from>
    <cdr:to>
      <cdr:x>1</cdr:x>
      <cdr:y>0.70441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DF677C1-FA6E-E95E-F9D1-802251A26AD9}"/>
            </a:ext>
          </a:extLst>
        </cdr:cNvPr>
        <cdr:cNvSpPr txBox="1"/>
      </cdr:nvSpPr>
      <cdr:spPr>
        <a:xfrm xmlns:a="http://schemas.openxmlformats.org/drawingml/2006/main">
          <a:off x="3351937" y="501696"/>
          <a:ext cx="1782928" cy="17103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NZ" sz="2800" b="1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30</a:t>
          </a:r>
          <a:r>
            <a:rPr lang="en-NZ" sz="2800" b="1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%</a:t>
          </a:r>
          <a:r>
            <a:rPr lang="en-NZ" sz="1600" b="1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 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of all the women honored in science were born in </a:t>
          </a:r>
          <a:r>
            <a:rPr lang="en-NZ" sz="2000" b="1" i="0">
              <a:solidFill>
                <a:srgbClr val="612C2B"/>
              </a:solidFill>
              <a:effectLst/>
              <a:latin typeface="+mn-lt"/>
              <a:ea typeface="+mn-ea"/>
              <a:cs typeface="+mn-cs"/>
            </a:rPr>
            <a:t>America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0.91762</cdr:x>
      <cdr:y>0.07721</cdr:y>
    </cdr:from>
    <cdr:to>
      <cdr:x>0.95714</cdr:x>
      <cdr:y>0.20886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C5286ED0-C3FD-7EDF-364D-30EA093F7607}"/>
            </a:ext>
          </a:extLst>
        </cdr:cNvPr>
        <cdr:cNvSpPr/>
      </cdr:nvSpPr>
      <cdr:spPr>
        <a:xfrm xmlns:a="http://schemas.openxmlformats.org/drawingml/2006/main">
          <a:off x="4449618" y="281708"/>
          <a:ext cx="191654" cy="480289"/>
        </a:xfrm>
        <a:custGeom xmlns:a="http://schemas.openxmlformats.org/drawingml/2006/main">
          <a:avLst/>
          <a:gdLst>
            <a:gd name="connsiteX0" fmla="*/ 0 w 214140"/>
            <a:gd name="connsiteY0" fmla="*/ 0 h 388620"/>
            <a:gd name="connsiteX1" fmla="*/ 99060 w 214140"/>
            <a:gd name="connsiteY1" fmla="*/ 7620 h 388620"/>
            <a:gd name="connsiteX2" fmla="*/ 137160 w 214140"/>
            <a:gd name="connsiteY2" fmla="*/ 38100 h 388620"/>
            <a:gd name="connsiteX3" fmla="*/ 175260 w 214140"/>
            <a:gd name="connsiteY3" fmla="*/ 106680 h 388620"/>
            <a:gd name="connsiteX4" fmla="*/ 198120 w 214140"/>
            <a:gd name="connsiteY4" fmla="*/ 144780 h 388620"/>
            <a:gd name="connsiteX5" fmla="*/ 213360 w 214140"/>
            <a:gd name="connsiteY5" fmla="*/ 251460 h 388620"/>
            <a:gd name="connsiteX6" fmla="*/ 213360 w 214140"/>
            <a:gd name="connsiteY6" fmla="*/ 38862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214140" h="388620">
              <a:moveTo>
                <a:pt x="0" y="0"/>
              </a:moveTo>
              <a:cubicBezTo>
                <a:pt x="33020" y="2540"/>
                <a:pt x="67151" y="-1244"/>
                <a:pt x="99060" y="7620"/>
              </a:cubicBezTo>
              <a:cubicBezTo>
                <a:pt x="114731" y="11973"/>
                <a:pt x="126355" y="25944"/>
                <a:pt x="137160" y="38100"/>
              </a:cubicBezTo>
              <a:cubicBezTo>
                <a:pt x="151276" y="53981"/>
                <a:pt x="164585" y="87465"/>
                <a:pt x="175260" y="106680"/>
              </a:cubicBezTo>
              <a:cubicBezTo>
                <a:pt x="182453" y="119627"/>
                <a:pt x="190500" y="132080"/>
                <a:pt x="198120" y="144780"/>
              </a:cubicBezTo>
              <a:cubicBezTo>
                <a:pt x="202631" y="171847"/>
                <a:pt x="212406" y="226665"/>
                <a:pt x="213360" y="251460"/>
              </a:cubicBezTo>
              <a:cubicBezTo>
                <a:pt x="215117" y="297146"/>
                <a:pt x="213360" y="342900"/>
                <a:pt x="213360" y="388620"/>
              </a:cubicBezTo>
            </a:path>
          </a:pathLst>
        </a:custGeom>
        <a:noFill xmlns:a="http://schemas.openxmlformats.org/drawingml/2006/main"/>
        <a:ln xmlns:a="http://schemas.openxmlformats.org/drawingml/2006/main" w="25400">
          <a:solidFill>
            <a:srgbClr val="002A3A">
              <a:alpha val="73000"/>
            </a:srgbClr>
          </a:solidFill>
          <a:headEnd type="none" w="med" len="med"/>
          <a:tailEnd type="arrow" w="med" len="med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0.51905</cdr:x>
      <cdr:y>0.18354</cdr:y>
    </cdr:from>
    <cdr:to>
      <cdr:x>1</cdr:x>
      <cdr:y>0.87342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F878F05A-E5F0-649F-C6D4-B37AA7F6F869}"/>
            </a:ext>
          </a:extLst>
        </cdr:cNvPr>
        <cdr:cNvSpPr txBox="1"/>
      </cdr:nvSpPr>
      <cdr:spPr>
        <a:xfrm xmlns:a="http://schemas.openxmlformats.org/drawingml/2006/main">
          <a:off x="2516908" y="669634"/>
          <a:ext cx="2332182" cy="25169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About </a:t>
          </a:r>
          <a:r>
            <a:rPr lang="en-NZ" sz="2800" b="1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45%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 of the women Nobel Laureates in Physics, Chemistry or Medicine were affiliated with universities, research institutions in the </a:t>
          </a:r>
          <a:r>
            <a:rPr lang="en-NZ" sz="2000" b="1" i="0">
              <a:solidFill>
                <a:srgbClr val="612C2B"/>
              </a:solidFill>
              <a:effectLst/>
              <a:latin typeface="+mn-lt"/>
              <a:ea typeface="+mn-ea"/>
              <a:cs typeface="+mn-cs"/>
            </a:rPr>
            <a:t>United States </a:t>
          </a:r>
          <a:r>
            <a:rPr lang="en-NZ" sz="1400" baseline="0">
              <a:solidFill>
                <a:srgbClr val="002A3A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at the time of the Nobel Prize announcement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259298</xdr:colOff>
      <xdr:row>58</xdr:row>
      <xdr:rowOff>82832</xdr:rowOff>
    </xdr:from>
    <xdr:to>
      <xdr:col>5</xdr:col>
      <xdr:colOff>201966</xdr:colOff>
      <xdr:row>65</xdr:row>
      <xdr:rowOff>142240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D00-000057000000}"/>
            </a:ext>
          </a:extLst>
        </xdr:cNvPr>
        <xdr:cNvSpPr txBox="1"/>
      </xdr:nvSpPr>
      <xdr:spPr>
        <a:xfrm>
          <a:off x="868898" y="10689872"/>
          <a:ext cx="2381068" cy="13395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MARIE SKLODOWSKA CURIE </a:t>
          </a:r>
          <a:br>
            <a:rPr lang="en-NZ" sz="1200" b="1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</a:br>
          <a:r>
            <a:rPr lang="en-NZ" sz="1200" b="0" baseline="0">
              <a:solidFill>
                <a:srgbClr val="CEA152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first person and the only woman scientist to win the Nobel Prize twice</a:t>
          </a:r>
        </a:p>
        <a:p>
          <a:endParaRPr lang="en-NZ" sz="1100"/>
        </a:p>
      </xdr:txBody>
    </xdr:sp>
    <xdr:clientData/>
  </xdr:twoCellAnchor>
  <xdr:twoCellAnchor>
    <xdr:from>
      <xdr:col>10</xdr:col>
      <xdr:colOff>601485</xdr:colOff>
      <xdr:row>57</xdr:row>
      <xdr:rowOff>57649</xdr:rowOff>
    </xdr:from>
    <xdr:to>
      <xdr:col>14</xdr:col>
      <xdr:colOff>85686</xdr:colOff>
      <xdr:row>64</xdr:row>
      <xdr:rowOff>168997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0000000-0008-0000-0D00-000058000000}"/>
            </a:ext>
          </a:extLst>
        </xdr:cNvPr>
        <xdr:cNvSpPr txBox="1"/>
      </xdr:nvSpPr>
      <xdr:spPr>
        <a:xfrm>
          <a:off x="6697485" y="10481809"/>
          <a:ext cx="1922601" cy="1391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GERTY THERESA CORI </a:t>
          </a:r>
          <a:br>
            <a:rPr lang="en-NZ" sz="1200" b="1">
              <a:solidFill>
                <a:srgbClr val="CC9B40"/>
              </a:solidFill>
              <a:latin typeface="+mn-lt"/>
              <a:ea typeface="+mn-ea"/>
              <a:cs typeface="+mn-cs"/>
            </a:rPr>
          </a:b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third woman to win a Nobel Prize in science and the first woman to be awarded the Nobel Prize in Physiology or Medicine</a:t>
          </a:r>
          <a:endParaRPr lang="en-NZ" sz="1000" b="0" baseline="0">
            <a:solidFill>
              <a:srgbClr val="CC9B40"/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0</xdr:col>
      <xdr:colOff>0</xdr:colOff>
      <xdr:row>58</xdr:row>
      <xdr:rowOff>46227</xdr:rowOff>
    </xdr:from>
    <xdr:to>
      <xdr:col>1</xdr:col>
      <xdr:colOff>250417</xdr:colOff>
      <xdr:row>64</xdr:row>
      <xdr:rowOff>25661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00000000-0008-0000-0D00-000059000000}"/>
            </a:ext>
          </a:extLst>
        </xdr:cNvPr>
        <xdr:cNvSpPr/>
      </xdr:nvSpPr>
      <xdr:spPr>
        <a:xfrm>
          <a:off x="0" y="10653267"/>
          <a:ext cx="860017" cy="1076714"/>
        </a:xfrm>
        <a:prstGeom prst="ellipse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050"/>
        </a:p>
      </xdr:txBody>
    </xdr:sp>
    <xdr:clientData/>
  </xdr:twoCellAnchor>
  <xdr:twoCellAnchor>
    <xdr:from>
      <xdr:col>9</xdr:col>
      <xdr:colOff>361374</xdr:colOff>
      <xdr:row>58</xdr:row>
      <xdr:rowOff>14394</xdr:rowOff>
    </xdr:from>
    <xdr:to>
      <xdr:col>11</xdr:col>
      <xdr:colOff>675</xdr:colOff>
      <xdr:row>63</xdr:row>
      <xdr:rowOff>179505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00000000-0008-0000-0D00-00005A000000}"/>
            </a:ext>
          </a:extLst>
        </xdr:cNvPr>
        <xdr:cNvSpPr/>
      </xdr:nvSpPr>
      <xdr:spPr>
        <a:xfrm>
          <a:off x="5847774" y="10621434"/>
          <a:ext cx="858501" cy="1079511"/>
        </a:xfrm>
        <a:prstGeom prst="ellipse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050"/>
        </a:p>
      </xdr:txBody>
    </xdr:sp>
    <xdr:clientData/>
  </xdr:twoCellAnchor>
  <xdr:twoCellAnchor>
    <xdr:from>
      <xdr:col>14</xdr:col>
      <xdr:colOff>81703</xdr:colOff>
      <xdr:row>49</xdr:row>
      <xdr:rowOff>49994</xdr:rowOff>
    </xdr:from>
    <xdr:to>
      <xdr:col>14</xdr:col>
      <xdr:colOff>564576</xdr:colOff>
      <xdr:row>52</xdr:row>
      <xdr:rowOff>101922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00000000-0008-0000-0D00-00005B000000}"/>
            </a:ext>
          </a:extLst>
        </xdr:cNvPr>
        <xdr:cNvSpPr/>
      </xdr:nvSpPr>
      <xdr:spPr>
        <a:xfrm>
          <a:off x="8616103" y="9011114"/>
          <a:ext cx="482873" cy="600568"/>
        </a:xfrm>
        <a:prstGeom prst="ellipse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050"/>
        </a:p>
      </xdr:txBody>
    </xdr:sp>
    <xdr:clientData/>
  </xdr:twoCellAnchor>
  <xdr:twoCellAnchor>
    <xdr:from>
      <xdr:col>14</xdr:col>
      <xdr:colOff>585074</xdr:colOff>
      <xdr:row>49</xdr:row>
      <xdr:rowOff>14293</xdr:rowOff>
    </xdr:from>
    <xdr:to>
      <xdr:col>19</xdr:col>
      <xdr:colOff>36634</xdr:colOff>
      <xdr:row>53</xdr:row>
      <xdr:rowOff>44146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D00-00005C000000}"/>
            </a:ext>
          </a:extLst>
        </xdr:cNvPr>
        <xdr:cNvSpPr txBox="1"/>
      </xdr:nvSpPr>
      <xdr:spPr>
        <a:xfrm>
          <a:off x="9119474" y="8975413"/>
          <a:ext cx="2499560" cy="761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MARIA GOEPPERT MAYER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second woman to win the Nobel Prize in Physics </a:t>
          </a:r>
        </a:p>
      </xdr:txBody>
    </xdr:sp>
    <xdr:clientData/>
  </xdr:twoCellAnchor>
  <xdr:twoCellAnchor>
    <xdr:from>
      <xdr:col>14</xdr:col>
      <xdr:colOff>89166</xdr:colOff>
      <xdr:row>53</xdr:row>
      <xdr:rowOff>99981</xdr:rowOff>
    </xdr:from>
    <xdr:to>
      <xdr:col>14</xdr:col>
      <xdr:colOff>570625</xdr:colOff>
      <xdr:row>56</xdr:row>
      <xdr:rowOff>151353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00000000-0008-0000-0D00-00005D000000}"/>
            </a:ext>
          </a:extLst>
        </xdr:cNvPr>
        <xdr:cNvSpPr/>
      </xdr:nvSpPr>
      <xdr:spPr>
        <a:xfrm>
          <a:off x="8623566" y="9792621"/>
          <a:ext cx="481459" cy="600012"/>
        </a:xfrm>
        <a:prstGeom prst="ellipse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050"/>
        </a:p>
      </xdr:txBody>
    </xdr:sp>
    <xdr:clientData/>
  </xdr:twoCellAnchor>
  <xdr:twoCellAnchor>
    <xdr:from>
      <xdr:col>14</xdr:col>
      <xdr:colOff>592054</xdr:colOff>
      <xdr:row>52</xdr:row>
      <xdr:rowOff>161838</xdr:rowOff>
    </xdr:from>
    <xdr:to>
      <xdr:col>18</xdr:col>
      <xdr:colOff>416549</xdr:colOff>
      <xdr:row>58</xdr:row>
      <xdr:rowOff>77373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D00-00005E000000}"/>
            </a:ext>
          </a:extLst>
        </xdr:cNvPr>
        <xdr:cNvSpPr txBox="1"/>
      </xdr:nvSpPr>
      <xdr:spPr>
        <a:xfrm>
          <a:off x="9126454" y="9671598"/>
          <a:ext cx="2262895" cy="1012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DOROTHY MARY CROWFOOT HODGKIN</a:t>
          </a:r>
          <a:br>
            <a:rPr lang="en-NZ" sz="1200" b="1">
              <a:solidFill>
                <a:srgbClr val="CC9B40"/>
              </a:solidFill>
              <a:latin typeface="+mn-lt"/>
              <a:ea typeface="+mn-ea"/>
              <a:cs typeface="+mn-cs"/>
            </a:rPr>
          </a:b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third woman to win the Nobel Prize in Chemistry </a:t>
          </a:r>
        </a:p>
      </xdr:txBody>
    </xdr:sp>
    <xdr:clientData/>
  </xdr:twoCellAnchor>
  <xdr:twoCellAnchor>
    <xdr:from>
      <xdr:col>14</xdr:col>
      <xdr:colOff>577111</xdr:colOff>
      <xdr:row>57</xdr:row>
      <xdr:rowOff>154707</xdr:rowOff>
    </xdr:from>
    <xdr:to>
      <xdr:col>18</xdr:col>
      <xdr:colOff>536079</xdr:colOff>
      <xdr:row>66</xdr:row>
      <xdr:rowOff>43907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D00-00005F000000}"/>
            </a:ext>
          </a:extLst>
        </xdr:cNvPr>
        <xdr:cNvSpPr txBox="1"/>
      </xdr:nvSpPr>
      <xdr:spPr>
        <a:xfrm>
          <a:off x="9111511" y="10578867"/>
          <a:ext cx="2397368" cy="1535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ROSALYN SUSSMAN YALOW </a:t>
          </a:r>
          <a:br>
            <a:rPr lang="en-NZ" sz="1200" b="1">
              <a:solidFill>
                <a:srgbClr val="CC9B40"/>
              </a:solidFill>
              <a:latin typeface="+mn-lt"/>
              <a:ea typeface="+mn-ea"/>
              <a:cs typeface="+mn-cs"/>
            </a:rPr>
          </a:b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second woman and the first American-born woman to be awarded the Nobel Prize in Physiology or Medicine</a:t>
          </a:r>
        </a:p>
      </xdr:txBody>
    </xdr:sp>
    <xdr:clientData/>
  </xdr:twoCellAnchor>
  <xdr:twoCellAnchor>
    <xdr:from>
      <xdr:col>14</xdr:col>
      <xdr:colOff>104108</xdr:colOff>
      <xdr:row>57</xdr:row>
      <xdr:rowOff>147179</xdr:rowOff>
    </xdr:from>
    <xdr:to>
      <xdr:col>14</xdr:col>
      <xdr:colOff>602190</xdr:colOff>
      <xdr:row>61</xdr:row>
      <xdr:rowOff>14076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00000000-0008-0000-0D00-000060000000}"/>
            </a:ext>
          </a:extLst>
        </xdr:cNvPr>
        <xdr:cNvSpPr/>
      </xdr:nvSpPr>
      <xdr:spPr>
        <a:xfrm>
          <a:off x="8638508" y="10571339"/>
          <a:ext cx="498082" cy="598417"/>
        </a:xfrm>
        <a:prstGeom prst="ellipse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050"/>
        </a:p>
      </xdr:txBody>
    </xdr:sp>
    <xdr:clientData/>
  </xdr:twoCellAnchor>
  <xdr:twoCellAnchor>
    <xdr:from>
      <xdr:col>18</xdr:col>
      <xdr:colOff>521215</xdr:colOff>
      <xdr:row>47</xdr:row>
      <xdr:rowOff>179490</xdr:rowOff>
    </xdr:from>
    <xdr:to>
      <xdr:col>20</xdr:col>
      <xdr:colOff>160038</xdr:colOff>
      <xdr:row>53</xdr:row>
      <xdr:rowOff>162125</xdr:rowOff>
    </xdr:to>
    <xdr:sp macro="" textlink="">
      <xdr:nvSpPr>
        <xdr:cNvPr id="97" name="Oval 96">
          <a:extLst>
            <a:ext uri="{FF2B5EF4-FFF2-40B4-BE49-F238E27FC236}">
              <a16:creationId xmlns:a16="http://schemas.microsoft.com/office/drawing/2014/main" id="{00000000-0008-0000-0D00-000061000000}"/>
            </a:ext>
          </a:extLst>
        </xdr:cNvPr>
        <xdr:cNvSpPr/>
      </xdr:nvSpPr>
      <xdr:spPr>
        <a:xfrm>
          <a:off x="11494015" y="8774850"/>
          <a:ext cx="858023" cy="1079915"/>
        </a:xfrm>
        <a:prstGeom prst="ellipse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20</xdr:col>
      <xdr:colOff>129174</xdr:colOff>
      <xdr:row>47</xdr:row>
      <xdr:rowOff>122129</xdr:rowOff>
    </xdr:from>
    <xdr:to>
      <xdr:col>23</xdr:col>
      <xdr:colOff>432150</xdr:colOff>
      <xdr:row>56</xdr:row>
      <xdr:rowOff>51376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0000000-0008-0000-0D00-000062000000}"/>
            </a:ext>
          </a:extLst>
        </xdr:cNvPr>
        <xdr:cNvSpPr txBox="1"/>
      </xdr:nvSpPr>
      <xdr:spPr>
        <a:xfrm>
          <a:off x="12321174" y="8717489"/>
          <a:ext cx="2131776" cy="1575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BARBARA MCCLINTOCK</a:t>
          </a:r>
          <a:br>
            <a:rPr lang="en-NZ" sz="1050" b="1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</a:b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the only woman who has received an unshared Nobel Prize in Physiology or Medicine and the first American woman to win any unshared Nobel Prize</a:t>
          </a:r>
        </a:p>
      </xdr:txBody>
    </xdr:sp>
    <xdr:clientData/>
  </xdr:twoCellAnchor>
  <xdr:twoCellAnchor>
    <xdr:from>
      <xdr:col>20</xdr:col>
      <xdr:colOff>91821</xdr:colOff>
      <xdr:row>56</xdr:row>
      <xdr:rowOff>91594</xdr:rowOff>
    </xdr:from>
    <xdr:to>
      <xdr:col>23</xdr:col>
      <xdr:colOff>438963</xdr:colOff>
      <xdr:row>64</xdr:row>
      <xdr:rowOff>43905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D00-000063000000}"/>
            </a:ext>
          </a:extLst>
        </xdr:cNvPr>
        <xdr:cNvSpPr txBox="1"/>
      </xdr:nvSpPr>
      <xdr:spPr>
        <a:xfrm>
          <a:off x="12283821" y="10332874"/>
          <a:ext cx="2175942" cy="1415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GERTRUDE BELLE ELION </a:t>
          </a:r>
          <a:br>
            <a:rPr lang="en-NZ" sz="1200" b="1">
              <a:solidFill>
                <a:srgbClr val="CC9B40"/>
              </a:solidFill>
              <a:latin typeface="+mn-lt"/>
              <a:ea typeface="+mn-ea"/>
              <a:cs typeface="+mn-cs"/>
            </a:rPr>
          </a:b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One of only a handful of laureates without a doctoral degree, and the only woman honored with a Nobel Prize in 1988</a:t>
          </a:r>
        </a:p>
      </xdr:txBody>
    </xdr:sp>
    <xdr:clientData/>
  </xdr:twoCellAnchor>
  <xdr:twoCellAnchor>
    <xdr:from>
      <xdr:col>18</xdr:col>
      <xdr:colOff>483861</xdr:colOff>
      <xdr:row>56</xdr:row>
      <xdr:rowOff>113851</xdr:rowOff>
    </xdr:from>
    <xdr:to>
      <xdr:col>20</xdr:col>
      <xdr:colOff>122684</xdr:colOff>
      <xdr:row>62</xdr:row>
      <xdr:rowOff>96485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00000000-0008-0000-0D00-000064000000}"/>
            </a:ext>
          </a:extLst>
        </xdr:cNvPr>
        <xdr:cNvSpPr/>
      </xdr:nvSpPr>
      <xdr:spPr>
        <a:xfrm>
          <a:off x="11456661" y="10355131"/>
          <a:ext cx="858023" cy="1079914"/>
        </a:xfrm>
        <a:prstGeom prst="ellipse">
          <a:avLst/>
        </a:prstGeom>
        <a:blipFill dpi="0"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NZ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516004</xdr:colOff>
      <xdr:row>46</xdr:row>
      <xdr:rowOff>35305</xdr:rowOff>
    </xdr:from>
    <xdr:to>
      <xdr:col>24</xdr:col>
      <xdr:colOff>389416</xdr:colOff>
      <xdr:row>49</xdr:row>
      <xdr:rowOff>91408</xdr:rowOff>
    </xdr:to>
    <xdr:sp macro="" textlink="">
      <xdr:nvSpPr>
        <xdr:cNvPr id="101" name="Oval 100">
          <a:extLst>
            <a:ext uri="{FF2B5EF4-FFF2-40B4-BE49-F238E27FC236}">
              <a16:creationId xmlns:a16="http://schemas.microsoft.com/office/drawing/2014/main" id="{00000000-0008-0000-0D00-000065000000}"/>
            </a:ext>
          </a:extLst>
        </xdr:cNvPr>
        <xdr:cNvSpPr/>
      </xdr:nvSpPr>
      <xdr:spPr>
        <a:xfrm>
          <a:off x="14536804" y="8447785"/>
          <a:ext cx="483012" cy="604743"/>
        </a:xfrm>
        <a:prstGeom prst="ellipse">
          <a:avLst/>
        </a:prstGeom>
        <a:blipFill dpi="0" rotWithShape="1"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24</xdr:col>
      <xdr:colOff>439811</xdr:colOff>
      <xdr:row>46</xdr:row>
      <xdr:rowOff>0</xdr:rowOff>
    </xdr:from>
    <xdr:to>
      <xdr:col>31</xdr:col>
      <xdr:colOff>260278</xdr:colOff>
      <xdr:row>50</xdr:row>
      <xdr:rowOff>28963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D00-000066000000}"/>
            </a:ext>
          </a:extLst>
        </xdr:cNvPr>
        <xdr:cNvSpPr txBox="1"/>
      </xdr:nvSpPr>
      <xdr:spPr>
        <a:xfrm>
          <a:off x="15070211" y="8412480"/>
          <a:ext cx="4087667" cy="760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CHRISTIANE NÜSSLEIN-VOLHARD</a:t>
          </a:r>
          <a:br>
            <a:rPr lang="en-NZ" sz="1100" b="1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</a:b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only woman from Germany to have received a Nobel Prize in the sciences</a:t>
          </a:r>
        </a:p>
      </xdr:txBody>
    </xdr:sp>
    <xdr:clientData/>
  </xdr:twoCellAnchor>
  <xdr:twoCellAnchor>
    <xdr:from>
      <xdr:col>23</xdr:col>
      <xdr:colOff>545884</xdr:colOff>
      <xdr:row>50</xdr:row>
      <xdr:rowOff>51232</xdr:rowOff>
    </xdr:from>
    <xdr:to>
      <xdr:col>24</xdr:col>
      <xdr:colOff>419296</xdr:colOff>
      <xdr:row>53</xdr:row>
      <xdr:rowOff>107336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id="{00000000-0008-0000-0D00-000067000000}"/>
            </a:ext>
          </a:extLst>
        </xdr:cNvPr>
        <xdr:cNvSpPr/>
      </xdr:nvSpPr>
      <xdr:spPr>
        <a:xfrm>
          <a:off x="14566684" y="9195232"/>
          <a:ext cx="483012" cy="604744"/>
        </a:xfrm>
        <a:prstGeom prst="ellipse">
          <a:avLst/>
        </a:prstGeom>
        <a:blipFill dpi="0" rotWithShape="1"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24</xdr:col>
      <xdr:colOff>462223</xdr:colOff>
      <xdr:row>50</xdr:row>
      <xdr:rowOff>22388</xdr:rowOff>
    </xdr:from>
    <xdr:to>
      <xdr:col>31</xdr:col>
      <xdr:colOff>146003</xdr:colOff>
      <xdr:row>53</xdr:row>
      <xdr:rowOff>44669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00000000-0008-0000-0D00-000068000000}"/>
            </a:ext>
          </a:extLst>
        </xdr:cNvPr>
        <xdr:cNvSpPr txBox="1"/>
      </xdr:nvSpPr>
      <xdr:spPr>
        <a:xfrm>
          <a:off x="15092623" y="9166388"/>
          <a:ext cx="3950980" cy="5709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DOROTHY MARY CROWFOOT HODGKIN</a:t>
          </a:r>
          <a:br>
            <a:rPr lang="en-NZ" sz="1400" b="1">
              <a:solidFill>
                <a:srgbClr val="CC9B40"/>
              </a:solidFill>
              <a:latin typeface="+mn-lt"/>
              <a:ea typeface="+mn-ea"/>
              <a:cs typeface="+mn-cs"/>
            </a:rPr>
          </a:b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first Australian woman Nobel laureate</a:t>
          </a:r>
        </a:p>
      </xdr:txBody>
    </xdr:sp>
    <xdr:clientData/>
  </xdr:twoCellAnchor>
  <xdr:twoCellAnchor>
    <xdr:from>
      <xdr:col>24</xdr:col>
      <xdr:colOff>462222</xdr:colOff>
      <xdr:row>53</xdr:row>
      <xdr:rowOff>51678</xdr:rowOff>
    </xdr:from>
    <xdr:to>
      <xdr:col>31</xdr:col>
      <xdr:colOff>265072</xdr:colOff>
      <xdr:row>59</xdr:row>
      <xdr:rowOff>6551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00000000-0008-0000-0D00-000069000000}"/>
            </a:ext>
          </a:extLst>
        </xdr:cNvPr>
        <xdr:cNvSpPr txBox="1"/>
      </xdr:nvSpPr>
      <xdr:spPr>
        <a:xfrm>
          <a:off x="15092622" y="9744318"/>
          <a:ext cx="4070050" cy="10521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ADA E. YONATH </a:t>
          </a:r>
          <a:br>
            <a:rPr lang="en-NZ" sz="1400" b="1">
              <a:solidFill>
                <a:srgbClr val="CC9B40"/>
              </a:solidFill>
              <a:latin typeface="+mn-lt"/>
              <a:ea typeface="+mn-ea"/>
              <a:cs typeface="+mn-cs"/>
            </a:rPr>
          </a:b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first woman from the Middle East to win a Nobel prize in the sciences, and the first woman in 45 years to win the Nobel Prize for Chemistry</a:t>
          </a:r>
        </a:p>
      </xdr:txBody>
    </xdr:sp>
    <xdr:clientData/>
  </xdr:twoCellAnchor>
  <xdr:twoCellAnchor>
    <xdr:from>
      <xdr:col>23</xdr:col>
      <xdr:colOff>587721</xdr:colOff>
      <xdr:row>54</xdr:row>
      <xdr:rowOff>15823</xdr:rowOff>
    </xdr:from>
    <xdr:to>
      <xdr:col>24</xdr:col>
      <xdr:colOff>464121</xdr:colOff>
      <xdr:row>57</xdr:row>
      <xdr:rowOff>68341</xdr:rowOff>
    </xdr:to>
    <xdr:sp macro="" textlink="">
      <xdr:nvSpPr>
        <xdr:cNvPr id="106" name="Oval 105">
          <a:extLst>
            <a:ext uri="{FF2B5EF4-FFF2-40B4-BE49-F238E27FC236}">
              <a16:creationId xmlns:a16="http://schemas.microsoft.com/office/drawing/2014/main" id="{00000000-0008-0000-0D00-00006A000000}"/>
            </a:ext>
          </a:extLst>
        </xdr:cNvPr>
        <xdr:cNvSpPr/>
      </xdr:nvSpPr>
      <xdr:spPr>
        <a:xfrm>
          <a:off x="14608521" y="9891343"/>
          <a:ext cx="486000" cy="601158"/>
        </a:xfrm>
        <a:prstGeom prst="ellipse">
          <a:avLst/>
        </a:prstGeom>
        <a:blipFill dpi="0" rotWithShape="1"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24</xdr:col>
      <xdr:colOff>514515</xdr:colOff>
      <xdr:row>58</xdr:row>
      <xdr:rowOff>107631</xdr:rowOff>
    </xdr:from>
    <xdr:to>
      <xdr:col>31</xdr:col>
      <xdr:colOff>314956</xdr:colOff>
      <xdr:row>64</xdr:row>
      <xdr:rowOff>181961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000000-0008-0000-0D00-00006B000000}"/>
            </a:ext>
          </a:extLst>
        </xdr:cNvPr>
        <xdr:cNvSpPr txBox="1"/>
      </xdr:nvSpPr>
      <xdr:spPr>
        <a:xfrm>
          <a:off x="15144915" y="10714671"/>
          <a:ext cx="4067641" cy="1171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TU YOUYOU </a:t>
          </a:r>
          <a:br>
            <a:rPr lang="en-NZ" sz="1200" b="1">
              <a:solidFill>
                <a:srgbClr val="CC9B40"/>
              </a:solidFill>
              <a:latin typeface="+mn-lt"/>
              <a:ea typeface="+mn-ea"/>
              <a:cs typeface="+mn-cs"/>
            </a:rPr>
          </a:b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first Chinese Nobel laureate in physiology or medicine and the first female citizen of the People's Republic of China to receive a Nobel Prize in any category.</a:t>
          </a:r>
        </a:p>
      </xdr:txBody>
    </xdr:sp>
    <xdr:clientData/>
  </xdr:twoCellAnchor>
  <xdr:twoCellAnchor>
    <xdr:from>
      <xdr:col>24</xdr:col>
      <xdr:colOff>534</xdr:colOff>
      <xdr:row>58</xdr:row>
      <xdr:rowOff>112504</xdr:rowOff>
    </xdr:from>
    <xdr:to>
      <xdr:col>24</xdr:col>
      <xdr:colOff>486534</xdr:colOff>
      <xdr:row>61</xdr:row>
      <xdr:rowOff>165022</xdr:rowOff>
    </xdr:to>
    <xdr:sp macro="" textlink="">
      <xdr:nvSpPr>
        <xdr:cNvPr id="108" name="Oval 107">
          <a:extLst>
            <a:ext uri="{FF2B5EF4-FFF2-40B4-BE49-F238E27FC236}">
              <a16:creationId xmlns:a16="http://schemas.microsoft.com/office/drawing/2014/main" id="{00000000-0008-0000-0D00-00006C000000}"/>
            </a:ext>
          </a:extLst>
        </xdr:cNvPr>
        <xdr:cNvSpPr/>
      </xdr:nvSpPr>
      <xdr:spPr>
        <a:xfrm>
          <a:off x="14630934" y="10719544"/>
          <a:ext cx="486000" cy="601158"/>
        </a:xfrm>
        <a:prstGeom prst="ellipse">
          <a:avLst/>
        </a:prstGeom>
        <a:blipFill dpi="0"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6</xdr:col>
      <xdr:colOff>328972</xdr:colOff>
      <xdr:row>58</xdr:row>
      <xdr:rowOff>51662</xdr:rowOff>
    </xdr:from>
    <xdr:to>
      <xdr:col>9</xdr:col>
      <xdr:colOff>373295</xdr:colOff>
      <xdr:row>63</xdr:row>
      <xdr:rowOff>120762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00000000-0008-0000-0D00-00006D000000}"/>
            </a:ext>
          </a:extLst>
        </xdr:cNvPr>
        <xdr:cNvSpPr txBox="1"/>
      </xdr:nvSpPr>
      <xdr:spPr>
        <a:xfrm>
          <a:off x="3986572" y="10658702"/>
          <a:ext cx="1873123" cy="983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400" b="1">
              <a:solidFill>
                <a:srgbClr val="B6863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IRÈNE  JOLIOT-CURIE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NZ" sz="1200" b="0" baseline="0">
              <a:solidFill>
                <a:srgbClr val="CC9B40"/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The second woman to win the Nobel Prize in science </a:t>
          </a:r>
        </a:p>
      </xdr:txBody>
    </xdr:sp>
    <xdr:clientData/>
  </xdr:twoCellAnchor>
  <xdr:twoCellAnchor>
    <xdr:from>
      <xdr:col>5</xdr:col>
      <xdr:colOff>113666</xdr:colOff>
      <xdr:row>58</xdr:row>
      <xdr:rowOff>9192</xdr:rowOff>
    </xdr:from>
    <xdr:to>
      <xdr:col>6</xdr:col>
      <xdr:colOff>364083</xdr:colOff>
      <xdr:row>63</xdr:row>
      <xdr:rowOff>171507</xdr:rowOff>
    </xdr:to>
    <xdr:sp macro="" textlink="">
      <xdr:nvSpPr>
        <xdr:cNvPr id="110" name="Oval 109">
          <a:extLst>
            <a:ext uri="{FF2B5EF4-FFF2-40B4-BE49-F238E27FC236}">
              <a16:creationId xmlns:a16="http://schemas.microsoft.com/office/drawing/2014/main" id="{00000000-0008-0000-0D00-00006E000000}"/>
            </a:ext>
          </a:extLst>
        </xdr:cNvPr>
        <xdr:cNvSpPr/>
      </xdr:nvSpPr>
      <xdr:spPr>
        <a:xfrm>
          <a:off x="3161666" y="10616232"/>
          <a:ext cx="860017" cy="1076715"/>
        </a:xfrm>
        <a:prstGeom prst="ellipse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rgbClr val="CEA15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050"/>
        </a:p>
      </xdr:txBody>
    </xdr:sp>
    <xdr:clientData/>
  </xdr:twoCellAnchor>
  <xdr:twoCellAnchor>
    <xdr:from>
      <xdr:col>0</xdr:col>
      <xdr:colOff>450952</xdr:colOff>
      <xdr:row>8</xdr:row>
      <xdr:rowOff>81279</xdr:rowOff>
    </xdr:from>
    <xdr:to>
      <xdr:col>28</xdr:col>
      <xdr:colOff>237565</xdr:colOff>
      <xdr:row>29</xdr:row>
      <xdr:rowOff>148150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00000000-0008-0000-0D00-000075000000}"/>
            </a:ext>
          </a:extLst>
        </xdr:cNvPr>
        <xdr:cNvGrpSpPr/>
      </xdr:nvGrpSpPr>
      <xdr:grpSpPr>
        <a:xfrm>
          <a:off x="450952" y="1544319"/>
          <a:ext cx="16855413" cy="3907351"/>
          <a:chOff x="450952" y="1544319"/>
          <a:chExt cx="16855413" cy="3907351"/>
        </a:xfrm>
      </xdr:grpSpPr>
      <xdr:grpSp>
        <xdr:nvGrpSpPr>
          <xdr:cNvPr id="6" name="Group 5" title="Year 1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GrpSpPr/>
        </xdr:nvGrpSpPr>
        <xdr:grpSpPr>
          <a:xfrm>
            <a:off x="508000" y="3909405"/>
            <a:ext cx="16560801" cy="583231"/>
            <a:chOff x="465755" y="3103222"/>
            <a:chExt cx="15354502" cy="551248"/>
          </a:xfrm>
          <a:gradFill flip="none" rotWithShape="1">
            <a:gsLst>
              <a:gs pos="0">
                <a:srgbClr val="D6B270">
                  <a:tint val="66000"/>
                  <a:satMod val="160000"/>
                </a:srgbClr>
              </a:gs>
              <a:gs pos="50000">
                <a:srgbClr val="D6B270">
                  <a:tint val="44500"/>
                  <a:satMod val="160000"/>
                </a:srgbClr>
              </a:gs>
              <a:gs pos="100000">
                <a:srgbClr val="D6B270">
                  <a:tint val="23500"/>
                  <a:satMod val="160000"/>
                </a:srgbClr>
              </a:gs>
            </a:gsLst>
            <a:lin ang="10800000" scaled="1"/>
            <a:tileRect/>
          </a:gradFill>
        </xdr:grpSpPr>
        <xdr:sp macro="" textlink="">
          <xdr:nvSpPr>
            <xdr:cNvPr id="73" name="Arrow: Right 72" title="Year Arrow">
              <a:extLst>
                <a:ext uri="{FF2B5EF4-FFF2-40B4-BE49-F238E27FC236}">
                  <a16:creationId xmlns:a16="http://schemas.microsoft.com/office/drawing/2014/main" id="{00000000-0008-0000-0D00-000049000000}"/>
                </a:ext>
              </a:extLst>
            </xdr:cNvPr>
            <xdr:cNvSpPr/>
          </xdr:nvSpPr>
          <xdr:spPr>
            <a:xfrm>
              <a:off x="12504337" y="3299214"/>
              <a:ext cx="3315920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4" name="Arrow: Right 73" title="Year Arrow">
              <a:extLst>
                <a:ext uri="{FF2B5EF4-FFF2-40B4-BE49-F238E27FC236}">
                  <a16:creationId xmlns:a16="http://schemas.microsoft.com/office/drawing/2014/main" id="{00000000-0008-0000-0D00-00004A000000}"/>
                </a:ext>
              </a:extLst>
            </xdr:cNvPr>
            <xdr:cNvSpPr/>
          </xdr:nvSpPr>
          <xdr:spPr>
            <a:xfrm>
              <a:off x="9808334" y="3299213"/>
              <a:ext cx="3329261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5" name="Arrow: Right 74" title="Year Arrow">
              <a:extLst>
                <a:ext uri="{FF2B5EF4-FFF2-40B4-BE49-F238E27FC236}">
                  <a16:creationId xmlns:a16="http://schemas.microsoft.com/office/drawing/2014/main" id="{00000000-0008-0000-0D00-00004B000000}"/>
                </a:ext>
              </a:extLst>
            </xdr:cNvPr>
            <xdr:cNvSpPr/>
          </xdr:nvSpPr>
          <xdr:spPr>
            <a:xfrm>
              <a:off x="7066197" y="3299213"/>
              <a:ext cx="3375964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6" name="Arrow: Right 75" title="Year Arrow">
              <a:extLst>
                <a:ext uri="{FF2B5EF4-FFF2-40B4-BE49-F238E27FC236}">
                  <a16:creationId xmlns:a16="http://schemas.microsoft.com/office/drawing/2014/main" id="{00000000-0008-0000-0D00-00004C000000}"/>
                </a:ext>
              </a:extLst>
            </xdr:cNvPr>
            <xdr:cNvSpPr/>
          </xdr:nvSpPr>
          <xdr:spPr>
            <a:xfrm>
              <a:off x="5097997" y="3299213"/>
              <a:ext cx="2968980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7" name="Arrow: Right 76" title="Year Arrow">
              <a:extLst>
                <a:ext uri="{FF2B5EF4-FFF2-40B4-BE49-F238E27FC236}">
                  <a16:creationId xmlns:a16="http://schemas.microsoft.com/office/drawing/2014/main" id="{00000000-0008-0000-0D00-00004D000000}"/>
                </a:ext>
              </a:extLst>
            </xdr:cNvPr>
            <xdr:cNvSpPr/>
          </xdr:nvSpPr>
          <xdr:spPr>
            <a:xfrm>
              <a:off x="2489297" y="3299213"/>
              <a:ext cx="3102417" cy="355256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8" name="Arrow: Right 77" title="Year Arrow">
              <a:extLst>
                <a:ext uri="{FF2B5EF4-FFF2-40B4-BE49-F238E27FC236}">
                  <a16:creationId xmlns:a16="http://schemas.microsoft.com/office/drawing/2014/main" id="{00000000-0008-0000-0D00-00004E000000}"/>
                </a:ext>
              </a:extLst>
            </xdr:cNvPr>
            <xdr:cNvSpPr/>
          </xdr:nvSpPr>
          <xdr:spPr>
            <a:xfrm>
              <a:off x="465755" y="3304476"/>
              <a:ext cx="2750777" cy="349994"/>
            </a:xfrm>
            <a:prstGeom prst="rightArrow">
              <a:avLst>
                <a:gd name="adj1" fmla="val 100000"/>
                <a:gd name="adj2" fmla="val 50000"/>
              </a:avLst>
            </a:prstGeom>
            <a:gradFill flip="none" rotWithShape="1">
              <a:gsLst>
                <a:gs pos="0">
                  <a:srgbClr val="D8B576">
                    <a:shade val="30000"/>
                    <a:satMod val="115000"/>
                  </a:srgbClr>
                </a:gs>
                <a:gs pos="50000">
                  <a:srgbClr val="D8B576">
                    <a:shade val="67500"/>
                    <a:satMod val="115000"/>
                  </a:srgbClr>
                </a:gs>
                <a:gs pos="100000">
                  <a:srgbClr val="D8B576">
                    <a:shade val="100000"/>
                    <a:satMod val="115000"/>
                  </a:srgbClr>
                </a:gs>
              </a:gsLst>
              <a:path path="circle">
                <a:fillToRect l="100000" b="100000"/>
              </a:path>
              <a:tileRect t="-100000" r="-10000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914400" rtl="0" eaLnBrk="1" latinLnBrk="0" hangingPunct="1"/>
              <a:endParaRPr lang="en-US" sz="16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79" name="Straight Connector 78" title="Q lines">
              <a:extLst>
                <a:ext uri="{FF2B5EF4-FFF2-40B4-BE49-F238E27FC236}">
                  <a16:creationId xmlns:a16="http://schemas.microsoft.com/office/drawing/2014/main" id="{00000000-0008-0000-0D00-00004F000000}"/>
                </a:ext>
              </a:extLst>
            </xdr:cNvPr>
            <xdr:cNvCxnSpPr>
              <a:cxnSpLocks/>
            </xdr:cNvCxnSpPr>
          </xdr:nvCxnSpPr>
          <xdr:spPr>
            <a:xfrm>
              <a:off x="1806378" y="3103222"/>
              <a:ext cx="0" cy="165471"/>
            </a:xfrm>
            <a:prstGeom prst="line">
              <a:avLst/>
            </a:prstGeom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/>
                </a:gs>
              </a:gsLst>
              <a:lin ang="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</xdr:grp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SpPr txBox="1"/>
        </xdr:nvSpPr>
        <xdr:spPr>
          <a:xfrm>
            <a:off x="1527622" y="4185738"/>
            <a:ext cx="1243952" cy="2097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</a:rPr>
              <a:t>1901-1920</a:t>
            </a:r>
          </a:p>
        </xdr:txBody>
      </xdr:sp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00000000-0008-0000-0D00-000047000000}"/>
              </a:ext>
            </a:extLst>
          </xdr:cNvPr>
          <xdr:cNvSpPr txBox="1"/>
        </xdr:nvSpPr>
        <xdr:spPr>
          <a:xfrm>
            <a:off x="450952" y="2737698"/>
            <a:ext cx="2520548" cy="1136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1903 - Marie Curie, the first </a:t>
            </a:r>
            <a:b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100" b="0" i="0" u="none" strike="noStrike" baseline="0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</a:t>
            </a:r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woman to receive the honor</a:t>
            </a:r>
            <a:b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100" b="0" i="0" u="none" strike="noStrike" baseline="0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</a:t>
            </a:r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for her contributions in Physics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1911 - Marie Curie is awarded the</a:t>
            </a:r>
            <a:b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 Nobel Prize in Chemistry</a:t>
            </a:r>
            <a:endParaRPr lang="en-NZ" sz="1400">
              <a:solidFill>
                <a:srgbClr val="002A3A"/>
              </a:solidFill>
              <a:effectLst/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endParaRPr>
          </a:p>
          <a:p>
            <a:pPr algn="l"/>
            <a:endParaRPr lang="en-NZ" sz="1050" baseline="0"/>
          </a:p>
          <a:p>
            <a:pPr algn="l"/>
            <a:endParaRPr lang="en-NZ" sz="1050"/>
          </a:p>
          <a:p>
            <a:pPr algn="l"/>
            <a:endParaRPr lang="en-NZ" sz="1050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 txBox="1"/>
        </xdr:nvSpPr>
        <xdr:spPr>
          <a:xfrm>
            <a:off x="4192566" y="4185738"/>
            <a:ext cx="1217358" cy="2680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1921-1940</a:t>
            </a:r>
          </a:p>
        </xdr:txBody>
      </xdr:sp>
      <xdr:pic>
        <xdr:nvPicPr>
          <xdr:cNvPr id="10" name="Graphic 27" title="callout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1754679" y="3787240"/>
            <a:ext cx="344596" cy="298620"/>
          </a:xfrm>
          <a:prstGeom prst="rect">
            <a:avLst/>
          </a:prstGeom>
        </xdr:spPr>
      </xdr:pic>
      <xdr:pic>
        <xdr:nvPicPr>
          <xdr:cNvPr id="11" name="Graphic 27" title="callout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1965249" y="4545553"/>
            <a:ext cx="341727" cy="301608"/>
          </a:xfrm>
          <a:prstGeom prst="rect">
            <a:avLst/>
          </a:prstGeom>
        </xdr:spPr>
      </xdr:pic>
      <xdr:pic>
        <xdr:nvPicPr>
          <xdr:cNvPr id="13" name="Graphic 27" title="callout">
            <a:extLst>
              <a:ext uri="{FF2B5EF4-FFF2-40B4-BE49-F238E27FC236}">
                <a16:creationId xmlns:a16="http://schemas.microsoft.com/office/drawing/2014/main" id="{00000000-0008-0000-0D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4443817" y="3787241"/>
            <a:ext cx="344596" cy="298620"/>
          </a:xfrm>
          <a:prstGeom prst="rect">
            <a:avLst/>
          </a:prstGeom>
        </xdr:spPr>
      </xdr:pic>
      <xdr:pic>
        <xdr:nvPicPr>
          <xdr:cNvPr id="14" name="Graphic 27" title="callout">
            <a:extLst>
              <a:ext uri="{FF2B5EF4-FFF2-40B4-BE49-F238E27FC236}">
                <a16:creationId xmlns:a16="http://schemas.microsoft.com/office/drawing/2014/main" id="{00000000-0008-0000-0D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4644015" y="4533599"/>
            <a:ext cx="341727" cy="295632"/>
          </a:xfrm>
          <a:prstGeom prst="rect">
            <a:avLst/>
          </a:prstGeom>
        </xdr:spPr>
      </xdr:pic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D00-00000F000000}"/>
              </a:ext>
            </a:extLst>
          </xdr:cNvPr>
          <xdr:cNvSpPr txBox="1"/>
        </xdr:nvSpPr>
        <xdr:spPr>
          <a:xfrm>
            <a:off x="6830916" y="4185738"/>
            <a:ext cx="1221854" cy="2330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1941-1960</a:t>
            </a:r>
          </a:p>
        </xdr:txBody>
      </xdr:sp>
      <xdr:pic>
        <xdr:nvPicPr>
          <xdr:cNvPr id="18" name="Graphic 27" title="callout">
            <a:extLst>
              <a:ext uri="{FF2B5EF4-FFF2-40B4-BE49-F238E27FC236}">
                <a16:creationId xmlns:a16="http://schemas.microsoft.com/office/drawing/2014/main" id="{00000000-0008-0000-0D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7322781" y="4545553"/>
            <a:ext cx="341727" cy="301608"/>
          </a:xfrm>
          <a:prstGeom prst="rect">
            <a:avLst/>
          </a:prstGeom>
        </xdr:spPr>
      </xdr:pic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00000000-0008-0000-0D00-000043000000}"/>
              </a:ext>
            </a:extLst>
          </xdr:cNvPr>
          <xdr:cNvSpPr txBox="1"/>
        </xdr:nvSpPr>
        <xdr:spPr>
          <a:xfrm>
            <a:off x="5662391" y="3525963"/>
            <a:ext cx="2304196" cy="3479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1947 - Gerty Cori, in Medicine</a:t>
            </a:r>
          </a:p>
          <a:p>
            <a:pPr marL="0" indent="0" algn="l"/>
            <a:endParaRPr lang="en-NZ" sz="1100" b="0" i="0" u="none" strike="noStrike">
              <a:solidFill>
                <a:srgbClr val="002A3A"/>
              </a:solidFill>
              <a:effectLst/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endParaRPr>
          </a:p>
          <a:p>
            <a:pPr algn="l"/>
            <a:endParaRPr lang="en-NZ" sz="1100"/>
          </a:p>
        </xdr:txBody>
      </xdr:sp>
      <xdr:pic>
        <xdr:nvPicPr>
          <xdr:cNvPr id="21" name="Graphic 27" title="callout">
            <a:extLst>
              <a:ext uri="{FF2B5EF4-FFF2-40B4-BE49-F238E27FC236}">
                <a16:creationId xmlns:a16="http://schemas.microsoft.com/office/drawing/2014/main" id="{00000000-0008-0000-0D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7194977" y="3787241"/>
            <a:ext cx="344596" cy="298620"/>
          </a:xfrm>
          <a:prstGeom prst="rect">
            <a:avLst/>
          </a:prstGeom>
        </xdr:spPr>
      </xdr:pic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D00-000016000000}"/>
              </a:ext>
            </a:extLst>
          </xdr:cNvPr>
          <xdr:cNvSpPr txBox="1"/>
        </xdr:nvSpPr>
        <xdr:spPr>
          <a:xfrm>
            <a:off x="9473762" y="4185738"/>
            <a:ext cx="1272055" cy="2330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1961-1980</a:t>
            </a:r>
          </a:p>
        </xdr:txBody>
      </xdr:sp>
      <xdr:pic>
        <xdr:nvPicPr>
          <xdr:cNvPr id="23" name="Graphic 27" title="callout">
            <a:extLst>
              <a:ext uri="{FF2B5EF4-FFF2-40B4-BE49-F238E27FC236}">
                <a16:creationId xmlns:a16="http://schemas.microsoft.com/office/drawing/2014/main" id="{00000000-0008-0000-0D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10001547" y="4548541"/>
            <a:ext cx="341727" cy="295632"/>
          </a:xfrm>
          <a:prstGeom prst="rect">
            <a:avLst/>
          </a:prstGeom>
        </xdr:spPr>
      </xdr:pic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0D00-000019000000}"/>
              </a:ext>
            </a:extLst>
          </xdr:cNvPr>
          <xdr:cNvSpPr txBox="1"/>
        </xdr:nvSpPr>
        <xdr:spPr>
          <a:xfrm>
            <a:off x="12166809" y="4170797"/>
            <a:ext cx="1330457" cy="2447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1981-2000</a:t>
            </a:r>
          </a:p>
        </xdr:txBody>
      </xdr:sp>
      <xdr:pic>
        <xdr:nvPicPr>
          <xdr:cNvPr id="26" name="Graphic 25" title="callout">
            <a:extLst>
              <a:ext uri="{FF2B5EF4-FFF2-40B4-BE49-F238E27FC236}">
                <a16:creationId xmlns:a16="http://schemas.microsoft.com/office/drawing/2014/main" id="{00000000-0008-0000-0D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12354762" y="3788676"/>
            <a:ext cx="341729" cy="298620"/>
          </a:xfrm>
          <a:prstGeom prst="rect">
            <a:avLst/>
          </a:prstGeom>
        </xdr:spPr>
      </xdr:pic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00000000-0008-0000-0D00-000039000000}"/>
              </a:ext>
            </a:extLst>
          </xdr:cNvPr>
          <xdr:cNvSpPr txBox="1"/>
        </xdr:nvSpPr>
        <xdr:spPr>
          <a:xfrm>
            <a:off x="8088925" y="2923783"/>
            <a:ext cx="3266202" cy="950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1963 - Maria Goeppert Mayer, in Physics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1964 - Dorothy Crowfoot Hodgkin in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 Chemistry</a:t>
            </a:r>
          </a:p>
          <a:p>
            <a:pPr marL="0" indent="0" algn="l"/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1977 - Rosalyn Yalow, in Medicine</a:t>
            </a:r>
          </a:p>
          <a:p>
            <a:pPr algn="l"/>
            <a:endParaRPr lang="en-NZ" sz="1050"/>
          </a:p>
          <a:p>
            <a:pPr algn="l"/>
            <a:endParaRPr lang="en-NZ" sz="1050"/>
          </a:p>
        </xdr:txBody>
      </xdr:sp>
      <xdr:pic>
        <xdr:nvPicPr>
          <xdr:cNvPr id="28" name="Graphic 27" title="callout">
            <a:extLst>
              <a:ext uri="{FF2B5EF4-FFF2-40B4-BE49-F238E27FC236}">
                <a16:creationId xmlns:a16="http://schemas.microsoft.com/office/drawing/2014/main" id="{00000000-0008-0000-0D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12678819" y="4515502"/>
            <a:ext cx="341727" cy="298620"/>
          </a:xfrm>
          <a:prstGeom prst="rect">
            <a:avLst/>
          </a:prstGeom>
        </xdr:spPr>
      </xdr:pic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00000000-0008-0000-0D00-000032000000}"/>
              </a:ext>
            </a:extLst>
          </xdr:cNvPr>
          <xdr:cNvSpPr txBox="1"/>
        </xdr:nvSpPr>
        <xdr:spPr>
          <a:xfrm>
            <a:off x="11497785" y="2621360"/>
            <a:ext cx="2837151" cy="12525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1983 - Barbara McClintock, in Medicine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1986 - Rita Levi-Montalcini, in Medicine</a:t>
            </a:r>
          </a:p>
          <a:p>
            <a:pPr marL="0" indent="0" algn="l"/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1988 - Gertrude B. Elion, in Medicine</a:t>
            </a:r>
          </a:p>
          <a:p>
            <a:pPr marL="0" indent="0" algn="l"/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1995 - Christiane Nüsslein-Volhard, in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  Medicine          </a:t>
            </a:r>
          </a:p>
          <a:p>
            <a:pPr algn="l"/>
            <a:endParaRPr lang="en-NZ" sz="1200"/>
          </a:p>
          <a:p>
            <a:pPr algn="l"/>
            <a:endParaRPr lang="en-NZ" sz="1200"/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0D00-00001F000000}"/>
              </a:ext>
            </a:extLst>
          </xdr:cNvPr>
          <xdr:cNvSpPr txBox="1"/>
        </xdr:nvSpPr>
        <xdr:spPr>
          <a:xfrm>
            <a:off x="14918260" y="4195898"/>
            <a:ext cx="1358681" cy="2214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NZ" sz="1400" b="1">
                <a:solidFill>
                  <a:srgbClr val="F9E5CB"/>
                </a:solidFill>
                <a:latin typeface="+mn-lt"/>
                <a:ea typeface="+mn-ea"/>
                <a:cs typeface="+mn-cs"/>
              </a:rPr>
              <a:t>2001-2019</a:t>
            </a:r>
          </a:p>
        </xdr:txBody>
      </xdr:sp>
      <xdr:pic>
        <xdr:nvPicPr>
          <xdr:cNvPr id="32" name="Graphic 27" title="callout">
            <a:extLst>
              <a:ext uri="{FF2B5EF4-FFF2-40B4-BE49-F238E27FC236}">
                <a16:creationId xmlns:a16="http://schemas.microsoft.com/office/drawing/2014/main" id="{00000000-0008-0000-0D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15359081" y="4485803"/>
            <a:ext cx="341727" cy="301608"/>
          </a:xfrm>
          <a:prstGeom prst="rect">
            <a:avLst/>
          </a:prstGeom>
        </xdr:spPr>
      </xdr:pic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00000000-0008-0000-0D00-000026000000}"/>
              </a:ext>
            </a:extLst>
          </xdr:cNvPr>
          <xdr:cNvSpPr txBox="1"/>
        </xdr:nvSpPr>
        <xdr:spPr>
          <a:xfrm>
            <a:off x="14477593" y="1544319"/>
            <a:ext cx="2828772" cy="23296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numCol="1" rtlCol="0" anchor="t">
            <a:noAutofit/>
          </a:bodyPr>
          <a:lstStyle/>
          <a:p>
            <a:pPr marL="0" indent="0" algn="l"/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2004 - Linda B. Buck in Medicine</a:t>
            </a:r>
          </a:p>
          <a:p>
            <a:pPr marL="0" indent="0" algn="l"/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2008 - Françoise Barré-Sinoussi, in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 Medicine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2009 - Elizabeth Blackburn</a:t>
            </a:r>
            <a:r>
              <a:rPr lang="en-NZ" sz="1200" b="0" i="0" u="none" strike="noStrike" baseline="0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and</a:t>
            </a: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Carol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 W.Greider, in Medicine; 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 Ada E. Yonath, in Chemistry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2014 - May-Britt Moser, in Medicine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2015 - Tu Youyou, in Medicine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2018 - Frances H. Arnold,in Chemistry; </a:t>
            </a:r>
            <a:b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2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 Donna Strickland, in Physics  </a:t>
            </a:r>
          </a:p>
          <a:p>
            <a:pPr marL="0" indent="0" algn="l"/>
            <a:endParaRPr lang="en-NZ" sz="1200" b="0" i="0" u="none" strike="noStrike">
              <a:solidFill>
                <a:srgbClr val="002A3A"/>
              </a:solidFill>
              <a:effectLst/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endParaRPr>
          </a:p>
          <a:p>
            <a:pPr algn="l"/>
            <a:br>
              <a:rPr lang="en-NZ" sz="1000" b="0" i="0" u="none" strike="noStrike">
                <a:solidFill>
                  <a:schemeClr val="dk1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endParaRPr lang="en-NZ" sz="1000"/>
          </a:p>
        </xdr:txBody>
      </xdr:sp>
      <xdr:pic>
        <xdr:nvPicPr>
          <xdr:cNvPr id="35" name="Graphic 27" title="callout">
            <a:extLst>
              <a:ext uri="{FF2B5EF4-FFF2-40B4-BE49-F238E27FC236}">
                <a16:creationId xmlns:a16="http://schemas.microsoft.com/office/drawing/2014/main" id="{00000000-0008-0000-0D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15133649" y="3787241"/>
            <a:ext cx="344596" cy="298620"/>
          </a:xfrm>
          <a:prstGeom prst="rect">
            <a:avLst/>
          </a:prstGeom>
        </xdr:spPr>
      </xdr:pic>
      <xdr:pic>
        <xdr:nvPicPr>
          <xdr:cNvPr id="36" name="Graphic 27" title="callout">
            <a:extLst>
              <a:ext uri="{FF2B5EF4-FFF2-40B4-BE49-F238E27FC236}">
                <a16:creationId xmlns:a16="http://schemas.microsoft.com/office/drawing/2014/main" id="{00000000-0008-0000-0D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 rot="16200000">
            <a:off x="9787153" y="3788676"/>
            <a:ext cx="341729" cy="298620"/>
          </a:xfrm>
          <a:prstGeom prst="rect">
            <a:avLst/>
          </a:prstGeom>
        </xdr:spPr>
      </xdr:pic>
      <xdr:sp macro="" textlink="">
        <xdr:nvSpPr>
          <xdr:cNvPr id="81" name="TextBox 80">
            <a:extLst>
              <a:ext uri="{FF2B5EF4-FFF2-40B4-BE49-F238E27FC236}">
                <a16:creationId xmlns:a16="http://schemas.microsoft.com/office/drawing/2014/main" id="{00000000-0008-0000-0D00-000051000000}"/>
              </a:ext>
            </a:extLst>
          </xdr:cNvPr>
          <xdr:cNvSpPr txBox="1"/>
        </xdr:nvSpPr>
        <xdr:spPr>
          <a:xfrm>
            <a:off x="3124318" y="3007803"/>
            <a:ext cx="2344615" cy="8661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1935 - Irène Joliot-Curie, daughter</a:t>
            </a:r>
            <a:b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 of Pierre and Marie Curie</a:t>
            </a:r>
            <a:b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100" b="0" i="0" u="none" strike="noStrike" baseline="0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 </a:t>
            </a:r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awarded the Nobel Prize in</a:t>
            </a:r>
            <a:b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</a:br>
            <a:r>
              <a:rPr lang="en-NZ" sz="1100" b="0" i="0" u="none" strike="noStrike" baseline="0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         </a:t>
            </a:r>
            <a:r>
              <a:rPr lang="en-NZ" sz="1100" b="0" i="0" u="none" strike="noStrike">
                <a:solidFill>
                  <a:srgbClr val="002A3A"/>
                </a:solidFill>
                <a:effectLst/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Chemistry</a:t>
            </a:r>
          </a:p>
          <a:p>
            <a:pPr marL="0" indent="0" algn="l"/>
            <a:endParaRPr lang="en-NZ" sz="800" b="0" i="0" u="none" strike="noStrike">
              <a:solidFill>
                <a:srgbClr val="002A3A"/>
              </a:solidFill>
              <a:effectLst/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endParaRPr>
          </a:p>
          <a:p>
            <a:pPr algn="l"/>
            <a:endParaRPr lang="en-NZ" sz="1050"/>
          </a:p>
        </xdr:txBody>
      </xdr:sp>
      <xdr:sp macro="" textlink="">
        <xdr:nvSpPr>
          <xdr:cNvPr id="111" name="Oval 110" title="Milestone Number">
            <a:extLst>
              <a:ext uri="{FF2B5EF4-FFF2-40B4-BE49-F238E27FC236}">
                <a16:creationId xmlns:a16="http://schemas.microsoft.com/office/drawing/2014/main" id="{00000000-0008-0000-0D00-00006F000000}"/>
              </a:ext>
            </a:extLst>
          </xdr:cNvPr>
          <xdr:cNvSpPr/>
        </xdr:nvSpPr>
        <xdr:spPr>
          <a:xfrm>
            <a:off x="2001520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en-US" sz="2000" b="1" kern="1200">
                <a:solidFill>
                  <a:schemeClr val="bg1"/>
                </a:solidFill>
                <a:latin typeface="+mn-lt"/>
                <a:ea typeface="+mn-ea"/>
                <a:cs typeface="+mn-cs"/>
              </a:rPr>
              <a:t>2</a:t>
            </a:r>
          </a:p>
        </xdr:txBody>
      </xdr:sp>
      <xdr:sp macro="" textlink="">
        <xdr:nvSpPr>
          <xdr:cNvPr id="112" name="Oval 111" title="Milestone Number">
            <a:extLst>
              <a:ext uri="{FF2B5EF4-FFF2-40B4-BE49-F238E27FC236}">
                <a16:creationId xmlns:a16="http://schemas.microsoft.com/office/drawing/2014/main" id="{00000000-0008-0000-0D00-000070000000}"/>
              </a:ext>
            </a:extLst>
          </xdr:cNvPr>
          <xdr:cNvSpPr/>
        </xdr:nvSpPr>
        <xdr:spPr>
          <a:xfrm>
            <a:off x="4678782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113" name="Oval 112" title="Milestone Number">
            <a:extLst>
              <a:ext uri="{FF2B5EF4-FFF2-40B4-BE49-F238E27FC236}">
                <a16:creationId xmlns:a16="http://schemas.microsoft.com/office/drawing/2014/main" id="{00000000-0008-0000-0D00-000071000000}"/>
              </a:ext>
            </a:extLst>
          </xdr:cNvPr>
          <xdr:cNvSpPr/>
        </xdr:nvSpPr>
        <xdr:spPr>
          <a:xfrm>
            <a:off x="7356044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114" name="Oval 113" title="Milestone Number">
            <a:extLst>
              <a:ext uri="{FF2B5EF4-FFF2-40B4-BE49-F238E27FC236}">
                <a16:creationId xmlns:a16="http://schemas.microsoft.com/office/drawing/2014/main" id="{00000000-0008-0000-0D00-000072000000}"/>
              </a:ext>
            </a:extLst>
          </xdr:cNvPr>
          <xdr:cNvSpPr/>
        </xdr:nvSpPr>
        <xdr:spPr>
          <a:xfrm>
            <a:off x="10033306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115" name="Oval 114" title="Milestone Number">
            <a:extLst>
              <a:ext uri="{FF2B5EF4-FFF2-40B4-BE49-F238E27FC236}">
                <a16:creationId xmlns:a16="http://schemas.microsoft.com/office/drawing/2014/main" id="{00000000-0008-0000-0D00-000073000000}"/>
              </a:ext>
            </a:extLst>
          </xdr:cNvPr>
          <xdr:cNvSpPr/>
        </xdr:nvSpPr>
        <xdr:spPr>
          <a:xfrm>
            <a:off x="12710568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4</a:t>
            </a:r>
          </a:p>
        </xdr:txBody>
      </xdr:sp>
      <xdr:sp macro="" textlink="">
        <xdr:nvSpPr>
          <xdr:cNvPr id="116" name="Oval 115" title="Milestone Number">
            <a:extLst>
              <a:ext uri="{FF2B5EF4-FFF2-40B4-BE49-F238E27FC236}">
                <a16:creationId xmlns:a16="http://schemas.microsoft.com/office/drawing/2014/main" id="{00000000-0008-0000-0D00-000074000000}"/>
              </a:ext>
            </a:extLst>
          </xdr:cNvPr>
          <xdr:cNvSpPr/>
        </xdr:nvSpPr>
        <xdr:spPr>
          <a:xfrm>
            <a:off x="15387829" y="4927600"/>
            <a:ext cx="537936" cy="524070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25400" dist="127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000" b="1">
                <a:solidFill>
                  <a:schemeClr val="bg1"/>
                </a:solidFill>
              </a:rPr>
              <a:t>9</a:t>
            </a:r>
          </a:p>
        </xdr:txBody>
      </xdr:sp>
    </xdr:grpSp>
    <xdr:clientData/>
  </xdr:twoCellAnchor>
  <xdr:twoCellAnchor editAs="oneCell">
    <xdr:from>
      <xdr:col>4</xdr:col>
      <xdr:colOff>0</xdr:colOff>
      <xdr:row>73</xdr:row>
      <xdr:rowOff>0</xdr:rowOff>
    </xdr:from>
    <xdr:to>
      <xdr:col>23</xdr:col>
      <xdr:colOff>427761</xdr:colOff>
      <xdr:row>96</xdr:row>
      <xdr:rowOff>158874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D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13350240"/>
          <a:ext cx="12010161" cy="4365114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558800</xdr:colOff>
      <xdr:row>126</xdr:row>
      <xdr:rowOff>81280</xdr:rowOff>
    </xdr:from>
    <xdr:to>
      <xdr:col>24</xdr:col>
      <xdr:colOff>376961</xdr:colOff>
      <xdr:row>150</xdr:row>
      <xdr:rowOff>57274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D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7200" y="23124160"/>
          <a:ext cx="12010161" cy="436511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131</xdr:row>
      <xdr:rowOff>0</xdr:rowOff>
    </xdr:from>
    <xdr:to>
      <xdr:col>31</xdr:col>
      <xdr:colOff>481837</xdr:colOff>
      <xdr:row>139</xdr:row>
      <xdr:rowOff>67189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D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59200" y="23957280"/>
          <a:ext cx="2920237" cy="15302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457199</xdr:colOff>
      <xdr:row>120</xdr:row>
      <xdr:rowOff>121919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D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3"/>
            </a:ext>
          </a:extLst>
        </a:blip>
        <a:stretch>
          <a:fillRect/>
        </a:stretch>
      </xdr:blipFill>
      <xdr:spPr>
        <a:xfrm>
          <a:off x="609600" y="21214080"/>
          <a:ext cx="1066799" cy="85343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 Menon" refreshedDate="44686.686186689818" createdVersion="7" refreshedVersion="7" minRefreshableVersion="3" recordCount="923" xr:uid="{4C66DE14-898D-4C66-B995-5FEDB48CCCBE}">
  <cacheSource type="worksheet">
    <worksheetSource name="NobelPrize"/>
  </cacheSource>
  <cacheFields count="15">
    <cacheField name="firstname" numFmtId="0">
      <sharedItems/>
    </cacheField>
    <cacheField name="surname" numFmtId="0">
      <sharedItems containsBlank="1"/>
    </cacheField>
    <cacheField name="full_name" numFmtId="0">
      <sharedItems count="919">
        <s v="Wilhelm Conrad  Röntgen"/>
        <s v="Hendrik A. Lorentz"/>
        <s v="Pieter Zeeman"/>
        <s v="Henri Becquerel"/>
        <s v="Pierre Curie"/>
        <s v="Marie Curie"/>
        <s v="Lord Rayleigh"/>
        <s v="Philipp Lenard"/>
        <s v="J.J. Thomson"/>
        <s v="Albert A. Michelson"/>
        <s v="Gabriel Lippmann"/>
        <s v="Guglielmo Marconi"/>
        <s v="Ferdinand Braun"/>
        <s v="Johannes Diderik van der Waals"/>
        <s v="Wilhelm Wien"/>
        <s v="Gustaf Dalén"/>
        <s v="Heike Kamerlingh Onnes"/>
        <s v="Max von Laue"/>
        <s v="William Bragg"/>
        <s v="Lawrence Bragg"/>
        <s v="Charles Glover Barkla"/>
        <s v="Max Planck"/>
        <s v="Johannes Stark"/>
        <s v="Charles Edouard Guillaume"/>
        <s v="Albert Einstein"/>
        <s v="Niels Bohr"/>
        <s v="Robert A. Millikan"/>
        <s v="Manne Siegbahn"/>
        <s v="James Franck"/>
        <s v="Gustav Hertz"/>
        <s v="Jean Baptiste Perrin"/>
        <s v="Arthur H. Compton"/>
        <s v="C.T.R. Wilson"/>
        <s v="Owen Willans Richardson"/>
        <s v="Louis de Broglie"/>
        <s v="Sir Chandrasekhara Venkata Raman"/>
        <s v="Werner Heisenberg"/>
        <s v="Erwin Schrödinger"/>
        <s v="Paul A.M. Dirac"/>
        <s v="James Chadwick"/>
        <s v="Victor F. Hess"/>
        <s v="Carl D. Anderson"/>
        <s v="Clinton Davisson"/>
        <s v="George Paget Thomson"/>
        <s v="Enrico Fermi"/>
        <s v="Ernest Lawrence"/>
        <s v="Otto Stern"/>
        <s v="Isidor Isaac Rabi"/>
        <s v="Wolfgang Pauli"/>
        <s v="Percy W. Bridgman"/>
        <s v="Edward V. Appleton"/>
        <s v="Patrick M.S. Blackett"/>
        <s v="Hideki Yukawa"/>
        <s v="Cecil Powell"/>
        <s v="John Cockcroft"/>
        <s v="Ernest T.S. Walton"/>
        <s v="Felix Bloch"/>
        <s v="E. M. Purcell"/>
        <s v="Frits Zernike"/>
        <s v="Max Born"/>
        <s v="Walther Bothe"/>
        <s v="Willis E. Lamb"/>
        <s v="Polykarp Kusch"/>
        <s v="William B. Shockley"/>
        <s v="John Bardeen"/>
        <s v="Walter H. Brattain"/>
        <s v="Chen Ning Yang"/>
        <s v="Tsung-Dao Lee"/>
        <s v="Pavel A. Cherenkov"/>
        <s v="Igor Y. Tamm"/>
        <s v="Emilio Segrè "/>
        <s v="Owen Chamberlain"/>
        <s v="Donald A. Glaser"/>
        <s v="Robert Hofstadter"/>
        <s v="Rudolf Mössbauer"/>
        <s v="Lev Landau"/>
        <s v="Eugene Wigner"/>
        <s v="Maria Goeppert Mayer"/>
        <s v="J. Hans D. Jensen"/>
        <s v="Charles H. Townes"/>
        <s v="Nicolay G. Basov"/>
        <s v="Aleksandr M. Prokhorov"/>
        <s v="Sin-Itiro Tomonaga"/>
        <s v="Julian Schwinger"/>
        <s v="Richard P. Feynman"/>
        <s v="Alfred Kastler"/>
        <s v="Hans Bethe"/>
        <s v="Luis Alvarez"/>
        <s v="Murray Gell-Mann"/>
        <s v="Hannes Alfvén "/>
        <s v="Louis Néel "/>
        <s v="Dennis Gabor"/>
        <s v="Leon N. Cooper"/>
        <s v="Robert Schrieffer"/>
        <s v="Leo Esaki"/>
        <s v="Ivar Giaever"/>
        <s v="Brian D. Josephson"/>
        <s v="Martin Ryle"/>
        <s v="Antony Hewish"/>
        <s v="Aage N. Bohr"/>
        <s v="Ben R. Mottelson"/>
        <s v="James Rainwater"/>
        <s v="Burton Richter"/>
        <s v="Samuel C.C. Ting"/>
        <s v="Philip W. Anderson"/>
        <s v="Sir Nevill F. Mott"/>
        <s v="John H. van Vleck"/>
        <s v="Pyotr Kapitsa"/>
        <s v="Arno Penzias"/>
        <s v="Robert Woodrow Wilson"/>
        <s v="Sheldon Glashow"/>
        <s v="Abdus Salam"/>
        <s v="Steven Weinberg"/>
        <s v="James Cronin"/>
        <s v="Val Fitch"/>
        <s v="Nicolaas Bloembergen"/>
        <s v="Arthur L. Schawlow"/>
        <s v="Kai M. Siegbahn"/>
        <s v="Kenneth G. Wilson"/>
        <s v="Subramanyan Chandrasekhar"/>
        <s v="William A. Fowler"/>
        <s v="Carlo Rubbia"/>
        <s v="Simon van der Meer"/>
        <s v="Klaus von Klitzing"/>
        <s v="Ernst Ruska"/>
        <s v="Gerd Binnig"/>
        <s v="Heinrich Rohrer"/>
        <s v="J. Georg Bednorz"/>
        <s v="K. Alex Müller "/>
        <s v="Leon M. Lederman"/>
        <s v="Melvin Schwartz"/>
        <s v="Jack Steinberger"/>
        <s v="Norman F. Ramsey"/>
        <s v="Hans G. Dehmelt"/>
        <s v="Wolfgang Paul"/>
        <s v="Jerome I. Friedman"/>
        <s v="Henry W. Kendall"/>
        <s v="Richard E. Taylor"/>
        <s v="Pierre-Gilles de Gennes"/>
        <s v="Georges Charpak"/>
        <s v="Russell A. Hulse"/>
        <s v="Joseph H. Taylor Jr."/>
        <s v="Bertram N. Brockhouse"/>
        <s v="Clifford G. Shull"/>
        <s v="Martin L. Perl"/>
        <s v="Frederick Reines"/>
        <s v="David M. Lee"/>
        <s v="Douglas D. Osheroff"/>
        <s v="Robert C. Richardson"/>
        <s v="Steven Chu"/>
        <s v="Claude Cohen-Tannoudji"/>
        <s v="William D. Phillips"/>
        <s v="Robert B. Laughlin"/>
        <s v="Horst L. Störmer "/>
        <s v="Daniel C. Tsui"/>
        <s v="Gerardus 't Hooft"/>
        <s v="Martinus J.G. Veltman"/>
        <s v="Jacobus H. van 't Hoff"/>
        <s v="Emil Fischer"/>
        <s v="Svante Arrhenius"/>
        <s v="Sir William Ramsay"/>
        <s v="Adolf von Baeyer"/>
        <s v="Henri Moissan"/>
        <s v="Eduard Buchner"/>
        <s v="Ernest Rutherford"/>
        <s v="Wilhelm Ostwald"/>
        <s v="Otto Wallach"/>
        <s v="Victor Grignard"/>
        <s v="Paul Sabatier"/>
        <s v="Alfred Werner"/>
        <s v="Theodore W. Richards"/>
        <s v="Richard Willstätter "/>
        <s v="Fritz Haber"/>
        <s v="Walther Nernst"/>
        <s v="Frederick Soddy"/>
        <s v="Francis W. Aston"/>
        <s v="Fritz Pregl"/>
        <s v="Richard Zsigmondy"/>
        <s v="The Svedberg"/>
        <s v="Heinrich Wieland"/>
        <s v="Adolf Windaus"/>
        <s v="Arthur Harden"/>
        <s v="Hans von Euler-Chelpin"/>
        <s v="Hans Fischer"/>
        <s v="Carl Bosch"/>
        <s v="Friedrich Bergius"/>
        <s v="Irving Langmuir"/>
        <s v="Harold C. Urey"/>
        <s v="Frédéric  Joliot"/>
        <s v="Irène  Joliot-Curie"/>
        <s v="Peter Debye"/>
        <s v="Norman Haworth"/>
        <s v="Paul Karrer"/>
        <s v="Richard Kuhn"/>
        <s v="Adolf Butenandt"/>
        <s v="Leopold Ruzicka"/>
        <s v="George de Hevesy"/>
        <s v="Otto Hahn"/>
        <s v="Artturi Virtanen"/>
        <s v="James B. Sumner"/>
        <s v="John H. Northrop"/>
        <s v="Wendell M. Stanley"/>
        <s v="Sir Robert Robinson"/>
        <s v="Arne Tiselius"/>
        <s v="William F. Giauque"/>
        <s v="Otto Diels"/>
        <s v="Kurt Alder"/>
        <s v="Edwin M. McMillan"/>
        <s v="Glenn T. Seaborg"/>
        <s v="Archer J.P. Martin"/>
        <s v="Richard L.M. Synge"/>
        <s v="Hermann Staudinger"/>
        <s v="Linus Pauling"/>
        <s v="Vincent du Vigneaud"/>
        <s v="Sir Cyril Hinshelwood"/>
        <s v="Nikolay Semenov"/>
        <s v="Lord Todd"/>
        <s v="Frederick Sanger"/>
        <s v="Jaroslav Heyrovsky"/>
        <s v="Willard F. Libby"/>
        <s v="Melvin Calvin"/>
        <s v="Max F. Perutz"/>
        <s v="John C. Kendrew"/>
        <s v="Karl Ziegler"/>
        <s v="Giulio Natta"/>
        <s v="Dorothy Crowfoot Hodgkin"/>
        <s v="Robert B. Woodward"/>
        <s v="Robert S. Mulliken"/>
        <s v="Manfred Eigen"/>
        <s v="Ronald G.W. Norrish"/>
        <s v="George Porter"/>
        <s v="Lars Onsager"/>
        <s v="Derek Barton"/>
        <s v="Odd Hassel"/>
        <s v="Luis Leloir"/>
        <s v="Gerhard Herzberg"/>
        <s v="Christian Anfinsen"/>
        <s v="Stanford Moore"/>
        <s v="William H. Stein"/>
        <s v="Ernst Otto Fischer"/>
        <s v="Geoffrey Wilkinson"/>
        <s v="Paul J. Flory"/>
        <s v="John Cornforth"/>
        <s v="Vladimir Prelog"/>
        <s v="William Lipscomb"/>
        <s v="Ilya Prigogine"/>
        <s v="Peter Mitchell"/>
        <s v="Herbert C. Brown"/>
        <s v="Georg Wittig"/>
        <s v="Paul Berg"/>
        <s v="Walter Gilbert"/>
        <s v="Kenichi Fukui"/>
        <s v="Roald Hoffmann"/>
        <s v="Aaron Klug"/>
        <s v="Henry Taube"/>
        <s v="Bruce Merrifield"/>
        <s v="Herbert A. Hauptman"/>
        <s v="Jerome Karle"/>
        <s v="Dudley R. Herschbach"/>
        <s v="Yuan T. Lee"/>
        <s v="John C. Polanyi"/>
        <s v="Donald J. Cram"/>
        <s v="Jean-Marie Lehn"/>
        <s v="Charles J. Pedersen"/>
        <s v="Johann Deisenhofer"/>
        <s v="Robert Huber"/>
        <s v="Hartmut Michel"/>
        <s v="Sidney Altman"/>
        <s v="Thomas R. Cech"/>
        <s v="Elias James Corey"/>
        <s v="Richard R. Ernst"/>
        <s v="Rudolph A. Marcus"/>
        <s v="Kary B. Mullis"/>
        <s v="Michael Smith"/>
        <s v="George A. Olah"/>
        <s v="Paul J. Crutzen"/>
        <s v="Mario J. Molina"/>
        <s v="F. Sherwood Rowland"/>
        <s v="Robert F. Curl Jr."/>
        <s v="Sir Harold Kroto"/>
        <s v="Richard E. Smalley"/>
        <s v="Paul D. Boyer"/>
        <s v="John E. Walker"/>
        <s v="Jens C. Skou"/>
        <s v="Walter Kohn"/>
        <s v="John Pople"/>
        <s v="Ahmed Zewail"/>
        <s v="Emil von Behring"/>
        <s v="Ronald Ross"/>
        <s v="Niels Ryberg Finsen"/>
        <s v="Ivan Pavlov"/>
        <s v="Robert Koch"/>
        <s v="Camillo Golgi"/>
        <s v="Santiago Ramón y Cajal"/>
        <s v="Alphonse Laveran"/>
        <s v="Ilya Mechnikov"/>
        <s v="Paul Ehrlich"/>
        <s v="Theodor Kocher"/>
        <s v="Albrecht Kossel"/>
        <s v="Allvar Gullstrand"/>
        <s v="Alexis Carrel"/>
        <s v="Charles Richet"/>
        <s v="Robert Bárány "/>
        <s v="Jules Bordet"/>
        <s v="August Krogh"/>
        <s v="Archibald V. Hill"/>
        <s v="Otto Meyerhof"/>
        <s v="Frederick G. Banting"/>
        <s v="John Macleod"/>
        <s v="Willem Einthoven"/>
        <s v="Johannes Fibiger"/>
        <s v="Julius Wagner-Jauregg"/>
        <s v="Charles Nicolle"/>
        <s v="Christiaan Eijkman"/>
        <s v="Sir Frederick Hopkins"/>
        <s v="Karl Landsteiner"/>
        <s v="Otto Warburg"/>
        <s v="Sir Charles Sherrington"/>
        <s v="Edgar Adrian"/>
        <s v="Thomas H. Morgan"/>
        <s v="George H. Whipple"/>
        <s v="George R. Minot"/>
        <s v="William P. Murphy"/>
        <s v="Hans Spemann"/>
        <s v="Sir Henry Dale"/>
        <s v="Otto Loewi"/>
        <s v="Albert Szent-Györgyi"/>
        <s v="Corneille Heymans"/>
        <s v="Gerhard Domagk"/>
        <s v="Henrik Dam"/>
        <s v="Edward A. Doisy"/>
        <s v="Joseph Erlanger"/>
        <s v="Herbert S. Gasser"/>
        <s v="Sir Alexander Fleming"/>
        <s v="Ernst B. Chain"/>
        <s v="Sir Howard Florey"/>
        <s v="Hermann J. Muller"/>
        <s v="Carl Cori"/>
        <s v="Gerty Cori"/>
        <s v="Bernardo Houssay"/>
        <s v="Paul Müller"/>
        <s v="Walter Hess"/>
        <s v="Egas Moniz"/>
        <s v="Edward C. Kendall"/>
        <s v="Tadeus Reichstein"/>
        <s v="Philip S. Hench"/>
        <s v="Max Theiler"/>
        <s v="Selman A. Waksman"/>
        <s v="Hans Krebs"/>
        <s v="Fritz Lipmann"/>
        <s v="John F. Enders"/>
        <s v="Thomas H. Weller"/>
        <s v="Frederick C. Robbins"/>
        <s v="Hugo Theorell"/>
        <s v="André  F. Cournand"/>
        <s v="Werner Forssmann"/>
        <s v="Dickinson W. Richards"/>
        <s v="Daniel Bovet"/>
        <s v="George Beadle"/>
        <s v="Edward Tatum"/>
        <s v="Joshua Lederberg"/>
        <s v="Severo Ochoa"/>
        <s v="Arthur Kornberg"/>
        <s v="Sir Frank Macfarlane Burnet"/>
        <s v="Peter Medawar"/>
        <s v="Georg Békésy "/>
        <s v="Francis Crick"/>
        <s v="James Watson"/>
        <s v="Maurice Wilkins"/>
        <s v="Sir John Eccles"/>
        <s v="Alan Hodgkin"/>
        <s v="Andrew Huxley"/>
        <s v="Konrad Bloch"/>
        <s v="Feodor Lynen"/>
        <s v="François  Jacob"/>
        <s v="André  Lwoff"/>
        <s v="Jacques Monod"/>
        <s v="Peyton Rous"/>
        <s v="Charles B. Huggins"/>
        <s v="Ragnar Granit"/>
        <s v="Keffer Hartline"/>
        <s v="George Wald"/>
        <s v="Robert W. Holley"/>
        <s v="H. Gobind Khorana"/>
        <s v="Marshall W. Nirenberg"/>
        <s v="Max Delbrück "/>
        <s v="Alfred D. Hershey"/>
        <s v="Salvador E. Luria"/>
        <s v="Sir Bernard Katz"/>
        <s v="Ulf von Euler"/>
        <s v="Julius Axelrod"/>
        <s v="Earl W. Sutherland Jr."/>
        <s v="Gerald M. Edelman"/>
        <s v="Rodney R. Porter"/>
        <s v="Karl von Frisch"/>
        <s v="Konrad Lorenz"/>
        <s v="Nikolaas Tinbergen"/>
        <s v="Albert Claude"/>
        <s v="Christian de Duve"/>
        <s v="George E. Palade"/>
        <s v="David Baltimore"/>
        <s v="Renato Dulbecco"/>
        <s v="Howard M. Temin"/>
        <s v="Baruch S. Blumberg"/>
        <s v="D. Carleton Gajdusek"/>
        <s v="Roger Guillemin"/>
        <s v="Andrew V. Schally"/>
        <s v="Rosalyn Yalow"/>
        <s v="Werner Arber"/>
        <s v="Daniel Nathans"/>
        <s v="Hamilton O. Smith"/>
        <s v="Allan M. Cormack"/>
        <s v="Godfrey N. Hounsfield"/>
        <s v="Baruj Benacerraf"/>
        <s v="Jean Dausset"/>
        <s v="George D. Snell"/>
        <s v="Roger W. Sperry"/>
        <s v="David H. Hubel"/>
        <s v="Torsten N. Wiesel"/>
        <s v="Sune K. Bergström "/>
        <s v="Bengt I. Samuelsson"/>
        <s v="John R. Vane"/>
        <s v="Barbara McClintock"/>
        <s v="Niels K. Jerne"/>
        <s v="Georges J.F. Köhler "/>
        <s v="César  Milstein"/>
        <s v="Michael S. Brown"/>
        <s v="Joseph L. Goldstein"/>
        <s v="Stanley Cohen"/>
        <s v="Rita Levi-Montalcini"/>
        <s v="Susumu Tonegawa"/>
        <s v="Sir James W. Black"/>
        <s v="Gertrude B. Elion"/>
        <s v="George H. Hitchings"/>
        <s v="J. Michael Bishop"/>
        <s v="Harold E. Varmus"/>
        <s v="Joseph E. Murray"/>
        <s v="E. Donnall Thomas"/>
        <s v="Erwin Neher"/>
        <s v="Bert Sakmann"/>
        <s v="Edmond H. Fischer"/>
        <s v="Edwin G. Krebs"/>
        <s v="Richard J. Roberts"/>
        <s v="Phillip A. Sharp"/>
        <s v="Alfred G. Gilman"/>
        <s v="Martin Rodbell"/>
        <s v="Edward B. Lewis"/>
        <s v="Christiane Nüsslein-Volhard"/>
        <s v="Eric F. Wieschaus"/>
        <s v="Peter C. Doherty"/>
        <s v="Rolf M. Zinkernagel"/>
        <s v="Stanley B. Prusiner"/>
        <s v="Robert F. Furchgott"/>
        <s v="Louis J. Ignarro"/>
        <s v="Ferid Murad"/>
        <s v="Günter  Blobel"/>
        <s v="Henry Dunant"/>
        <s v="Frédéric  Passy"/>
        <s v="Élie  Ducommun"/>
        <s v="Albert Gobat"/>
        <s v="Randal Cremer"/>
        <s v="Bertha von Suttner"/>
        <s v="Theodore Roosevelt"/>
        <s v="Ernesto Teodoro Moneta"/>
        <s v="Louis Renault"/>
        <s v="Klas Pontus Arnoldson"/>
        <s v="Fredrik Bajer"/>
        <s v="Auguste Beernaert"/>
        <s v="Paul Henri d'Estournelles de Constant"/>
        <s v="Tobias Asser"/>
        <s v="Alfred Fried"/>
        <s v="Elihu Root"/>
        <s v="Henri La Fontaine"/>
        <s v="Woodrow Wilson"/>
        <s v="Léon  Bourgeois"/>
        <s v="Hjalmar Branting"/>
        <s v="Christian Lange"/>
        <s v="Fridtjof Nansen"/>
        <s v="Sir Austen Chamberlain"/>
        <s v="Charles G. Dawes"/>
        <s v="Aristide Briand"/>
        <s v="Gustav Stresemann"/>
        <s v="Ferdinand Buisson"/>
        <s v="Ludwig Quidde"/>
        <s v="Frank B. Kellogg"/>
        <s v="Nathan Söderblom "/>
        <s v="Jane Addams"/>
        <s v="Nicholas Murray Butler"/>
        <s v="Sir Norman Angell"/>
        <s v="Arthur Henderson"/>
        <s v="Carl von Ossietzky"/>
        <s v="Carlos Saavedra Lamas"/>
        <s v="Robert Cecil"/>
        <s v="Cordell Hull"/>
        <s v="Emily Greene Balch"/>
        <s v="John R. Mott"/>
        <s v="John Boyd Orr"/>
        <s v="Ralph Bunche"/>
        <s v="Léon  Jouhaux"/>
        <s v="Albert Schweitzer"/>
        <s v="George C. Marshall"/>
        <s v="Lester Bowles Pearson"/>
        <s v="Georges Pire"/>
        <s v="Philip Noel-Baker"/>
        <s v="Albert Luthuli"/>
        <s v="Dag Hammarskjöld "/>
        <s v="Martin Luther King Jr."/>
        <s v="René  Cassin"/>
        <s v="Norman Borlaug"/>
        <s v="Willy Brandt"/>
        <s v="Henry Kissinger"/>
        <s v="Le Duc Tho "/>
        <s v="Seán  MacBride"/>
        <s v="Eisaku Sato"/>
        <s v="Andrei Sakharov"/>
        <s v="Betty Williams"/>
        <s v="Mairead Corrigan"/>
        <s v="Anwar al-Sadat"/>
        <s v="Menachem Begin"/>
        <s v="Agnes Gonxha Bojaxhiu"/>
        <s v="Adolfo Pérez Esquivel"/>
        <s v="Alva Myrdal"/>
        <s v="Alfonso García Robles"/>
        <s v="Lech Walesa"/>
        <s v="Desmond Tutu"/>
        <s v="Elie Wiesel"/>
        <s v="Oscar Arias Sánchez"/>
        <s v="Lhamo Thondup"/>
        <s v="Mikhail Gorbachev"/>
        <s v="Aung San Suu Kyi "/>
        <s v="Rigoberta Menchú Tum"/>
        <s v="Nelson Mandela"/>
        <s v="F.W. de Klerk"/>
        <s v="Yasser Arafat"/>
        <s v="Shimon Peres"/>
        <s v="Yitzhak Rabin"/>
        <s v="Joseph Rotblat"/>
        <s v="Carlos Filipe Ximenes Belo"/>
        <s v="José  Ramos-Horta"/>
        <s v="Jody Williams"/>
        <s v="John Hume"/>
        <s v="David Trimble"/>
        <s v="Sully Prudhomme"/>
        <s v="Theodor Mommsen"/>
        <s v=" Bjørnstjerne Bjørnson"/>
        <s v="Frédéric  Mistral"/>
        <s v="José  Echegaray"/>
        <s v="Henryk Sienkiewicz"/>
        <s v="Giosuè  Carducci"/>
        <s v="Rudyard Kipling"/>
        <s v="Rudolf Eucken"/>
        <s v="Selma Lagerlöf"/>
        <s v="Paul Heyse"/>
        <s v="Maurice Maeterlinck"/>
        <s v="Gerhart Hauptmann"/>
        <s v="Rabindranath Tagore"/>
        <s v="Romain Rolland"/>
        <s v="Verner von Heidenstam"/>
        <s v="Karl Gjellerup"/>
        <s v="Henrik Pontoppidan"/>
        <s v="Carl Spitteler"/>
        <s v="Knut Hamsun"/>
        <s v="Anatole France"/>
        <s v="Jacinto Benavente"/>
        <s v="William Butler Yeats"/>
        <s v="Wladyslaw Reymont"/>
        <s v="George Bernard Shaw"/>
        <s v="Grazia Deledda"/>
        <s v="Henri Bergson"/>
        <s v="Sigrid Undset"/>
        <s v="Thomas Mann"/>
        <s v="Sinclair Lewis"/>
        <s v="Erik Axel Karlfeldt"/>
        <s v="John Galsworthy"/>
        <s v="Ivan Bunin"/>
        <s v="Luigi Pirandello"/>
        <s v="Eugene O'Neill"/>
        <s v="Roger Martin du Gard"/>
        <s v="Pearl Buck"/>
        <s v="Frans Eemil Sillanpää "/>
        <s v="Johannes V. Jensen"/>
        <s v="Gabriela Mistral"/>
        <s v="Hermann Hesse"/>
        <s v="André  Gide"/>
        <s v="T.S. Eliot"/>
        <s v="William Faulkner"/>
        <s v="Bertrand Russell"/>
        <s v="Pär  Lagerkvist"/>
        <s v="François Mauriac"/>
        <s v="Winston Churchill"/>
        <s v="Ernest Hemingway"/>
        <s v="Halldór Laxness"/>
        <s v="Juan Ramón Jiménez"/>
        <s v="Albert Camus"/>
        <s v="Boris Pasternak"/>
        <s v="Salvatore Quasimodo"/>
        <s v="Saint-John Perse"/>
        <s v="Ivo Andric"/>
        <s v="John Steinbeck"/>
        <s v="Giorgos Seferis"/>
        <s v="Jean-Paul Sartre"/>
        <s v="Mikhail Sholokhov"/>
        <s v="Shmuel Agnon"/>
        <s v="Nelly Sachs"/>
        <s v="Miguel Angel Asturias"/>
        <s v="Yasunari Kawabata"/>
        <s v="Samuel Beckett"/>
        <s v="Alexandr Solzhenitsyn"/>
        <s v="Pablo Neruda"/>
        <s v="Heinrich Böll "/>
        <s v="Patrick White"/>
        <s v="Eyvind Johnson"/>
        <s v="Harry Martinson"/>
        <s v="Eugenio Montale"/>
        <s v="Saul Bellow"/>
        <s v="Vicente Aleixandre"/>
        <s v="Isaac Bashevis Singer"/>
        <s v="Odysseus Elytis"/>
        <s v="Czeslaw Milosz"/>
        <s v="Elias Canetti"/>
        <s v="Gabriel Garcia Marquez "/>
        <s v="William Golding"/>
        <s v="Jaroslav Seifert"/>
        <s v="Claude Simon"/>
        <s v="Wole Soyinka"/>
        <s v="Joseph Brodsky"/>
        <s v="Naguib Mahfouz"/>
        <s v="Camilo José  Cela"/>
        <s v="Octavio Paz"/>
        <s v="Nadine Gordimer"/>
        <s v="Derek Walcott"/>
        <s v="Toni Morrison"/>
        <s v="Kenzaburo Oe"/>
        <s v="Seamus Heaney"/>
        <s v="Wislawa Szymborska"/>
        <s v="Dario Fo"/>
        <s v="José  Saramago"/>
        <s v="Günter  Grass"/>
        <s v="Ragnar Frisch"/>
        <s v="Jan Tinbergen"/>
        <s v="Paul A. Samuelson"/>
        <s v="Simon Kuznets"/>
        <s v="John R. Hicks"/>
        <s v="Kenneth J. Arrow"/>
        <s v="Wassily Leontief"/>
        <s v="Gunnar Myrdal"/>
        <s v="Friedrich von Hayek"/>
        <s v="Leonid Vitaliyevich Kantorovich"/>
        <s v="Tjalling C. Koopmans"/>
        <s v="Milton Friedman"/>
        <s v="Bertil Ohlin"/>
        <s v="James E. Meade"/>
        <s v="Herbert Simon"/>
        <s v="Theodore W. Schultz"/>
        <s v="Sir Arthur Lewis"/>
        <s v="Lawrence R. Klein"/>
        <s v="James Tobin"/>
        <s v="George J. Stigler"/>
        <s v="Gerard Debreu"/>
        <s v="Richard Stone"/>
        <s v="Franco Modigliani"/>
        <s v="James M. Buchanan Jr."/>
        <s v="Robert M. Solow"/>
        <s v="Maurice Allais"/>
        <s v="Trygve Haavelmo"/>
        <s v="Harry M. Markowitz"/>
        <s v="Merton H. Miller"/>
        <s v="William F. Sharpe"/>
        <s v="Ronald H. Coase"/>
        <s v="Gary Becker"/>
        <s v="Robert W. Fogel"/>
        <s v="Douglass C. North"/>
        <s v="John C. Harsanyi"/>
        <s v="John F. Nash Jr."/>
        <s v="Reinhard Selten"/>
        <s v="Robert E. Lucas Jr."/>
        <s v="James A. Mirrlees"/>
        <s v="William Vickrey"/>
        <s v="Robert C. Merton"/>
        <s v="Myron Scholes"/>
        <s v="Amartya Sen"/>
        <s v="Robert Mundell"/>
        <s v="Il'ja M. Frank"/>
        <s v="Arvid Carlsson"/>
        <s v="Paul Greengard"/>
        <s v="Eric Kandel"/>
        <s v="Kim Dae-jung"/>
        <s v="Zhores Alferov"/>
        <s v="Herbert Kroemer"/>
        <s v="Jack Kilby"/>
        <s v="Alan Heeger"/>
        <s v="Alan MacDiarmid"/>
        <s v="Hideki Shirakawa"/>
        <s v="James J. Heckman"/>
        <s v="Daniel L. McFadden"/>
        <s v="Xingjian Gao"/>
        <s v="Leland Hartwell"/>
        <s v="Tim Hunt"/>
        <s v="Sir Paul Nurse"/>
        <s v="Eric Cornell"/>
        <s v="Wolfgang Ketterle"/>
        <s v="Carl Wieman"/>
        <s v="William Knowles"/>
        <s v="Ryoji Noyori"/>
        <s v="Barry Sharpless"/>
        <s v="George A. Akerlof"/>
        <s v="A. Michael Spence"/>
        <s v="Joseph E. Stiglitz"/>
        <s v="V. S. Naipaul"/>
        <s v="Kofi Annan"/>
        <s v="Sydney Brenner"/>
        <s v="H. Robert Horvitz"/>
        <s v="John E. Sulston"/>
        <s v="Raymond Davis Jr."/>
        <s v="Masatoshi Koshiba"/>
        <s v="Riccardo Giacconi"/>
        <s v="John B. Fenn"/>
        <s v="Koichi Tanaka"/>
        <s v="Kurt Wüthrich"/>
        <s v="Daniel Kahneman"/>
        <s v="Vernon L. Smith"/>
        <s v="Imre Kertész"/>
        <s v="Jimmy Carter"/>
        <s v="J. M. Coetzee"/>
        <s v="Paul C. Lauterbur"/>
        <s v="Sir Peter Mansfield"/>
        <s v="Alexei Abrikosov"/>
        <s v="Vitaly L. Ginzburg"/>
        <s v="Anthony J. Leggett"/>
        <s v="Peter Agre"/>
        <s v="Roderick MacKinnon"/>
        <s v="Robert F. Engle III"/>
        <s v="Clive W.J. Granger"/>
        <s v="Shirin Ebadi"/>
        <s v="Richard Axel"/>
        <s v="Linda B. Buck"/>
        <s v="David J. Gross"/>
        <s v="H. David Politzer"/>
        <s v="Frank Wilczek"/>
        <s v="Aaron Ciechanover"/>
        <s v="Avram Hershko"/>
        <s v="Irwin Rose"/>
        <s v="Elfriede Jelinek"/>
        <s v="Wangari Maathai"/>
        <s v="Finn E. Kydland"/>
        <s v="Edward C. Prescott"/>
        <s v="Barry J. Marshall"/>
        <s v="J. Robin Warren"/>
        <s v="Roy J. Glauber"/>
        <s v="John L. Hall"/>
        <s v="Theodor W. Hänsch "/>
        <s v="Yves Chauvin"/>
        <s v="Robert H. Grubbs"/>
        <s v="Richard R. Schrock"/>
        <s v="Mohamed ElBaradei"/>
        <s v="Robert J. Aumann"/>
        <s v="Thomas C. Schelling"/>
        <s v="Harold Pinter"/>
        <s v="Andrew Z. Fire"/>
        <s v="Craig C. Mello"/>
        <s v="John C. Mather"/>
        <s v="George F. Smoot"/>
        <s v="Roger D. Kornberg"/>
        <s v="Edmund S. Phelps"/>
        <s v="Orhan Pamuk"/>
        <s v="Muhammad Yunus"/>
        <s v="Mario R. Capecchi"/>
        <s v="Sir Martin J. Evans"/>
        <s v="Oliver Smithies"/>
        <s v="Albert Fert"/>
        <s v="Peter Grünberg "/>
        <s v="Gerhard Ertl"/>
        <s v="Doris Lessing"/>
        <s v="Al Gore"/>
        <s v="Leonid Hurwicz"/>
        <s v="Eric S. Maskin"/>
        <s v="Roger B. Myerson"/>
        <s v="Harald zur Hausen"/>
        <s v="Françoise  Barré-Sinoussi"/>
        <s v="Luc Montagnier"/>
        <s v="Yoichiro Nambu"/>
        <s v="Makoto Kobayashi"/>
        <s v="Toshihide Maskawa"/>
        <s v="Osamu Shimomura"/>
        <s v="Martin Chalfie"/>
        <s v="Roger Y. Tsien"/>
        <s v="Jean-Marie Gustave  Le Clézio "/>
        <s v="Martti Ahtisaari"/>
        <s v="Paul Krugman"/>
        <s v="Elizabeth H. Blackburn"/>
        <s v="Carol W. Greider"/>
        <s v="Jack W. Szostak"/>
        <s v="Charles K. Kao"/>
        <s v="Willard S. Boyle"/>
        <s v="George E. Smith"/>
        <s v="Venkatraman Ramakrishnan"/>
        <s v="Thomas A. Steitz"/>
        <s v="Ada E. Yonath"/>
        <s v="Herta Müller "/>
        <s v="Barack Obama"/>
        <s v="Elinor Ostrom"/>
        <s v="Oliver E. Williamson"/>
        <s v="Robert G. Edwards"/>
        <s v="Andre Geim"/>
        <s v="Konstantin Novoselov"/>
        <s v="Richard F. Heck"/>
        <s v="Ei-ichi Negishi"/>
        <s v="Akira Suzuki"/>
        <s v="Mario Vargas Llosa"/>
        <s v="Xiaobo Liu"/>
        <s v="Peter A. Diamond"/>
        <s v="Dale T. Mortensen"/>
        <s v="Christopher A. Pissarides"/>
        <s v="Bruce A. Beutler"/>
        <s v="Jules A. Hoffmann"/>
        <s v="Ralph M. Steinman"/>
        <s v="Saul Perlmutter"/>
        <s v="Brian P. Schmidt"/>
        <s v="Adam G. Riess"/>
        <s v="Dan Shechtman"/>
        <s v="Tomas Tranströmer"/>
        <s v="Ellen Johnson Sirleaf"/>
        <s v="Leymah Gbowee"/>
        <s v="Tawakkol Karman"/>
        <s v="Thomas J. Sargent"/>
        <s v="Christopher A. Sims"/>
        <s v="Sir John B. Gurdon"/>
        <s v="Shinya Yamanaka"/>
        <s v="Serge Haroche"/>
        <s v="David J. Wineland"/>
        <s v="Robert J. Lefkowitz"/>
        <s v="Brian Kobilka"/>
        <s v="Mo Yan"/>
        <s v="Alvin E. Roth"/>
        <s v="Lloyd S. Shapley"/>
        <s v="James E. Rothman"/>
        <s v="Randy W. Schekman"/>
        <s v="Thomas C. Südhof "/>
        <s v="François  Englert"/>
        <s v="Peter Higgs"/>
        <s v="Martin Karplus"/>
        <s v="Michael Levitt"/>
        <s v="Arieh Warshel"/>
        <s v="Alice Munro"/>
        <s v="Eugene F. Fama"/>
        <s v="Lars Peter Hansen"/>
        <s v="Robert J. Shiller"/>
        <s v="John O'Keefe"/>
        <s v="May-Britt Moser"/>
        <s v="Edvard I. Moser"/>
        <s v="Isamu Akasaki"/>
        <s v="Hiroshi Amano"/>
        <s v="Shuji Nakamura"/>
        <s v="Eric Betzig"/>
        <s v="Stefan W. Hell"/>
        <s v="William E. Moerner"/>
        <s v="Patrick Modiano"/>
        <s v="Kailash Satyarthi"/>
        <s v="Malala Yousafzai"/>
        <s v="Jean Tirole"/>
        <s v="William C. Campbell"/>
        <s v="Satoshi Ōmura "/>
        <s v="Youyou Tu"/>
        <s v="Takaaki Kajita"/>
        <s v="Arthur B. McDonald"/>
        <s v="Tomas Lindahl"/>
        <s v="Paul Modrich"/>
        <s v="Aziz Sancar"/>
        <s v="Svetlana Alexievich"/>
        <s v="Angus Deaton"/>
        <s v="Yoshinori Ohsumi"/>
        <s v="David J. Thouless"/>
        <s v="F. Duncan M. Haldane"/>
        <s v="J. Michael Kosterlitz"/>
        <s v="Jean-Pierre Sauvage"/>
        <s v="Sir J. Fraser Stoddart"/>
        <s v="Bernard L. Feringa"/>
        <s v="Juan Manuel Santos"/>
        <s v="Oliver Hart"/>
        <s v="Bengt Holmström"/>
        <s v="Bob Dylan"/>
        <s v="Jeffrey C. Hall"/>
        <s v="Michael Rosbash"/>
        <s v="Michael W. Young"/>
        <s v="Rainer Weiss"/>
        <s v="Barry C. Barish"/>
        <s v="Kip S. Thorne"/>
        <s v="Jacques Dubochet"/>
        <s v="Joachim Frank"/>
        <s v="Richard Henderson"/>
        <s v="Kazuo Ishiguro"/>
        <s v="Richard H. Thaler"/>
        <s v="James P. Allison"/>
        <s v="Tasuku Honjo"/>
        <s v="Arthur Ashkin"/>
        <s v="Gérard  Mourou"/>
        <s v="Donna Strickland"/>
        <s v="Frances H. Arnold"/>
        <s v="George P. Smith"/>
        <s v="Sir Gregory P. Winter"/>
        <s v="Denis Mukwege"/>
        <s v="Nadia Murad"/>
        <s v="William D. Nordhaus"/>
        <s v="Paul M. Romer"/>
        <s v="William Kaelin"/>
        <s v="Peter Ratcliffe"/>
        <s v="Gregg Semenza"/>
        <s v="James Peebles"/>
        <s v="Michel Mayor"/>
        <s v="Didier Queloz"/>
        <s v="John Goodenough"/>
        <s v="M. Stanley Whittingham"/>
        <s v="Akira Yoshino"/>
        <s v="Olga Tokarczuk"/>
        <s v="Peter Handke"/>
        <s v="Abiy Ahmed Ali"/>
        <s v="Abhijit Banerjee"/>
        <s v="Esther Duflo"/>
        <s v="Michael Kremer"/>
      </sharedItems>
    </cacheField>
    <cacheField name="born_country_code" numFmtId="0">
      <sharedItems count="79">
        <s v="DE"/>
        <s v="NL"/>
        <s v="FR"/>
        <s v="PL"/>
        <s v="GB"/>
        <s v="SK"/>
        <s v="LU"/>
        <s v="IT"/>
        <s v="RU"/>
        <s v="SE"/>
        <s v="AU"/>
        <s v="CH"/>
        <s v="DK"/>
        <s v="US"/>
        <s v="IN"/>
        <s v="AT"/>
        <s v="JP"/>
        <s v="IE"/>
        <s v="CN"/>
        <s v="AZ"/>
        <s v="HU"/>
        <s v="NO"/>
        <s v="PK"/>
        <s v="CA"/>
        <s v="DZ"/>
        <s v="NZ"/>
        <s v="LV"/>
        <s v="SI"/>
        <s v="HR"/>
        <s v="FI"/>
        <s v="CZ"/>
        <s v="EG"/>
        <s v="BA"/>
        <s v="UA"/>
        <s v="LT"/>
        <s v="TW"/>
        <s v="KR"/>
        <s v="MX"/>
        <s v="ES"/>
        <s v="BE"/>
        <s v="ID"/>
        <s v="AR"/>
        <s v="PT"/>
        <s v="ZA"/>
        <s v="BR"/>
        <s v="RO"/>
        <s v="VE"/>
        <s v="ZW"/>
        <s v="VN"/>
        <s v="BY"/>
        <s v="MK"/>
        <s v="CR"/>
        <s v="MM"/>
        <s v="GT"/>
        <s v="IL"/>
        <s v="TL"/>
        <s v="CL"/>
        <s v="IS"/>
        <s v="GP"/>
        <s v="TR"/>
        <s v="GR"/>
        <s v="BG"/>
        <s v="CO"/>
        <s v="MG"/>
        <s v="NG"/>
        <s v="LC"/>
        <s v="TT"/>
        <s v="GH"/>
        <s v="IR"/>
        <s v="KE"/>
        <s v="BD"/>
        <s v="PE"/>
        <s v="CY"/>
        <s v="LR"/>
        <s v="YE"/>
        <s v="MA"/>
        <s v="CD"/>
        <s v="IQ"/>
        <s v="ET"/>
      </sharedItems>
    </cacheField>
    <cacheField name="died_country_code" numFmtId="0">
      <sharedItems containsBlank="1"/>
    </cacheField>
    <cacheField name="gender" numFmtId="0">
      <sharedItems count="2">
        <s v="Male"/>
        <s v="Female"/>
      </sharedItems>
    </cacheField>
    <cacheField name="year" numFmtId="0">
      <sharedItems containsSemiMixedTypes="0" containsString="0" containsNumber="1" containsInteger="1" minValue="1901" maxValue="2019" count="116">
        <n v="1901"/>
        <n v="1902"/>
        <n v="1903"/>
        <n v="1911"/>
        <n v="1904"/>
        <n v="1905"/>
        <n v="1906"/>
        <n v="1907"/>
        <n v="1908"/>
        <n v="1909"/>
        <n v="1910"/>
        <n v="1912"/>
        <n v="1913"/>
        <n v="1914"/>
        <n v="1915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2"/>
        <n v="1933"/>
        <n v="1935"/>
        <n v="1936"/>
        <n v="1937"/>
        <n v="1938"/>
        <n v="1939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72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1931"/>
        <n v="1934"/>
        <n v="1916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category" numFmtId="0">
      <sharedItems count="6">
        <s v="Physics"/>
        <s v="Chemistry"/>
        <s v="Peace"/>
        <s v="Medicine"/>
        <s v="Literature"/>
        <s v="Ecomonics"/>
      </sharedItems>
    </cacheField>
    <cacheField name="share" numFmtId="0">
      <sharedItems containsSemiMixedTypes="0" containsString="0" containsNumber="1" containsInteger="1" minValue="1" maxValue="4"/>
    </cacheField>
    <cacheField name="name_of_university" numFmtId="0">
      <sharedItems containsBlank="1" count="308">
        <s v="Munich University"/>
        <s v="Leiden University"/>
        <s v="Amsterdam University"/>
        <s v="École Polytechnique"/>
        <s v="École municipale de physique et de chimie industrielles (Municipal School of Industrial Physics and Chemistry)"/>
        <m/>
        <s v="Sorbonne University"/>
        <s v="Royal Institution of Great Britain"/>
        <s v="Kiel University"/>
        <s v="University of Cambridge"/>
        <s v="University of Chicago"/>
        <s v="Marconi Wireless Telegraph Co. Ltd."/>
        <s v="Strasbourg University"/>
        <s v="Würzburg University,"/>
        <s v="Swedish Gas-Accumulator Co."/>
        <s v="Frankfurt-on-the-Main University"/>
        <s v="University College"/>
        <s v="Victoria University"/>
        <s v="Edinburgh University"/>
        <s v="Berlin University"/>
        <s v="Greifswald University"/>
        <s v="Bureau International des Poids et Mesures (International Bureau of Weights and Measures)"/>
        <s v="Kaiser-Wilhelm-Institut (now Max-Planck-Institut) für Physik"/>
        <s v="Copenhagen University"/>
        <s v="California Institute of Technology (Caltech)"/>
        <s v="Uppsala University"/>
        <s v="Goettingen University"/>
        <s v="Halle University"/>
        <s v="London University"/>
        <s v="Sorbonne University, Institut Henri Poincaré"/>
        <s v="Calcutta University"/>
        <s v="Leipzig University"/>
        <s v="Liverpool University"/>
        <s v="Innsbruck University"/>
        <s v="Bell Telephone Laboratories"/>
        <s v="Rome University"/>
        <s v="University of California"/>
        <s v="Carnegie Institute of Technology"/>
        <s v="Columbia University"/>
        <s v="Princeton University"/>
        <s v="Harvard University"/>
        <s v="Department of Scientific and Industrial Research"/>
        <s v="Kyoto Imperial University"/>
        <s v="Bristol University"/>
        <s v="Atomic Energy Research Establishment"/>
        <s v="Trinity College"/>
        <s v="Stanford University"/>
        <s v="Groningen University"/>
        <s v="University of Heidelberg"/>
        <s v="Semiconductor Laboratory of Beckman Instruments Inc."/>
        <s v="University of Illinois"/>
        <s v="Institute for Advanced Study"/>
        <s v="P.N. Lebedev Physical Institute"/>
        <s v="Lomonosov Moscow State University"/>
        <s v="Technical University"/>
        <s v="Academy of Sciences"/>
        <s v="Massachusetts Institute of Technology (MIT)"/>
        <s v="Tokyo University of Education"/>
        <s v="École Normale Supérieure"/>
        <s v="Cornell University"/>
        <s v="Royal Institute of Technology"/>
        <s v="University of Grenoble"/>
        <s v="Imperial College"/>
        <s v="Brown University"/>
        <s v="University of Pennsylvania"/>
        <s v="IBM Thomas J. Watson Research Center"/>
        <s v="General Electric Company"/>
        <s v="Niels Bohr Institute"/>
        <s v="Nordita"/>
        <s v="Stanford Linear Accelerator Center"/>
        <s v="Bell Laboratories"/>
        <s v="Harvard University Lyman Laboratory"/>
        <s v="International Centre for Theoretical Physics"/>
        <s v="CERN"/>
        <s v="Max-Planck-Institut für Festkörperforschung"/>
        <s v="Fritz-Haber-Institut der Max-Planck-Gesellschaft"/>
        <s v="IBM Zurich Research Laboratory"/>
        <s v="Fermi National Accelerator Laboratory"/>
        <s v="Digital Pathways Inc."/>
        <s v="University of Washington"/>
        <s v="University of Bonn"/>
        <s v="Collège de France"/>
        <s v="École Supérieure de Physique et Chimie"/>
        <s v="McMaster University"/>
        <s v="National Institute of Standards and Technology"/>
        <s v="Utrecht University"/>
        <s v="Stockholm University"/>
        <s v="Landwirtschaftliche Hochschule (Agricultural College)"/>
        <s v="Nancy University"/>
        <s v="Toulouse University"/>
        <s v="University of Zurich"/>
        <s v="Kaiser-Wilhelm-Institut (now Fritz-Haber-Institut) für physikalische Chemie und Electrochemie"/>
        <s v="University of Oxford"/>
        <s v="Graz University"/>
        <s v="Technische Hochschule (Institute of Technology)"/>
        <s v="Institut du Radium"/>
        <s v="Birmingham University"/>
        <s v="Kaiser-Wilhelm-Institut (now Max-Planck Institut) für Medizinische Forschung"/>
        <s v="Kaiser-Wilhelm-Institut (now Max-Planck-Institut) für Biochemie"/>
        <s v="Eidgenössische Technische Hochschule (Swiss Federal Institute of Technology)"/>
        <s v="Kaiser-Wilhelm-Institut (now Max-Planck Institut) für Chemie"/>
        <s v="University of Helsinki"/>
        <s v="Rockefeller Institute for Medical Research"/>
        <s v="Cologne University"/>
        <s v="National Institute for Medical Research"/>
        <s v="Rowett Research Institute"/>
        <s v="University of Freiburg"/>
        <s v="Institute for Chemical Physics of the Academy of Sciences of the USSR"/>
        <s v="MRC Laboratory of Molecular Biology"/>
        <s v="Polarographic Institute of the Czechoslovak Academy of Science"/>
        <s v="Max-Planck-Institut für Kohlenforschung (Max-Planck-Institute for Carbon Research)"/>
        <s v="Institute of Technology"/>
        <s v="University of Oxford Royal Society"/>
        <s v="Max-Planck-Institut für Physikalische Chemie"/>
        <s v="Institute of Physical Chemistry"/>
        <s v="Yale University"/>
        <s v="University of Oslo"/>
        <s v="Institute for Biochemical Research"/>
        <s v="National Research Council of Canada"/>
        <s v="National Institutes of Health"/>
        <s v="Rockefeller University"/>
        <s v="University of Sussex"/>
        <s v="Université Libre de Bruxelles"/>
        <s v="Glynn Research Laboratories"/>
        <s v="Purdue University"/>
        <s v="Harvard University Biological Laboratories"/>
        <s v="Kyoto University"/>
        <s v="The Medical Foundation of Buffalo"/>
        <s v="US Naval Research Laboratory"/>
        <s v="University of Toronto"/>
        <s v="Université Louis Pasteur"/>
        <s v="Du Pont"/>
        <s v="University of Texas Southwestern Medical Center at Dallas"/>
        <s v="Max-Planck-Institut für Biochemie"/>
        <s v="Max-Planck-Institut für Biophysik"/>
        <s v="University of Colorado"/>
        <s v="University of British Columbia"/>
        <s v="University of Southern California"/>
        <s v="Max-Planck-Institut für Chemie"/>
        <s v="Rice University"/>
        <s v="Aarhus University"/>
        <s v="Northwestern University"/>
        <s v="Marburg University"/>
        <s v="Finsen Medical Light Institute"/>
        <s v="Military Medical Academy"/>
        <s v="Institute for Infectious Diseases"/>
        <s v="Pavia University"/>
        <s v="Madrid University"/>
        <s v="Institut Pasteur"/>
        <s v="Berne University"/>
        <s v="Vienna University"/>
        <s v="Brussels University"/>
        <s v="Kaiser-Wilhelm-Institut (now Max-Planck-Institut) für Biologie"/>
        <s v="University of Rochester"/>
        <s v="University of Freiburg im Breisgau"/>
        <s v="Szeged University"/>
        <s v="Ghent University"/>
        <s v="Munster University"/>
        <s v="Polytechnic Institute"/>
        <s v="Saint Louis University"/>
        <s v="Washington University"/>
        <s v="Indiana University"/>
        <s v="Instituto de Biologia y Medicina Experimental (Institute for Biology and Experimental Medicine)"/>
        <s v="Laboratorium der Farben-Fabriken J.R. Geigy A.G. (Laboratory of the J.R. Geigy Dye-Factory Co.)"/>
        <s v="University of Lisbon"/>
        <s v="Mayo Clinic"/>
        <s v="Basel University"/>
        <s v="Laboratories of the Division of Medicine and Public Health Rockefeller Foundation"/>
        <s v="Rutgers University"/>
        <s v="Sheffield University"/>
        <s v="Harvard Medical School"/>
        <s v="Research Division of Infectious Diseases Children's Medical Center"/>
        <s v="Western Reserve University"/>
        <s v="Karolinska Institutet Nobel Medical Institute"/>
        <s v="Columbia University Division Cardio-Pulmonary Laboratory Bellevue Hospital"/>
        <s v="Mainz University"/>
        <s v="Istituto Superiore di Sanità (Chief Institute of Public Health)"/>
        <s v="University of Wisconsin"/>
        <s v="New York University College of Medicine"/>
        <s v="Walter and Eliza Hall Institute for Medical Research"/>
        <s v="Australian National University"/>
        <s v="Max-Planck-Institut für Zellchemie"/>
        <s v="University of Chicago Ben May Laboratory for Cancer Research"/>
        <s v="Karolinska Institutet"/>
        <s v="Carnegie Institution of Washington"/>
        <s v="Vanderbilt University"/>
        <s v=" Zoologisches Institut der Universität München"/>
        <s v="Konrad-Lorenz-Institut der Österreichischen Akademie der Wissen­schaften, Forschungsstelle für Ethologie"/>
        <s v="Université Catholique de Louvain"/>
        <s v="Yale University School of Medicine"/>
        <s v="Imperial Cancer Research Fund Laboratory"/>
        <s v="The Institute for Cancer Research"/>
        <s v="The Salk Institute"/>
        <s v="Veterans Administration Hospital"/>
        <s v="Biozentrum der Universität"/>
        <s v="Johns Hopkins University School of Medicine"/>
        <s v="Tufts University"/>
        <s v="Central Research Laboratories EMI"/>
        <s v="Université de Paris, Laboratoire Immuno-Hématologie"/>
        <s v="Jackson Laboratory"/>
        <s v="The Wellcome Research Laboratories"/>
        <s v="Cold Spring Harbor Laboratory"/>
        <s v="Basel Institute for Immunology"/>
        <s v="Vanderbilt University School of Medicine"/>
        <s v="Institute of Cell Biology of the C.N.R."/>
        <s v="London University King's College Hospital Medical School"/>
        <s v="Wellcome Research Laboratories"/>
        <s v="University of California School of Medicine"/>
        <s v="Brigham and Women's Hospital"/>
        <s v="Fred Hutchinson Cancer Research Center"/>
        <s v="Max-Planck-Institut für Biophysikalische Chemie"/>
        <s v="Max-Planck-Institut für medizinische Forschung"/>
        <s v="New England Biolabs"/>
        <s v="Massachusetts Institute of Technology (MIT) Center for Cancer Research"/>
        <s v="National Institute of Environmental Health Sciences"/>
        <s v="Max-Planck-Institut für Entwicklungsbiologie"/>
        <s v="St. Jude Children's Research Hospital"/>
        <s v="University of Zurich Institute of Experimental Immunology"/>
        <s v="SUNY Health Science Center"/>
        <s v="University of Texas Medical School at Houston"/>
        <s v="The Netherlands School of Ecomonics"/>
        <s v="All Souls College"/>
        <s v="Stockholm School of Ecomonics"/>
        <s v="Carnegie Mellon University"/>
        <s v="Center for Study of Public Choice"/>
        <s v="École Nationale Supérieur des Mines de Paris"/>
        <s v="City University of New York"/>
        <s v="Rheinische Friedrich-Wilhelms-Universität"/>
        <s v="Long Term Capital Management"/>
        <s v="Göteborg  University"/>
        <s v="A.F. Ioffe Physico-Technical Institute"/>
        <s v="Texas Instruments"/>
        <s v="University of Tsukuba"/>
        <s v="Imperial Cancer Research Fund"/>
        <s v="University of Colorado JILA"/>
        <s v="Nagoya University"/>
        <s v="The Scripps Research Institute"/>
        <s v="The Molecular Sciences Institute"/>
        <s v="The Wellcome Trust Sanger Institute"/>
        <s v="University of Tokyo"/>
        <s v="Associated Universities Inc."/>
        <s v="Virginia Commonwealth University"/>
        <s v="Shimadzu Corp."/>
        <s v="George Mason University"/>
        <s v="University of Nottingham School of Physics and Astronomy"/>
        <s v="Argonne National Laboratory"/>
        <s v="New York University"/>
        <s v="University of California Kavli Institute for Theoretical Physics"/>
        <s v="Technion - Israel Institute of Technology"/>
        <s v="Arizona State University"/>
        <s v="NHMRC Helicobacter pylori Research Laboratory QEII Medical Centre"/>
        <s v="Max-Planck-Institut für Quantenoptik"/>
        <s v="Institut Français du Pétrole"/>
        <s v="University of Jerusalem Center for RationalityHebrew"/>
        <s v="University of Maryland Department of Ecomonics and School of Public Policy"/>
        <s v="Stanford University School of Medicine"/>
        <s v="University of Massachusetts Medical School"/>
        <s v="NASA Goddard Space Flight Center"/>
        <s v="University of Utah"/>
        <s v="Cardiff University"/>
        <s v="University of North Carolina"/>
        <s v="Université Paris-Sud"/>
        <s v="Forschungszentrum Jülich"/>
        <s v="University of Minnesota"/>
        <s v="German Cancer Research Center"/>
        <s v="Regulation of Retroviral Infections Unit Virology Department Institut Pasteur"/>
        <s v="World Foundation for AIDS Research and Prevention"/>
        <s v="Enrico Fermi Institute University of Chicago"/>
        <s v="High Energy Accelerator Research Organization (KEK)"/>
        <s v="Kyoto Sangyo University"/>
        <s v="Marine Biological Laboratory (MBL)"/>
        <s v="Standard Telecommunication Laboratories"/>
        <s v="Weizmann Institute of Science"/>
        <s v="University of Manchester"/>
        <s v="University of Delaware"/>
        <s v="Hokkaido University"/>
        <s v="London School of Ecomonics and Political Science"/>
        <s v="University of Strasbourg"/>
        <s v="Lawrence Berkeley National Laboratory"/>
        <s v="Johns Hopkins University"/>
        <s v="Gurdon Institute"/>
        <s v="Howard Hughes Medical Institute"/>
        <s v="University of Edinburgh"/>
        <s v=" Université de Strasbourg"/>
        <s v="Norwegian University of Science and Technology (NTNU)"/>
        <s v="Meijo University"/>
        <s v="Janelia Research Campus Howard Hughes Medical Institute"/>
        <s v="Max Planck Institute for Biophysical Chemistry"/>
        <s v="Toulouse School of Ecomonics (TSE)"/>
        <s v="Drew University"/>
        <s v="Kitasato University"/>
        <s v="China Academy of Traditional Chinese Medicine"/>
        <s v="Queen's University"/>
        <s v="Francis Crick Institute"/>
        <s v="Tokyo Institute of Technology"/>
        <s v="University of Groningen"/>
        <s v="University of Maine"/>
        <s v="Brandeis University"/>
        <s v="LIGO/VIRGO Collaboration"/>
        <s v="University of Lausanne"/>
        <s v="Parker Institute for Cancer Immunotherapy"/>
        <s v="University of Waterloo"/>
        <s v="University of Missouri"/>
        <s v="NYU Stern School of Business"/>
        <s v="University of Geneva"/>
        <s v="University of Texas"/>
        <s v="Binghamton University State University of New York"/>
        <s v="Asahi Kasei Corporation"/>
      </sharedItems>
    </cacheField>
    <cacheField name="city_of_university" numFmtId="0">
      <sharedItems containsBlank="1"/>
    </cacheField>
    <cacheField name="country_of_university" numFmtId="0">
      <sharedItems containsBlank="1" count="30">
        <s v="Germany"/>
        <s v="The Netherlands"/>
        <s v="France"/>
        <m/>
        <s v="United Kingdom"/>
        <s v="USA"/>
        <s v="Germany (now France)"/>
        <s v="Sweden"/>
        <s v="Denmark"/>
        <s v="India"/>
        <s v="Austria"/>
        <s v="Italy"/>
        <s v="Japan"/>
        <s v="Ireland"/>
        <s v="USSR (now Russia)"/>
        <s v="Switzerland"/>
        <s v="Canada"/>
        <s v="Finland"/>
        <s v="Czechoslovakia (now Czech Republic)"/>
        <s v="Norway"/>
        <s v="Argentina"/>
        <s v="Belgium"/>
        <s v="Russia"/>
        <s v="Spain"/>
        <s v="Tunisia"/>
        <s v="Hungary"/>
        <s v="Portugal"/>
        <s v="Australia"/>
        <s v="Israel"/>
        <s v="China"/>
      </sharedItems>
    </cacheField>
    <cacheField name="born_month" numFmtId="0">
      <sharedItems/>
    </cacheField>
    <cacheField name="age" numFmtId="0">
      <sharedItems containsSemiMixedTypes="0" containsString="0" containsNumber="1" containsInteger="1" minValue="23" maxValue="103"/>
    </cacheField>
    <cacheField name="age_get_prize" numFmtId="0">
      <sharedItems containsSemiMixedTypes="0" containsString="0" containsNumber="1" containsInteger="1" minValue="17" maxValue="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3">
  <r>
    <s v="Wilhelm Conrad"/>
    <s v=" Röntgen"/>
    <x v="0"/>
    <x v="0"/>
    <s v="DE"/>
    <x v="0"/>
    <x v="0"/>
    <x v="0"/>
    <n v="1"/>
    <x v="0"/>
    <s v="Munich"/>
    <x v="0"/>
    <s v="Mar"/>
    <n v="78"/>
    <n v="56"/>
  </r>
  <r>
    <s v="Hendrik A."/>
    <s v="Lorentz"/>
    <x v="1"/>
    <x v="1"/>
    <s v="NL"/>
    <x v="0"/>
    <x v="1"/>
    <x v="0"/>
    <n v="2"/>
    <x v="1"/>
    <s v="Leiden"/>
    <x v="1"/>
    <s v="Jul"/>
    <n v="75"/>
    <n v="49"/>
  </r>
  <r>
    <s v="Pieter"/>
    <s v="Zeeman"/>
    <x v="2"/>
    <x v="1"/>
    <s v="NL"/>
    <x v="0"/>
    <x v="1"/>
    <x v="0"/>
    <n v="2"/>
    <x v="2"/>
    <s v="Amsterdam"/>
    <x v="1"/>
    <s v="May"/>
    <n v="78"/>
    <n v="37"/>
  </r>
  <r>
    <s v="Henri"/>
    <s v="Becquerel"/>
    <x v="3"/>
    <x v="2"/>
    <s v="FR"/>
    <x v="0"/>
    <x v="2"/>
    <x v="0"/>
    <n v="2"/>
    <x v="3"/>
    <s v="Paris"/>
    <x v="2"/>
    <s v="Dec"/>
    <n v="56"/>
    <n v="51"/>
  </r>
  <r>
    <s v="Pierre"/>
    <s v="Curie"/>
    <x v="4"/>
    <x v="2"/>
    <s v="FR"/>
    <x v="0"/>
    <x v="2"/>
    <x v="0"/>
    <n v="4"/>
    <x v="4"/>
    <s v="Paris"/>
    <x v="2"/>
    <s v="May"/>
    <n v="47"/>
    <n v="44"/>
  </r>
  <r>
    <s v="Marie"/>
    <s v="Curie"/>
    <x v="5"/>
    <x v="3"/>
    <s v="FR"/>
    <x v="1"/>
    <x v="2"/>
    <x v="0"/>
    <n v="4"/>
    <x v="5"/>
    <m/>
    <x v="3"/>
    <s v="Nov"/>
    <n v="67"/>
    <n v="36"/>
  </r>
  <r>
    <s v="Marie"/>
    <s v="Curie"/>
    <x v="5"/>
    <x v="3"/>
    <s v="FR"/>
    <x v="1"/>
    <x v="3"/>
    <x v="1"/>
    <n v="1"/>
    <x v="6"/>
    <s v="Paris"/>
    <x v="2"/>
    <s v="Nov"/>
    <n v="67"/>
    <n v="44"/>
  </r>
  <r>
    <s v="Lord"/>
    <s v="Rayleigh"/>
    <x v="6"/>
    <x v="4"/>
    <s v="GB"/>
    <x v="0"/>
    <x v="4"/>
    <x v="0"/>
    <n v="1"/>
    <x v="7"/>
    <s v="London"/>
    <x v="4"/>
    <s v="Nov"/>
    <n v="77"/>
    <n v="62"/>
  </r>
  <r>
    <s v="Philipp"/>
    <s v="Lenard"/>
    <x v="7"/>
    <x v="5"/>
    <s v="DE"/>
    <x v="0"/>
    <x v="5"/>
    <x v="0"/>
    <n v="1"/>
    <x v="8"/>
    <s v="Kiel"/>
    <x v="0"/>
    <s v="Jun"/>
    <n v="85"/>
    <n v="43"/>
  </r>
  <r>
    <s v="J.J."/>
    <s v="Thomson"/>
    <x v="8"/>
    <x v="4"/>
    <s v="GB"/>
    <x v="0"/>
    <x v="6"/>
    <x v="0"/>
    <n v="1"/>
    <x v="9"/>
    <s v="Cambridge"/>
    <x v="4"/>
    <s v="Dec"/>
    <n v="84"/>
    <n v="50"/>
  </r>
  <r>
    <s v="Albert A."/>
    <s v="Michelson"/>
    <x v="9"/>
    <x v="3"/>
    <s v="US"/>
    <x v="0"/>
    <x v="7"/>
    <x v="0"/>
    <n v="1"/>
    <x v="10"/>
    <s v="Chicago IL"/>
    <x v="5"/>
    <s v="Dec"/>
    <n v="79"/>
    <n v="55"/>
  </r>
  <r>
    <s v="Gabriel"/>
    <s v="Lippmann"/>
    <x v="10"/>
    <x v="6"/>
    <m/>
    <x v="0"/>
    <x v="8"/>
    <x v="0"/>
    <n v="1"/>
    <x v="6"/>
    <s v="Paris"/>
    <x v="2"/>
    <s v="Aug"/>
    <n v="76"/>
    <n v="63"/>
  </r>
  <r>
    <s v="Guglielmo"/>
    <s v="Marconi"/>
    <x v="11"/>
    <x v="7"/>
    <s v="IT"/>
    <x v="0"/>
    <x v="9"/>
    <x v="0"/>
    <n v="2"/>
    <x v="11"/>
    <s v="London"/>
    <x v="4"/>
    <s v="Apr"/>
    <n v="63"/>
    <n v="35"/>
  </r>
  <r>
    <s v="Ferdinand"/>
    <s v="Braun"/>
    <x v="12"/>
    <x v="0"/>
    <s v="US"/>
    <x v="0"/>
    <x v="9"/>
    <x v="0"/>
    <n v="2"/>
    <x v="12"/>
    <s v="Strasbourg"/>
    <x v="6"/>
    <s v="Jun"/>
    <n v="68"/>
    <n v="59"/>
  </r>
  <r>
    <s v="Johannes Diderik"/>
    <s v="van der Waals"/>
    <x v="13"/>
    <x v="1"/>
    <s v="NL"/>
    <x v="0"/>
    <x v="10"/>
    <x v="0"/>
    <n v="1"/>
    <x v="2"/>
    <s v="Amsterdam"/>
    <x v="1"/>
    <s v="Nov"/>
    <n v="86"/>
    <n v="73"/>
  </r>
  <r>
    <s v="Wilhelm"/>
    <s v="Wien"/>
    <x v="14"/>
    <x v="8"/>
    <s v="DE"/>
    <x v="0"/>
    <x v="3"/>
    <x v="0"/>
    <n v="1"/>
    <x v="13"/>
    <s v="Würzburg"/>
    <x v="0"/>
    <s v="Jan"/>
    <n v="64"/>
    <n v="47"/>
  </r>
  <r>
    <s v="Gustaf"/>
    <s v="Dalén"/>
    <x v="15"/>
    <x v="9"/>
    <s v="SE"/>
    <x v="0"/>
    <x v="11"/>
    <x v="0"/>
    <n v="1"/>
    <x v="14"/>
    <s v="Lidingö-Stockholm"/>
    <x v="7"/>
    <s v="Nov"/>
    <n v="68"/>
    <n v="43"/>
  </r>
  <r>
    <s v="Heike"/>
    <s v="Kamerlingh Onnes"/>
    <x v="16"/>
    <x v="1"/>
    <s v="NL"/>
    <x v="0"/>
    <x v="12"/>
    <x v="0"/>
    <n v="1"/>
    <x v="1"/>
    <s v="Leiden"/>
    <x v="1"/>
    <s v="Sep"/>
    <n v="73"/>
    <n v="60"/>
  </r>
  <r>
    <s v="Max"/>
    <s v="von Laue"/>
    <x v="17"/>
    <x v="0"/>
    <s v="DE"/>
    <x v="0"/>
    <x v="13"/>
    <x v="0"/>
    <n v="1"/>
    <x v="15"/>
    <s v="Frankfurt"/>
    <x v="0"/>
    <s v="Oct"/>
    <n v="81"/>
    <n v="35"/>
  </r>
  <r>
    <s v="William"/>
    <s v="Bragg"/>
    <x v="18"/>
    <x v="4"/>
    <s v="GB"/>
    <x v="0"/>
    <x v="14"/>
    <x v="0"/>
    <n v="2"/>
    <x v="16"/>
    <s v="London"/>
    <x v="4"/>
    <s v="Jul"/>
    <n v="80"/>
    <n v="53"/>
  </r>
  <r>
    <s v="Lawrence"/>
    <s v="Bragg"/>
    <x v="19"/>
    <x v="10"/>
    <s v="GB"/>
    <x v="0"/>
    <x v="14"/>
    <x v="0"/>
    <n v="2"/>
    <x v="17"/>
    <s v="Manchester"/>
    <x v="4"/>
    <s v="Mar"/>
    <n v="81"/>
    <n v="25"/>
  </r>
  <r>
    <s v="Charles Glover"/>
    <s v="Barkla"/>
    <x v="20"/>
    <x v="4"/>
    <s v="GB"/>
    <x v="0"/>
    <x v="15"/>
    <x v="0"/>
    <n v="1"/>
    <x v="18"/>
    <s v="Edinburgh"/>
    <x v="4"/>
    <s v="Jun"/>
    <n v="67"/>
    <n v="40"/>
  </r>
  <r>
    <s v="Max"/>
    <s v="Planck"/>
    <x v="21"/>
    <x v="0"/>
    <s v="DE"/>
    <x v="0"/>
    <x v="16"/>
    <x v="0"/>
    <n v="1"/>
    <x v="19"/>
    <s v="Berlin"/>
    <x v="0"/>
    <s v="Apr"/>
    <n v="89"/>
    <n v="60"/>
  </r>
  <r>
    <s v="Johannes"/>
    <s v="Stark"/>
    <x v="22"/>
    <x v="0"/>
    <s v="DE"/>
    <x v="0"/>
    <x v="17"/>
    <x v="0"/>
    <n v="1"/>
    <x v="20"/>
    <s v="Greifswald"/>
    <x v="0"/>
    <s v="Apr"/>
    <n v="83"/>
    <n v="45"/>
  </r>
  <r>
    <s v="Charles Edouard"/>
    <s v="Guillaume"/>
    <x v="23"/>
    <x v="11"/>
    <s v="FR"/>
    <x v="0"/>
    <x v="18"/>
    <x v="0"/>
    <n v="1"/>
    <x v="21"/>
    <s v="Sèvres"/>
    <x v="2"/>
    <s v="Feb"/>
    <n v="77"/>
    <n v="59"/>
  </r>
  <r>
    <s v="Albert"/>
    <s v="Einstein"/>
    <x v="24"/>
    <x v="0"/>
    <s v="US"/>
    <x v="0"/>
    <x v="19"/>
    <x v="0"/>
    <n v="1"/>
    <x v="22"/>
    <s v="Berlin"/>
    <x v="0"/>
    <s v="Mar"/>
    <n v="76"/>
    <n v="42"/>
  </r>
  <r>
    <s v="Niels"/>
    <s v="Bohr"/>
    <x v="25"/>
    <x v="12"/>
    <s v="DK"/>
    <x v="0"/>
    <x v="20"/>
    <x v="0"/>
    <n v="1"/>
    <x v="23"/>
    <s v="Copenhagen"/>
    <x v="8"/>
    <s v="Oct"/>
    <n v="77"/>
    <n v="37"/>
  </r>
  <r>
    <s v="Robert A."/>
    <s v="Millikan"/>
    <x v="26"/>
    <x v="13"/>
    <s v="US"/>
    <x v="0"/>
    <x v="21"/>
    <x v="0"/>
    <n v="1"/>
    <x v="24"/>
    <s v="Pasadena CA"/>
    <x v="5"/>
    <s v="Mar"/>
    <n v="85"/>
    <n v="55"/>
  </r>
  <r>
    <s v="Manne"/>
    <s v="Siegbahn"/>
    <x v="27"/>
    <x v="9"/>
    <s v="SE"/>
    <x v="0"/>
    <x v="22"/>
    <x v="0"/>
    <n v="1"/>
    <x v="25"/>
    <s v="Uppsala"/>
    <x v="7"/>
    <s v="Dec"/>
    <n v="92"/>
    <n v="38"/>
  </r>
  <r>
    <s v="James"/>
    <s v="Franck"/>
    <x v="28"/>
    <x v="0"/>
    <s v="DE"/>
    <x v="0"/>
    <x v="23"/>
    <x v="0"/>
    <n v="2"/>
    <x v="26"/>
    <s v="Göttingen"/>
    <x v="0"/>
    <s v="Aug"/>
    <n v="82"/>
    <n v="43"/>
  </r>
  <r>
    <s v="Gustav"/>
    <s v="Hertz"/>
    <x v="29"/>
    <x v="0"/>
    <s v="DE"/>
    <x v="0"/>
    <x v="23"/>
    <x v="0"/>
    <n v="2"/>
    <x v="27"/>
    <s v="Halle"/>
    <x v="0"/>
    <s v="Jul"/>
    <n v="88"/>
    <n v="38"/>
  </r>
  <r>
    <s v="Jean Baptiste"/>
    <s v="Perrin"/>
    <x v="30"/>
    <x v="2"/>
    <s v="US"/>
    <x v="0"/>
    <x v="24"/>
    <x v="0"/>
    <n v="1"/>
    <x v="6"/>
    <s v="Paris"/>
    <x v="2"/>
    <s v="Sep"/>
    <n v="72"/>
    <n v="56"/>
  </r>
  <r>
    <s v="Arthur H."/>
    <s v="Compton"/>
    <x v="31"/>
    <x v="13"/>
    <s v="US"/>
    <x v="0"/>
    <x v="25"/>
    <x v="0"/>
    <n v="2"/>
    <x v="10"/>
    <s v="Chicago IL"/>
    <x v="5"/>
    <s v="Sep"/>
    <n v="70"/>
    <n v="35"/>
  </r>
  <r>
    <s v="C.T.R."/>
    <s v="Wilson"/>
    <x v="32"/>
    <x v="4"/>
    <s v="GB"/>
    <x v="0"/>
    <x v="25"/>
    <x v="0"/>
    <n v="2"/>
    <x v="9"/>
    <s v="Cambridge"/>
    <x v="4"/>
    <s v="Feb"/>
    <n v="90"/>
    <n v="58"/>
  </r>
  <r>
    <s v="Owen Willans"/>
    <s v="Richardson"/>
    <x v="33"/>
    <x v="4"/>
    <s v="GB"/>
    <x v="0"/>
    <x v="26"/>
    <x v="0"/>
    <n v="1"/>
    <x v="28"/>
    <s v="London"/>
    <x v="4"/>
    <s v="Apr"/>
    <n v="80"/>
    <n v="49"/>
  </r>
  <r>
    <s v="Louis"/>
    <s v="de Broglie"/>
    <x v="34"/>
    <x v="2"/>
    <s v="FR"/>
    <x v="0"/>
    <x v="27"/>
    <x v="0"/>
    <n v="1"/>
    <x v="29"/>
    <s v="Paris"/>
    <x v="2"/>
    <s v="Aug"/>
    <n v="95"/>
    <n v="37"/>
  </r>
  <r>
    <s v="Sir Chandrasekhara Venkata"/>
    <s v="Raman"/>
    <x v="35"/>
    <x v="14"/>
    <s v="IN"/>
    <x v="0"/>
    <x v="28"/>
    <x v="0"/>
    <n v="1"/>
    <x v="30"/>
    <s v="Calcutta"/>
    <x v="9"/>
    <s v="Nov"/>
    <n v="82"/>
    <n v="42"/>
  </r>
  <r>
    <s v="Werner"/>
    <s v="Heisenberg"/>
    <x v="36"/>
    <x v="0"/>
    <s v="DE"/>
    <x v="0"/>
    <x v="29"/>
    <x v="0"/>
    <n v="1"/>
    <x v="31"/>
    <s v="Leipzig"/>
    <x v="0"/>
    <s v="Dec"/>
    <n v="75"/>
    <n v="31"/>
  </r>
  <r>
    <s v="Erwin"/>
    <s v="Schrödinger"/>
    <x v="37"/>
    <x v="15"/>
    <s v="AT"/>
    <x v="0"/>
    <x v="30"/>
    <x v="0"/>
    <n v="2"/>
    <x v="19"/>
    <s v="Berlin"/>
    <x v="0"/>
    <s v="Aug"/>
    <n v="74"/>
    <n v="46"/>
  </r>
  <r>
    <s v="Paul A.M."/>
    <s v="Dirac"/>
    <x v="38"/>
    <x v="4"/>
    <s v="US"/>
    <x v="0"/>
    <x v="30"/>
    <x v="0"/>
    <n v="2"/>
    <x v="9"/>
    <s v="Cambridge"/>
    <x v="4"/>
    <s v="Aug"/>
    <n v="82"/>
    <n v="31"/>
  </r>
  <r>
    <s v="James"/>
    <s v="Chadwick"/>
    <x v="39"/>
    <x v="4"/>
    <s v="GB"/>
    <x v="0"/>
    <x v="31"/>
    <x v="0"/>
    <n v="1"/>
    <x v="32"/>
    <s v="Liverpool"/>
    <x v="4"/>
    <s v="Oct"/>
    <n v="83"/>
    <n v="44"/>
  </r>
  <r>
    <s v="Victor F."/>
    <s v="Hess"/>
    <x v="40"/>
    <x v="15"/>
    <s v="US"/>
    <x v="0"/>
    <x v="32"/>
    <x v="0"/>
    <n v="2"/>
    <x v="33"/>
    <s v="Innsbruck"/>
    <x v="10"/>
    <s v="Jun"/>
    <n v="81"/>
    <n v="53"/>
  </r>
  <r>
    <s v="Carl D."/>
    <s v="Anderson"/>
    <x v="41"/>
    <x v="13"/>
    <s v="US"/>
    <x v="0"/>
    <x v="32"/>
    <x v="0"/>
    <n v="2"/>
    <x v="24"/>
    <s v="Pasadena CA"/>
    <x v="5"/>
    <s v="Sep"/>
    <n v="86"/>
    <n v="31"/>
  </r>
  <r>
    <s v="Clinton"/>
    <s v="Davisson"/>
    <x v="42"/>
    <x v="13"/>
    <s v="US"/>
    <x v="0"/>
    <x v="33"/>
    <x v="0"/>
    <n v="2"/>
    <x v="34"/>
    <s v="New York NY"/>
    <x v="5"/>
    <s v="Oct"/>
    <n v="77"/>
    <n v="56"/>
  </r>
  <r>
    <s v="George Paget"/>
    <s v="Thomson"/>
    <x v="43"/>
    <x v="4"/>
    <s v="GB"/>
    <x v="0"/>
    <x v="33"/>
    <x v="0"/>
    <n v="2"/>
    <x v="28"/>
    <s v="London"/>
    <x v="4"/>
    <s v="May"/>
    <n v="83"/>
    <n v="45"/>
  </r>
  <r>
    <s v="Enrico"/>
    <s v="Fermi"/>
    <x v="44"/>
    <x v="7"/>
    <s v="US"/>
    <x v="0"/>
    <x v="34"/>
    <x v="0"/>
    <n v="1"/>
    <x v="35"/>
    <s v="Rome"/>
    <x v="11"/>
    <s v="Sep"/>
    <n v="53"/>
    <n v="37"/>
  </r>
  <r>
    <s v="Ernest"/>
    <s v="Lawrence"/>
    <x v="45"/>
    <x v="13"/>
    <s v="US"/>
    <x v="0"/>
    <x v="35"/>
    <x v="0"/>
    <n v="1"/>
    <x v="36"/>
    <s v="Berkeley CA"/>
    <x v="5"/>
    <s v="Aug"/>
    <n v="57"/>
    <n v="38"/>
  </r>
  <r>
    <s v="Otto"/>
    <s v="Stern"/>
    <x v="46"/>
    <x v="3"/>
    <s v="US"/>
    <x v="0"/>
    <x v="36"/>
    <x v="0"/>
    <n v="1"/>
    <x v="37"/>
    <s v="Pittsburgh PA"/>
    <x v="5"/>
    <s v="Feb"/>
    <n v="81"/>
    <n v="55"/>
  </r>
  <r>
    <s v="Isidor Isaac"/>
    <s v="Rabi"/>
    <x v="47"/>
    <x v="3"/>
    <s v="US"/>
    <x v="0"/>
    <x v="37"/>
    <x v="0"/>
    <n v="1"/>
    <x v="38"/>
    <s v="New York NY"/>
    <x v="5"/>
    <s v="Jul"/>
    <n v="90"/>
    <n v="46"/>
  </r>
  <r>
    <s v="Wolfgang"/>
    <s v="Pauli"/>
    <x v="48"/>
    <x v="15"/>
    <s v="CH"/>
    <x v="0"/>
    <x v="38"/>
    <x v="0"/>
    <n v="1"/>
    <x v="39"/>
    <s v="Princeton NJ"/>
    <x v="5"/>
    <s v="Apr"/>
    <n v="58"/>
    <n v="45"/>
  </r>
  <r>
    <s v="Percy W."/>
    <s v="Bridgman"/>
    <x v="49"/>
    <x v="13"/>
    <s v="US"/>
    <x v="0"/>
    <x v="39"/>
    <x v="0"/>
    <n v="1"/>
    <x v="40"/>
    <s v="Cambridge MA"/>
    <x v="5"/>
    <s v="Apr"/>
    <n v="79"/>
    <n v="64"/>
  </r>
  <r>
    <s v="Edward V."/>
    <s v="Appleton"/>
    <x v="50"/>
    <x v="4"/>
    <s v="GB"/>
    <x v="0"/>
    <x v="40"/>
    <x v="0"/>
    <n v="1"/>
    <x v="41"/>
    <s v="London"/>
    <x v="4"/>
    <s v="Sep"/>
    <n v="73"/>
    <n v="55"/>
  </r>
  <r>
    <s v="Patrick M.S."/>
    <s v="Blackett"/>
    <x v="51"/>
    <x v="4"/>
    <s v="GB"/>
    <x v="0"/>
    <x v="41"/>
    <x v="0"/>
    <n v="1"/>
    <x v="17"/>
    <s v="Manchester"/>
    <x v="4"/>
    <s v="Nov"/>
    <n v="77"/>
    <n v="51"/>
  </r>
  <r>
    <s v="Hideki"/>
    <s v="Yukawa"/>
    <x v="52"/>
    <x v="16"/>
    <s v="JP"/>
    <x v="0"/>
    <x v="42"/>
    <x v="0"/>
    <n v="1"/>
    <x v="42"/>
    <s v="Kyoto"/>
    <x v="12"/>
    <s v="Jan"/>
    <n v="74"/>
    <n v="42"/>
  </r>
  <r>
    <s v="Cecil"/>
    <s v="Powell"/>
    <x v="53"/>
    <x v="4"/>
    <s v="IT"/>
    <x v="0"/>
    <x v="43"/>
    <x v="0"/>
    <n v="1"/>
    <x v="43"/>
    <s v="Bristol"/>
    <x v="4"/>
    <s v="Dec"/>
    <n v="66"/>
    <n v="47"/>
  </r>
  <r>
    <s v="John"/>
    <s v="Cockcroft"/>
    <x v="54"/>
    <x v="4"/>
    <s v="GB"/>
    <x v="0"/>
    <x v="44"/>
    <x v="0"/>
    <n v="2"/>
    <x v="44"/>
    <s v="Harwell Berkshire"/>
    <x v="4"/>
    <s v="May"/>
    <n v="70"/>
    <n v="54"/>
  </r>
  <r>
    <s v="Ernest T.S."/>
    <s v="Walton"/>
    <x v="55"/>
    <x v="17"/>
    <s v="GB"/>
    <x v="0"/>
    <x v="44"/>
    <x v="0"/>
    <n v="2"/>
    <x v="45"/>
    <s v="Dublin"/>
    <x v="13"/>
    <s v="Oct"/>
    <n v="92"/>
    <n v="48"/>
  </r>
  <r>
    <s v="Felix"/>
    <s v="Bloch"/>
    <x v="56"/>
    <x v="11"/>
    <s v="CH"/>
    <x v="0"/>
    <x v="45"/>
    <x v="0"/>
    <n v="2"/>
    <x v="46"/>
    <s v="Stanford CA"/>
    <x v="5"/>
    <s v="Oct"/>
    <n v="78"/>
    <n v="47"/>
  </r>
  <r>
    <s v="E. M."/>
    <s v="Purcell"/>
    <x v="57"/>
    <x v="13"/>
    <s v="US"/>
    <x v="0"/>
    <x v="45"/>
    <x v="0"/>
    <n v="2"/>
    <x v="40"/>
    <s v="Cambridge MA"/>
    <x v="5"/>
    <s v="Aug"/>
    <n v="85"/>
    <n v="40"/>
  </r>
  <r>
    <s v="Frits"/>
    <s v="Zernike"/>
    <x v="58"/>
    <x v="1"/>
    <s v="NL"/>
    <x v="0"/>
    <x v="46"/>
    <x v="0"/>
    <n v="1"/>
    <x v="47"/>
    <s v="Groningen"/>
    <x v="1"/>
    <s v="Jul"/>
    <n v="78"/>
    <n v="65"/>
  </r>
  <r>
    <s v="Max"/>
    <s v="Born"/>
    <x v="59"/>
    <x v="3"/>
    <s v="DE"/>
    <x v="0"/>
    <x v="47"/>
    <x v="0"/>
    <n v="2"/>
    <x v="18"/>
    <s v="Edinburgh"/>
    <x v="4"/>
    <s v="Dec"/>
    <n v="88"/>
    <n v="72"/>
  </r>
  <r>
    <s v="Walther"/>
    <s v="Bothe"/>
    <x v="60"/>
    <x v="0"/>
    <s v="DE"/>
    <x v="0"/>
    <x v="47"/>
    <x v="0"/>
    <n v="2"/>
    <x v="48"/>
    <s v="Heidelberg"/>
    <x v="0"/>
    <s v="Jan"/>
    <n v="66"/>
    <n v="63"/>
  </r>
  <r>
    <s v="Willis E."/>
    <s v="Lamb"/>
    <x v="61"/>
    <x v="13"/>
    <s v="US"/>
    <x v="0"/>
    <x v="48"/>
    <x v="0"/>
    <n v="2"/>
    <x v="46"/>
    <s v="Stanford CA"/>
    <x v="5"/>
    <s v="Jul"/>
    <n v="95"/>
    <n v="42"/>
  </r>
  <r>
    <s v="Polykarp"/>
    <s v="Kusch"/>
    <x v="62"/>
    <x v="0"/>
    <s v="US"/>
    <x v="0"/>
    <x v="48"/>
    <x v="0"/>
    <n v="2"/>
    <x v="38"/>
    <s v="New York NY"/>
    <x v="5"/>
    <s v="Jan"/>
    <n v="82"/>
    <n v="44"/>
  </r>
  <r>
    <s v="William B."/>
    <s v="Shockley"/>
    <x v="63"/>
    <x v="4"/>
    <s v="US"/>
    <x v="0"/>
    <x v="49"/>
    <x v="0"/>
    <n v="3"/>
    <x v="49"/>
    <s v="Mountain View CA"/>
    <x v="5"/>
    <s v="Feb"/>
    <n v="79"/>
    <n v="46"/>
  </r>
  <r>
    <s v="John"/>
    <s v="Bardeen"/>
    <x v="64"/>
    <x v="13"/>
    <s v="US"/>
    <x v="0"/>
    <x v="49"/>
    <x v="0"/>
    <n v="3"/>
    <x v="50"/>
    <s v="Urbana IL"/>
    <x v="5"/>
    <s v="May"/>
    <n v="83"/>
    <n v="48"/>
  </r>
  <r>
    <s v="John"/>
    <s v="Bardeen"/>
    <x v="64"/>
    <x v="13"/>
    <s v="US"/>
    <x v="0"/>
    <x v="50"/>
    <x v="0"/>
    <n v="3"/>
    <x v="50"/>
    <s v="Urbana IL"/>
    <x v="5"/>
    <s v="May"/>
    <n v="83"/>
    <n v="64"/>
  </r>
  <r>
    <s v="Walter H."/>
    <s v="Brattain"/>
    <x v="65"/>
    <x v="18"/>
    <s v="US"/>
    <x v="0"/>
    <x v="49"/>
    <x v="0"/>
    <n v="3"/>
    <x v="34"/>
    <s v="Murray Hill NJ"/>
    <x v="5"/>
    <s v="Feb"/>
    <n v="85"/>
    <n v="54"/>
  </r>
  <r>
    <s v="Chen Ning"/>
    <s v="Yang"/>
    <x v="66"/>
    <x v="18"/>
    <m/>
    <x v="0"/>
    <x v="51"/>
    <x v="0"/>
    <n v="2"/>
    <x v="51"/>
    <s v="Princeton NJ"/>
    <x v="5"/>
    <s v="Sep"/>
    <n v="98"/>
    <n v="35"/>
  </r>
  <r>
    <s v="Tsung-Dao"/>
    <s v="Lee"/>
    <x v="67"/>
    <x v="18"/>
    <m/>
    <x v="0"/>
    <x v="51"/>
    <x v="0"/>
    <n v="2"/>
    <x v="38"/>
    <s v="New York NY"/>
    <x v="5"/>
    <s v="Nov"/>
    <n v="94"/>
    <n v="31"/>
  </r>
  <r>
    <s v="Pavel A."/>
    <s v="Cherenkov"/>
    <x v="68"/>
    <x v="8"/>
    <s v="RU"/>
    <x v="0"/>
    <x v="52"/>
    <x v="0"/>
    <n v="3"/>
    <x v="52"/>
    <s v="Moscow"/>
    <x v="14"/>
    <s v="Jul"/>
    <n v="86"/>
    <n v="54"/>
  </r>
  <r>
    <s v="Igor Y."/>
    <s v="Tamm"/>
    <x v="69"/>
    <x v="8"/>
    <s v="RU"/>
    <x v="0"/>
    <x v="52"/>
    <x v="0"/>
    <n v="3"/>
    <x v="53"/>
    <s v="Moscow"/>
    <x v="14"/>
    <s v="Jul"/>
    <n v="76"/>
    <n v="63"/>
  </r>
  <r>
    <s v="Emilio"/>
    <s v="Segrè "/>
    <x v="70"/>
    <x v="7"/>
    <s v="US"/>
    <x v="0"/>
    <x v="53"/>
    <x v="0"/>
    <n v="2"/>
    <x v="36"/>
    <s v="Berkeley CA"/>
    <x v="5"/>
    <s v="Feb"/>
    <n v="84"/>
    <n v="54"/>
  </r>
  <r>
    <s v="Owen"/>
    <s v="Chamberlain"/>
    <x v="71"/>
    <x v="13"/>
    <s v="US"/>
    <x v="0"/>
    <x v="53"/>
    <x v="0"/>
    <n v="2"/>
    <x v="36"/>
    <s v="Berkeley CA"/>
    <x v="5"/>
    <s v="Jul"/>
    <n v="86"/>
    <n v="39"/>
  </r>
  <r>
    <s v="Donald A."/>
    <s v="Glaser"/>
    <x v="72"/>
    <x v="13"/>
    <s v="US"/>
    <x v="0"/>
    <x v="54"/>
    <x v="0"/>
    <n v="1"/>
    <x v="36"/>
    <s v="Berkeley CA"/>
    <x v="5"/>
    <s v="Sep"/>
    <n v="87"/>
    <n v="34"/>
  </r>
  <r>
    <s v="Robert"/>
    <s v="Hofstadter"/>
    <x v="73"/>
    <x v="13"/>
    <s v="US"/>
    <x v="0"/>
    <x v="55"/>
    <x v="0"/>
    <n v="2"/>
    <x v="46"/>
    <s v="Stanford CA"/>
    <x v="5"/>
    <s v="Feb"/>
    <n v="75"/>
    <n v="46"/>
  </r>
  <r>
    <s v="Rudolf"/>
    <s v="Mössbauer"/>
    <x v="74"/>
    <x v="0"/>
    <m/>
    <x v="0"/>
    <x v="55"/>
    <x v="0"/>
    <n v="2"/>
    <x v="54"/>
    <s v="Munich"/>
    <x v="0"/>
    <s v="Jan"/>
    <n v="82"/>
    <n v="32"/>
  </r>
  <r>
    <s v="Lev"/>
    <s v="Landau"/>
    <x v="75"/>
    <x v="19"/>
    <s v="RU"/>
    <x v="0"/>
    <x v="56"/>
    <x v="0"/>
    <n v="1"/>
    <x v="55"/>
    <s v="Moscow"/>
    <x v="14"/>
    <s v="Jan"/>
    <n v="60"/>
    <n v="54"/>
  </r>
  <r>
    <s v="Eugene"/>
    <s v="Wigner"/>
    <x v="76"/>
    <x v="20"/>
    <s v="US"/>
    <x v="0"/>
    <x v="57"/>
    <x v="0"/>
    <n v="2"/>
    <x v="39"/>
    <s v="Princeton NJ"/>
    <x v="5"/>
    <s v="Nov"/>
    <n v="93"/>
    <n v="61"/>
  </r>
  <r>
    <s v="Maria"/>
    <s v="Goeppert Mayer"/>
    <x v="77"/>
    <x v="3"/>
    <s v="US"/>
    <x v="1"/>
    <x v="57"/>
    <x v="0"/>
    <n v="4"/>
    <x v="36"/>
    <s v="San Diego CA"/>
    <x v="5"/>
    <s v="Jun"/>
    <n v="66"/>
    <n v="57"/>
  </r>
  <r>
    <s v="J. Hans D."/>
    <s v="Jensen"/>
    <x v="78"/>
    <x v="0"/>
    <s v="DE"/>
    <x v="0"/>
    <x v="57"/>
    <x v="0"/>
    <n v="4"/>
    <x v="48"/>
    <s v="Heidelberg"/>
    <x v="0"/>
    <s v="Jun"/>
    <n v="66"/>
    <n v="56"/>
  </r>
  <r>
    <s v="Charles H."/>
    <s v="Townes"/>
    <x v="79"/>
    <x v="13"/>
    <s v="US"/>
    <x v="0"/>
    <x v="58"/>
    <x v="0"/>
    <n v="2"/>
    <x v="56"/>
    <s v="Cambridge MA"/>
    <x v="5"/>
    <s v="Jul"/>
    <n v="100"/>
    <n v="49"/>
  </r>
  <r>
    <s v="Nicolay G."/>
    <s v="Basov"/>
    <x v="80"/>
    <x v="8"/>
    <s v="RU"/>
    <x v="0"/>
    <x v="58"/>
    <x v="0"/>
    <n v="4"/>
    <x v="52"/>
    <s v="Moscow"/>
    <x v="14"/>
    <s v="Dec"/>
    <n v="79"/>
    <n v="42"/>
  </r>
  <r>
    <s v="Aleksandr M."/>
    <s v="Prokhorov"/>
    <x v="81"/>
    <x v="10"/>
    <s v="RU"/>
    <x v="0"/>
    <x v="58"/>
    <x v="0"/>
    <n v="4"/>
    <x v="52"/>
    <s v="Moscow"/>
    <x v="14"/>
    <s v="Jul"/>
    <n v="86"/>
    <n v="48"/>
  </r>
  <r>
    <s v="Sin-Itiro"/>
    <s v="Tomonaga"/>
    <x v="82"/>
    <x v="16"/>
    <s v="JP"/>
    <x v="0"/>
    <x v="59"/>
    <x v="0"/>
    <n v="3"/>
    <x v="57"/>
    <s v="Tokyo"/>
    <x v="12"/>
    <s v="Mar"/>
    <n v="73"/>
    <n v="59"/>
  </r>
  <r>
    <s v="Julian"/>
    <s v="Schwinger"/>
    <x v="83"/>
    <x v="13"/>
    <s v="US"/>
    <x v="0"/>
    <x v="59"/>
    <x v="0"/>
    <n v="3"/>
    <x v="40"/>
    <s v="Cambridge MA"/>
    <x v="5"/>
    <s v="Feb"/>
    <n v="76"/>
    <n v="47"/>
  </r>
  <r>
    <s v="Richard P."/>
    <s v="Feynman"/>
    <x v="84"/>
    <x v="13"/>
    <s v="US"/>
    <x v="0"/>
    <x v="59"/>
    <x v="0"/>
    <n v="3"/>
    <x v="24"/>
    <s v="Pasadena CA"/>
    <x v="5"/>
    <s v="May"/>
    <n v="70"/>
    <n v="47"/>
  </r>
  <r>
    <s v="Alfred"/>
    <s v="Kastler"/>
    <x v="85"/>
    <x v="2"/>
    <s v="FR"/>
    <x v="0"/>
    <x v="60"/>
    <x v="0"/>
    <n v="1"/>
    <x v="58"/>
    <s v="Paris"/>
    <x v="2"/>
    <s v="May"/>
    <n v="82"/>
    <n v="64"/>
  </r>
  <r>
    <s v="Hans"/>
    <s v="Bethe"/>
    <x v="86"/>
    <x v="2"/>
    <s v="US"/>
    <x v="0"/>
    <x v="61"/>
    <x v="0"/>
    <n v="1"/>
    <x v="59"/>
    <s v="Ithaca NY"/>
    <x v="5"/>
    <s v="Jul"/>
    <n v="99"/>
    <n v="61"/>
  </r>
  <r>
    <s v="Luis"/>
    <s v="Alvarez"/>
    <x v="87"/>
    <x v="13"/>
    <s v="US"/>
    <x v="0"/>
    <x v="62"/>
    <x v="0"/>
    <n v="1"/>
    <x v="36"/>
    <s v="Berkeley CA"/>
    <x v="5"/>
    <s v="Jun"/>
    <n v="77"/>
    <n v="57"/>
  </r>
  <r>
    <s v="Murray"/>
    <s v="Gell-Mann"/>
    <x v="88"/>
    <x v="13"/>
    <s v="US"/>
    <x v="0"/>
    <x v="63"/>
    <x v="0"/>
    <n v="1"/>
    <x v="24"/>
    <s v="Pasadena CA"/>
    <x v="5"/>
    <s v="Sep"/>
    <n v="90"/>
    <n v="40"/>
  </r>
  <r>
    <s v="Hannes"/>
    <s v="Alfvén "/>
    <x v="89"/>
    <x v="9"/>
    <s v="SE"/>
    <x v="0"/>
    <x v="64"/>
    <x v="0"/>
    <n v="2"/>
    <x v="60"/>
    <s v="Stockholm"/>
    <x v="7"/>
    <s v="May"/>
    <n v="87"/>
    <n v="62"/>
  </r>
  <r>
    <s v="Louis"/>
    <s v="Néel "/>
    <x v="90"/>
    <x v="2"/>
    <s v="FR"/>
    <x v="0"/>
    <x v="64"/>
    <x v="0"/>
    <n v="2"/>
    <x v="61"/>
    <s v="Grenoble"/>
    <x v="2"/>
    <s v="Nov"/>
    <n v="96"/>
    <n v="66"/>
  </r>
  <r>
    <s v="Dennis"/>
    <s v="Gabor"/>
    <x v="91"/>
    <x v="20"/>
    <s v="GB"/>
    <x v="0"/>
    <x v="65"/>
    <x v="0"/>
    <n v="1"/>
    <x v="62"/>
    <s v="London"/>
    <x v="4"/>
    <s v="Jun"/>
    <n v="79"/>
    <n v="71"/>
  </r>
  <r>
    <s v="Leon N."/>
    <s v="Cooper"/>
    <x v="92"/>
    <x v="13"/>
    <m/>
    <x v="0"/>
    <x v="50"/>
    <x v="0"/>
    <n v="3"/>
    <x v="63"/>
    <s v="Providence RI"/>
    <x v="5"/>
    <s v="Feb"/>
    <n v="90"/>
    <n v="42"/>
  </r>
  <r>
    <s v="Robert"/>
    <s v="Schrieffer"/>
    <x v="93"/>
    <x v="13"/>
    <s v="US"/>
    <x v="0"/>
    <x v="50"/>
    <x v="0"/>
    <n v="3"/>
    <x v="64"/>
    <s v="Philadelphia PA"/>
    <x v="5"/>
    <s v="May"/>
    <n v="88"/>
    <n v="41"/>
  </r>
  <r>
    <s v="Leo"/>
    <s v="Esaki"/>
    <x v="94"/>
    <x v="16"/>
    <m/>
    <x v="0"/>
    <x v="66"/>
    <x v="0"/>
    <n v="4"/>
    <x v="65"/>
    <s v="Yorktown Heights NY"/>
    <x v="5"/>
    <s v="Mar"/>
    <n v="95"/>
    <n v="48"/>
  </r>
  <r>
    <s v="Ivar"/>
    <s v="Giaever"/>
    <x v="95"/>
    <x v="21"/>
    <m/>
    <x v="0"/>
    <x v="66"/>
    <x v="0"/>
    <n v="4"/>
    <x v="66"/>
    <s v="Schenectady NY"/>
    <x v="5"/>
    <s v="Apr"/>
    <n v="91"/>
    <n v="44"/>
  </r>
  <r>
    <s v="Brian D."/>
    <s v="Josephson"/>
    <x v="96"/>
    <x v="4"/>
    <m/>
    <x v="0"/>
    <x v="66"/>
    <x v="0"/>
    <n v="2"/>
    <x v="9"/>
    <s v="Cambridge"/>
    <x v="4"/>
    <s v="Jan"/>
    <n v="80"/>
    <n v="33"/>
  </r>
  <r>
    <s v="Martin"/>
    <s v="Ryle"/>
    <x v="97"/>
    <x v="4"/>
    <s v="GB"/>
    <x v="0"/>
    <x v="67"/>
    <x v="0"/>
    <n v="2"/>
    <x v="9"/>
    <s v="Cambridge"/>
    <x v="4"/>
    <s v="Sep"/>
    <n v="66"/>
    <n v="56"/>
  </r>
  <r>
    <s v="Antony"/>
    <s v="Hewish"/>
    <x v="98"/>
    <x v="4"/>
    <m/>
    <x v="0"/>
    <x v="67"/>
    <x v="0"/>
    <n v="2"/>
    <x v="9"/>
    <s v="Cambridge"/>
    <x v="4"/>
    <s v="May"/>
    <n v="96"/>
    <n v="50"/>
  </r>
  <r>
    <s v="Aage N."/>
    <s v="Bohr"/>
    <x v="99"/>
    <x v="12"/>
    <s v="DK"/>
    <x v="0"/>
    <x v="68"/>
    <x v="0"/>
    <n v="3"/>
    <x v="67"/>
    <s v="Copenhagen"/>
    <x v="8"/>
    <s v="Jun"/>
    <n v="87"/>
    <n v="53"/>
  </r>
  <r>
    <s v="Ben R."/>
    <s v="Mottelson"/>
    <x v="100"/>
    <x v="13"/>
    <m/>
    <x v="0"/>
    <x v="68"/>
    <x v="0"/>
    <n v="3"/>
    <x v="68"/>
    <s v="Copenhagen"/>
    <x v="8"/>
    <s v="Jul"/>
    <n v="94"/>
    <n v="49"/>
  </r>
  <r>
    <s v="James"/>
    <s v="Rainwater"/>
    <x v="101"/>
    <x v="13"/>
    <s v="US"/>
    <x v="0"/>
    <x v="68"/>
    <x v="0"/>
    <n v="3"/>
    <x v="38"/>
    <s v="New York NY"/>
    <x v="5"/>
    <s v="Dec"/>
    <n v="69"/>
    <n v="58"/>
  </r>
  <r>
    <s v="Burton"/>
    <s v="Richter"/>
    <x v="102"/>
    <x v="13"/>
    <s v="US"/>
    <x v="0"/>
    <x v="69"/>
    <x v="0"/>
    <n v="2"/>
    <x v="69"/>
    <s v="Stanford CA"/>
    <x v="5"/>
    <s v="Mar"/>
    <n v="87"/>
    <n v="45"/>
  </r>
  <r>
    <s v="Samuel C.C."/>
    <s v="Ting"/>
    <x v="103"/>
    <x v="13"/>
    <m/>
    <x v="0"/>
    <x v="69"/>
    <x v="0"/>
    <n v="2"/>
    <x v="56"/>
    <s v="Cambridge MA"/>
    <x v="5"/>
    <s v="Jan"/>
    <n v="84"/>
    <n v="40"/>
  </r>
  <r>
    <s v="Philip W."/>
    <s v="Anderson"/>
    <x v="104"/>
    <x v="13"/>
    <s v="US"/>
    <x v="0"/>
    <x v="70"/>
    <x v="0"/>
    <n v="3"/>
    <x v="34"/>
    <s v="Murray Hill NJ"/>
    <x v="5"/>
    <s v="Dec"/>
    <n v="97"/>
    <n v="54"/>
  </r>
  <r>
    <s v="Sir Nevill F."/>
    <s v="Mott"/>
    <x v="105"/>
    <x v="4"/>
    <s v="GB"/>
    <x v="0"/>
    <x v="70"/>
    <x v="0"/>
    <n v="3"/>
    <x v="9"/>
    <s v="Cambridge"/>
    <x v="4"/>
    <s v="Sep"/>
    <n v="91"/>
    <n v="72"/>
  </r>
  <r>
    <s v="John H."/>
    <s v="van Vleck"/>
    <x v="106"/>
    <x v="13"/>
    <s v="US"/>
    <x v="0"/>
    <x v="70"/>
    <x v="0"/>
    <n v="3"/>
    <x v="40"/>
    <s v="Cambridge MA"/>
    <x v="5"/>
    <s v="Mar"/>
    <n v="81"/>
    <n v="78"/>
  </r>
  <r>
    <s v="Pyotr"/>
    <s v="Kapitsa"/>
    <x v="107"/>
    <x v="8"/>
    <s v="RU"/>
    <x v="0"/>
    <x v="71"/>
    <x v="0"/>
    <n v="2"/>
    <x v="55"/>
    <s v="Moscow"/>
    <x v="14"/>
    <s v="Jul"/>
    <n v="90"/>
    <n v="84"/>
  </r>
  <r>
    <s v="Arno"/>
    <s v="Penzias"/>
    <x v="108"/>
    <x v="0"/>
    <m/>
    <x v="0"/>
    <x v="71"/>
    <x v="0"/>
    <n v="4"/>
    <x v="70"/>
    <s v="Holmdel NJ"/>
    <x v="5"/>
    <s v="Apr"/>
    <n v="87"/>
    <n v="45"/>
  </r>
  <r>
    <s v="Robert Woodrow"/>
    <s v="Wilson"/>
    <x v="109"/>
    <x v="13"/>
    <m/>
    <x v="0"/>
    <x v="71"/>
    <x v="0"/>
    <n v="4"/>
    <x v="70"/>
    <s v="Holmdel NJ"/>
    <x v="5"/>
    <s v="Jan"/>
    <n v="84"/>
    <n v="42"/>
  </r>
  <r>
    <s v="Sheldon"/>
    <s v="Glashow"/>
    <x v="110"/>
    <x v="13"/>
    <m/>
    <x v="0"/>
    <x v="72"/>
    <x v="0"/>
    <n v="3"/>
    <x v="71"/>
    <s v="Cambridge MA"/>
    <x v="5"/>
    <s v="Dec"/>
    <n v="88"/>
    <n v="47"/>
  </r>
  <r>
    <s v="Abdus"/>
    <s v="Salam"/>
    <x v="111"/>
    <x v="22"/>
    <s v="GB"/>
    <x v="0"/>
    <x v="72"/>
    <x v="0"/>
    <n v="3"/>
    <x v="72"/>
    <s v="Trieste"/>
    <x v="11"/>
    <s v="Jan"/>
    <n v="70"/>
    <n v="53"/>
  </r>
  <r>
    <s v="Steven"/>
    <s v="Weinberg"/>
    <x v="112"/>
    <x v="13"/>
    <m/>
    <x v="0"/>
    <x v="72"/>
    <x v="0"/>
    <n v="3"/>
    <x v="40"/>
    <s v="Cambridge MA"/>
    <x v="5"/>
    <s v="May"/>
    <n v="87"/>
    <n v="46"/>
  </r>
  <r>
    <s v="James"/>
    <s v="Cronin"/>
    <x v="113"/>
    <x v="13"/>
    <s v="US"/>
    <x v="0"/>
    <x v="73"/>
    <x v="0"/>
    <n v="2"/>
    <x v="10"/>
    <s v="Chicago IL"/>
    <x v="5"/>
    <s v="Sep"/>
    <n v="85"/>
    <n v="49"/>
  </r>
  <r>
    <s v="Val"/>
    <s v="Fitch"/>
    <x v="114"/>
    <x v="13"/>
    <s v="US"/>
    <x v="0"/>
    <x v="73"/>
    <x v="0"/>
    <n v="2"/>
    <x v="39"/>
    <s v="Princeton NJ"/>
    <x v="5"/>
    <s v="Mar"/>
    <n v="92"/>
    <n v="57"/>
  </r>
  <r>
    <s v="Nicolaas"/>
    <s v="Bloembergen"/>
    <x v="115"/>
    <x v="1"/>
    <s v="US"/>
    <x v="0"/>
    <x v="74"/>
    <x v="0"/>
    <n v="4"/>
    <x v="40"/>
    <s v="Cambridge MA"/>
    <x v="5"/>
    <s v="Mar"/>
    <n v="97"/>
    <n v="61"/>
  </r>
  <r>
    <s v="Arthur L."/>
    <s v="Schawlow"/>
    <x v="116"/>
    <x v="13"/>
    <s v="US"/>
    <x v="0"/>
    <x v="74"/>
    <x v="0"/>
    <n v="4"/>
    <x v="46"/>
    <s v="Stanford CA"/>
    <x v="5"/>
    <s v="May"/>
    <n v="78"/>
    <n v="60"/>
  </r>
  <r>
    <s v="Kai M."/>
    <s v="Siegbahn"/>
    <x v="117"/>
    <x v="9"/>
    <s v="SE"/>
    <x v="0"/>
    <x v="74"/>
    <x v="0"/>
    <n v="2"/>
    <x v="25"/>
    <s v="Uppsala"/>
    <x v="7"/>
    <s v="Apr"/>
    <n v="89"/>
    <n v="63"/>
  </r>
  <r>
    <s v="Kenneth G."/>
    <s v="Wilson"/>
    <x v="118"/>
    <x v="13"/>
    <s v="US"/>
    <x v="0"/>
    <x v="75"/>
    <x v="0"/>
    <n v="1"/>
    <x v="59"/>
    <s v="Ithaca NY"/>
    <x v="5"/>
    <s v="Jun"/>
    <n v="77"/>
    <n v="46"/>
  </r>
  <r>
    <s v="Subramanyan"/>
    <s v="Chandrasekhar"/>
    <x v="119"/>
    <x v="22"/>
    <s v="US"/>
    <x v="0"/>
    <x v="76"/>
    <x v="0"/>
    <n v="2"/>
    <x v="10"/>
    <s v="Chicago IL"/>
    <x v="5"/>
    <s v="Oct"/>
    <n v="85"/>
    <n v="73"/>
  </r>
  <r>
    <s v="William A."/>
    <s v="Fowler"/>
    <x v="120"/>
    <x v="13"/>
    <s v="US"/>
    <x v="0"/>
    <x v="76"/>
    <x v="0"/>
    <n v="2"/>
    <x v="24"/>
    <s v="Pasadena CA"/>
    <x v="5"/>
    <s v="Aug"/>
    <n v="84"/>
    <n v="72"/>
  </r>
  <r>
    <s v="Carlo"/>
    <s v="Rubbia"/>
    <x v="121"/>
    <x v="7"/>
    <m/>
    <x v="0"/>
    <x v="77"/>
    <x v="0"/>
    <n v="2"/>
    <x v="73"/>
    <s v="Geneva"/>
    <x v="15"/>
    <s v="Mar"/>
    <n v="86"/>
    <n v="50"/>
  </r>
  <r>
    <s v="Simon"/>
    <s v="van der Meer"/>
    <x v="122"/>
    <x v="1"/>
    <s v="CH"/>
    <x v="0"/>
    <x v="77"/>
    <x v="0"/>
    <n v="2"/>
    <x v="73"/>
    <s v="Geneva"/>
    <x v="15"/>
    <s v="Nov"/>
    <n v="86"/>
    <n v="59"/>
  </r>
  <r>
    <s v="Klaus"/>
    <s v="von Klitzing"/>
    <x v="123"/>
    <x v="3"/>
    <m/>
    <x v="0"/>
    <x v="78"/>
    <x v="0"/>
    <n v="1"/>
    <x v="74"/>
    <s v="Stuttgart"/>
    <x v="0"/>
    <s v="Jun"/>
    <n v="77"/>
    <n v="42"/>
  </r>
  <r>
    <s v="Ernst"/>
    <s v="Ruska"/>
    <x v="124"/>
    <x v="0"/>
    <s v="DE"/>
    <x v="0"/>
    <x v="79"/>
    <x v="0"/>
    <n v="2"/>
    <x v="75"/>
    <s v="Berlin"/>
    <x v="0"/>
    <s v="Dec"/>
    <n v="82"/>
    <n v="80"/>
  </r>
  <r>
    <s v="Gerd"/>
    <s v="Binnig"/>
    <x v="125"/>
    <x v="0"/>
    <m/>
    <x v="0"/>
    <x v="79"/>
    <x v="0"/>
    <n v="4"/>
    <x v="76"/>
    <s v="Rüschlikon"/>
    <x v="15"/>
    <s v="Jul"/>
    <n v="73"/>
    <n v="39"/>
  </r>
  <r>
    <s v="Heinrich"/>
    <s v="Rohrer"/>
    <x v="126"/>
    <x v="11"/>
    <s v="CH"/>
    <x v="0"/>
    <x v="79"/>
    <x v="0"/>
    <n v="4"/>
    <x v="76"/>
    <s v="Rüschlikon"/>
    <x v="15"/>
    <s v="Jun"/>
    <n v="80"/>
    <n v="53"/>
  </r>
  <r>
    <s v="J. Georg"/>
    <s v="Bednorz"/>
    <x v="127"/>
    <x v="0"/>
    <m/>
    <x v="0"/>
    <x v="80"/>
    <x v="0"/>
    <n v="2"/>
    <x v="76"/>
    <s v="Rüschlikon"/>
    <x v="15"/>
    <s v="May"/>
    <n v="70"/>
    <n v="37"/>
  </r>
  <r>
    <s v="K. Alex"/>
    <s v="Müller "/>
    <x v="128"/>
    <x v="11"/>
    <m/>
    <x v="0"/>
    <x v="80"/>
    <x v="0"/>
    <n v="2"/>
    <x v="76"/>
    <s v="Rüschlikon"/>
    <x v="15"/>
    <s v="Apr"/>
    <n v="93"/>
    <n v="60"/>
  </r>
  <r>
    <s v="Leon M."/>
    <s v="Lederman"/>
    <x v="129"/>
    <x v="13"/>
    <s v="US"/>
    <x v="0"/>
    <x v="81"/>
    <x v="0"/>
    <n v="3"/>
    <x v="77"/>
    <s v="Batavia IL"/>
    <x v="5"/>
    <s v="Jul"/>
    <n v="96"/>
    <n v="66"/>
  </r>
  <r>
    <s v="Melvin"/>
    <s v="Schwartz"/>
    <x v="130"/>
    <x v="13"/>
    <s v="US"/>
    <x v="0"/>
    <x v="81"/>
    <x v="0"/>
    <n v="3"/>
    <x v="78"/>
    <s v="Mountain View CA"/>
    <x v="5"/>
    <s v="Nov"/>
    <n v="74"/>
    <n v="56"/>
  </r>
  <r>
    <s v="Jack"/>
    <s v="Steinberger"/>
    <x v="131"/>
    <x v="0"/>
    <m/>
    <x v="0"/>
    <x v="81"/>
    <x v="0"/>
    <n v="3"/>
    <x v="73"/>
    <s v="Geneva"/>
    <x v="15"/>
    <s v="May"/>
    <n v="99"/>
    <n v="67"/>
  </r>
  <r>
    <s v="Norman F."/>
    <s v="Ramsey"/>
    <x v="132"/>
    <x v="13"/>
    <s v="US"/>
    <x v="0"/>
    <x v="82"/>
    <x v="0"/>
    <n v="2"/>
    <x v="40"/>
    <s v="Cambridge MA"/>
    <x v="5"/>
    <s v="Aug"/>
    <n v="96"/>
    <n v="74"/>
  </r>
  <r>
    <s v="Hans G."/>
    <s v="Dehmelt"/>
    <x v="133"/>
    <x v="0"/>
    <s v="US"/>
    <x v="0"/>
    <x v="82"/>
    <x v="0"/>
    <n v="4"/>
    <x v="79"/>
    <s v="Seattle WA"/>
    <x v="5"/>
    <s v="Sep"/>
    <n v="95"/>
    <n v="67"/>
  </r>
  <r>
    <s v="Wolfgang"/>
    <s v="Paul"/>
    <x v="134"/>
    <x v="0"/>
    <s v="DE"/>
    <x v="0"/>
    <x v="82"/>
    <x v="0"/>
    <n v="4"/>
    <x v="80"/>
    <s v="Bonn"/>
    <x v="0"/>
    <s v="Aug"/>
    <n v="80"/>
    <n v="76"/>
  </r>
  <r>
    <s v="Jerome I."/>
    <s v="Friedman"/>
    <x v="135"/>
    <x v="13"/>
    <m/>
    <x v="0"/>
    <x v="83"/>
    <x v="0"/>
    <n v="3"/>
    <x v="56"/>
    <s v="Cambridge MA"/>
    <x v="5"/>
    <s v="Mar"/>
    <n v="90"/>
    <n v="60"/>
  </r>
  <r>
    <s v="Henry W."/>
    <s v="Kendall"/>
    <x v="136"/>
    <x v="13"/>
    <s v="US"/>
    <x v="0"/>
    <x v="83"/>
    <x v="0"/>
    <n v="3"/>
    <x v="56"/>
    <s v="Cambridge MA"/>
    <x v="5"/>
    <s v="Dec"/>
    <n v="73"/>
    <n v="64"/>
  </r>
  <r>
    <s v="Richard E."/>
    <s v="Taylor"/>
    <x v="137"/>
    <x v="23"/>
    <s v="US"/>
    <x v="0"/>
    <x v="83"/>
    <x v="0"/>
    <n v="3"/>
    <x v="46"/>
    <s v="Stanford CA"/>
    <x v="5"/>
    <s v="Nov"/>
    <n v="89"/>
    <n v="61"/>
  </r>
  <r>
    <s v="Pierre-Gilles"/>
    <s v="de Gennes"/>
    <x v="138"/>
    <x v="2"/>
    <s v="FR"/>
    <x v="0"/>
    <x v="84"/>
    <x v="0"/>
    <n v="1"/>
    <x v="81"/>
    <s v="Paris"/>
    <x v="2"/>
    <s v="Oct"/>
    <n v="75"/>
    <n v="59"/>
  </r>
  <r>
    <s v="Georges"/>
    <s v="Charpak"/>
    <x v="139"/>
    <x v="3"/>
    <s v="FR"/>
    <x v="0"/>
    <x v="85"/>
    <x v="0"/>
    <n v="1"/>
    <x v="82"/>
    <s v="Paris"/>
    <x v="2"/>
    <s v="Aug"/>
    <n v="86"/>
    <n v="68"/>
  </r>
  <r>
    <s v="Russell A."/>
    <s v="Hulse"/>
    <x v="140"/>
    <x v="13"/>
    <m/>
    <x v="0"/>
    <x v="86"/>
    <x v="0"/>
    <n v="2"/>
    <x v="39"/>
    <s v="Princeton NJ"/>
    <x v="5"/>
    <s v="Nov"/>
    <n v="70"/>
    <n v="43"/>
  </r>
  <r>
    <s v="Joseph H."/>
    <s v="Taylor Jr."/>
    <x v="141"/>
    <x v="13"/>
    <m/>
    <x v="0"/>
    <x v="86"/>
    <x v="0"/>
    <n v="2"/>
    <x v="39"/>
    <s v="Princeton NJ"/>
    <x v="5"/>
    <s v="Mar"/>
    <n v="79"/>
    <n v="52"/>
  </r>
  <r>
    <s v="Bertram N."/>
    <s v="Brockhouse"/>
    <x v="142"/>
    <x v="23"/>
    <s v="CA"/>
    <x v="0"/>
    <x v="87"/>
    <x v="0"/>
    <n v="2"/>
    <x v="83"/>
    <s v="Hamilton Ontario"/>
    <x v="16"/>
    <s v="Jul"/>
    <n v="85"/>
    <n v="76"/>
  </r>
  <r>
    <s v="Clifford G."/>
    <s v="Shull"/>
    <x v="143"/>
    <x v="13"/>
    <s v="US"/>
    <x v="0"/>
    <x v="87"/>
    <x v="0"/>
    <n v="2"/>
    <x v="56"/>
    <s v="Cambridge MA"/>
    <x v="5"/>
    <s v="Sep"/>
    <n v="86"/>
    <n v="79"/>
  </r>
  <r>
    <s v="Martin L."/>
    <s v="Perl"/>
    <x v="144"/>
    <x v="13"/>
    <s v="US"/>
    <x v="0"/>
    <x v="88"/>
    <x v="0"/>
    <n v="2"/>
    <x v="46"/>
    <s v="Stanford CA"/>
    <x v="5"/>
    <s v="Jun"/>
    <n v="87"/>
    <n v="68"/>
  </r>
  <r>
    <s v="Frederick"/>
    <s v="Reines"/>
    <x v="145"/>
    <x v="13"/>
    <s v="US"/>
    <x v="0"/>
    <x v="88"/>
    <x v="0"/>
    <n v="2"/>
    <x v="36"/>
    <s v="Irvine CA"/>
    <x v="5"/>
    <s v="Mar"/>
    <n v="80"/>
    <n v="77"/>
  </r>
  <r>
    <s v="David M."/>
    <s v="Lee"/>
    <x v="146"/>
    <x v="13"/>
    <m/>
    <x v="0"/>
    <x v="89"/>
    <x v="0"/>
    <n v="3"/>
    <x v="59"/>
    <s v="Ithaca NY"/>
    <x v="5"/>
    <s v="Jan"/>
    <n v="89"/>
    <n v="65"/>
  </r>
  <r>
    <s v="Douglas D."/>
    <s v="Osheroff"/>
    <x v="147"/>
    <x v="13"/>
    <m/>
    <x v="0"/>
    <x v="89"/>
    <x v="0"/>
    <n v="3"/>
    <x v="46"/>
    <s v="Stanford CA"/>
    <x v="5"/>
    <s v="Aug"/>
    <n v="75"/>
    <n v="51"/>
  </r>
  <r>
    <s v="Robert C."/>
    <s v="Richardson"/>
    <x v="148"/>
    <x v="13"/>
    <s v="US"/>
    <x v="0"/>
    <x v="89"/>
    <x v="0"/>
    <n v="3"/>
    <x v="59"/>
    <s v="Ithaca NY"/>
    <x v="5"/>
    <s v="Jun"/>
    <n v="76"/>
    <n v="59"/>
  </r>
  <r>
    <s v="Steven"/>
    <s v="Chu"/>
    <x v="149"/>
    <x v="13"/>
    <m/>
    <x v="0"/>
    <x v="90"/>
    <x v="0"/>
    <n v="3"/>
    <x v="46"/>
    <s v="Stanford CA"/>
    <x v="5"/>
    <s v="Feb"/>
    <n v="72"/>
    <n v="49"/>
  </r>
  <r>
    <s v="Claude"/>
    <s v="Cohen-Tannoudji"/>
    <x v="150"/>
    <x v="24"/>
    <m/>
    <x v="0"/>
    <x v="90"/>
    <x v="0"/>
    <n v="3"/>
    <x v="81"/>
    <s v="Paris"/>
    <x v="2"/>
    <s v="Apr"/>
    <n v="87"/>
    <n v="64"/>
  </r>
  <r>
    <s v="William D."/>
    <s v="Phillips"/>
    <x v="151"/>
    <x v="13"/>
    <m/>
    <x v="0"/>
    <x v="90"/>
    <x v="0"/>
    <n v="3"/>
    <x v="84"/>
    <s v="Gaithersburg MD"/>
    <x v="5"/>
    <s v="Nov"/>
    <n v="72"/>
    <n v="49"/>
  </r>
  <r>
    <s v="Robert B."/>
    <s v="Laughlin"/>
    <x v="152"/>
    <x v="13"/>
    <m/>
    <x v="0"/>
    <x v="91"/>
    <x v="0"/>
    <n v="3"/>
    <x v="46"/>
    <s v="Stanford CA"/>
    <x v="5"/>
    <s v="Nov"/>
    <n v="70"/>
    <n v="48"/>
  </r>
  <r>
    <s v="Horst L."/>
    <s v="Störmer "/>
    <x v="153"/>
    <x v="0"/>
    <m/>
    <x v="0"/>
    <x v="91"/>
    <x v="0"/>
    <n v="3"/>
    <x v="38"/>
    <s v="New York NY"/>
    <x v="5"/>
    <s v="Apr"/>
    <n v="71"/>
    <n v="49"/>
  </r>
  <r>
    <s v="Daniel C."/>
    <s v="Tsui"/>
    <x v="154"/>
    <x v="18"/>
    <m/>
    <x v="0"/>
    <x v="91"/>
    <x v="0"/>
    <n v="3"/>
    <x v="39"/>
    <s v="Princeton NJ"/>
    <x v="5"/>
    <s v="Feb"/>
    <n v="81"/>
    <n v="59"/>
  </r>
  <r>
    <s v="Gerardus"/>
    <s v="'t Hooft"/>
    <x v="155"/>
    <x v="1"/>
    <m/>
    <x v="0"/>
    <x v="92"/>
    <x v="0"/>
    <n v="2"/>
    <x v="85"/>
    <s v="Utrecht"/>
    <x v="1"/>
    <s v="Jul"/>
    <n v="74"/>
    <n v="53"/>
  </r>
  <r>
    <s v="Martinus J.G."/>
    <s v="Veltman"/>
    <x v="156"/>
    <x v="1"/>
    <m/>
    <x v="0"/>
    <x v="92"/>
    <x v="0"/>
    <n v="2"/>
    <x v="5"/>
    <m/>
    <x v="3"/>
    <s v="Jun"/>
    <n v="89"/>
    <n v="68"/>
  </r>
  <r>
    <s v="Jacobus H."/>
    <s v="van 't Hoff"/>
    <x v="157"/>
    <x v="1"/>
    <s v="DE"/>
    <x v="0"/>
    <x v="0"/>
    <x v="1"/>
    <n v="1"/>
    <x v="19"/>
    <s v="Berlin"/>
    <x v="0"/>
    <s v="Aug"/>
    <n v="59"/>
    <n v="49"/>
  </r>
  <r>
    <s v="Emil"/>
    <s v="Fischer"/>
    <x v="158"/>
    <x v="0"/>
    <s v="DE"/>
    <x v="0"/>
    <x v="1"/>
    <x v="1"/>
    <n v="1"/>
    <x v="19"/>
    <s v="Berlin"/>
    <x v="0"/>
    <s v="Oct"/>
    <n v="67"/>
    <n v="50"/>
  </r>
  <r>
    <s v="Svante"/>
    <s v="Arrhenius"/>
    <x v="159"/>
    <x v="9"/>
    <s v="SE"/>
    <x v="0"/>
    <x v="2"/>
    <x v="1"/>
    <n v="1"/>
    <x v="86"/>
    <s v="Stockholm"/>
    <x v="7"/>
    <s v="Feb"/>
    <n v="68"/>
    <n v="44"/>
  </r>
  <r>
    <s v="Sir William"/>
    <s v="Ramsay"/>
    <x v="160"/>
    <x v="4"/>
    <s v="GB"/>
    <x v="0"/>
    <x v="4"/>
    <x v="1"/>
    <n v="1"/>
    <x v="16"/>
    <s v="London"/>
    <x v="4"/>
    <s v="Oct"/>
    <n v="64"/>
    <n v="52"/>
  </r>
  <r>
    <s v="Adolf"/>
    <s v="von Baeyer"/>
    <x v="161"/>
    <x v="0"/>
    <s v="DE"/>
    <x v="0"/>
    <x v="5"/>
    <x v="1"/>
    <n v="1"/>
    <x v="0"/>
    <s v="Munich"/>
    <x v="0"/>
    <s v="Oct"/>
    <n v="82"/>
    <n v="70"/>
  </r>
  <r>
    <s v="Henri"/>
    <s v="Moissan"/>
    <x v="162"/>
    <x v="2"/>
    <s v="FR"/>
    <x v="0"/>
    <x v="6"/>
    <x v="1"/>
    <n v="1"/>
    <x v="6"/>
    <s v="Paris"/>
    <x v="2"/>
    <s v="Sep"/>
    <n v="55"/>
    <n v="54"/>
  </r>
  <r>
    <s v="Eduard"/>
    <s v="Buchner"/>
    <x v="163"/>
    <x v="0"/>
    <s v="RO"/>
    <x v="0"/>
    <x v="7"/>
    <x v="1"/>
    <n v="1"/>
    <x v="87"/>
    <s v="Berlin"/>
    <x v="0"/>
    <s v="May"/>
    <n v="57"/>
    <n v="47"/>
  </r>
  <r>
    <s v="Ernest"/>
    <s v="Rutherford"/>
    <x v="164"/>
    <x v="25"/>
    <s v="GB"/>
    <x v="0"/>
    <x v="8"/>
    <x v="1"/>
    <n v="1"/>
    <x v="17"/>
    <s v="Manchester"/>
    <x v="4"/>
    <s v="Aug"/>
    <n v="66"/>
    <n v="37"/>
  </r>
  <r>
    <s v="Wilhelm"/>
    <s v="Ostwald"/>
    <x v="165"/>
    <x v="26"/>
    <s v="DE"/>
    <x v="0"/>
    <x v="9"/>
    <x v="1"/>
    <n v="1"/>
    <x v="31"/>
    <s v="Leipzig"/>
    <x v="0"/>
    <s v="Sep"/>
    <n v="79"/>
    <n v="56"/>
  </r>
  <r>
    <s v="Otto"/>
    <s v="Wallach"/>
    <x v="166"/>
    <x v="8"/>
    <s v="DE"/>
    <x v="0"/>
    <x v="10"/>
    <x v="1"/>
    <n v="1"/>
    <x v="26"/>
    <s v="Göttingen"/>
    <x v="0"/>
    <s v="Mar"/>
    <n v="84"/>
    <n v="63"/>
  </r>
  <r>
    <s v="Victor"/>
    <s v="Grignard"/>
    <x v="167"/>
    <x v="2"/>
    <s v="FR"/>
    <x v="0"/>
    <x v="11"/>
    <x v="1"/>
    <n v="2"/>
    <x v="88"/>
    <s v="Nancy"/>
    <x v="2"/>
    <s v="May"/>
    <n v="64"/>
    <n v="41"/>
  </r>
  <r>
    <s v="Paul"/>
    <s v="Sabatier"/>
    <x v="168"/>
    <x v="2"/>
    <s v="FR"/>
    <x v="0"/>
    <x v="11"/>
    <x v="1"/>
    <n v="2"/>
    <x v="89"/>
    <s v="Toulouse"/>
    <x v="2"/>
    <s v="Nov"/>
    <n v="87"/>
    <n v="58"/>
  </r>
  <r>
    <s v="Alfred"/>
    <s v="Werner"/>
    <x v="169"/>
    <x v="2"/>
    <s v="CH"/>
    <x v="0"/>
    <x v="12"/>
    <x v="1"/>
    <n v="1"/>
    <x v="90"/>
    <s v="Zurich"/>
    <x v="15"/>
    <s v="Dec"/>
    <n v="53"/>
    <n v="47"/>
  </r>
  <r>
    <s v="Theodore W."/>
    <s v="Richards"/>
    <x v="170"/>
    <x v="13"/>
    <s v="US"/>
    <x v="0"/>
    <x v="13"/>
    <x v="1"/>
    <n v="1"/>
    <x v="40"/>
    <s v="Cambridge MA"/>
    <x v="5"/>
    <s v="Jan"/>
    <n v="60"/>
    <n v="46"/>
  </r>
  <r>
    <s v="Richard"/>
    <s v="Willstätter "/>
    <x v="171"/>
    <x v="0"/>
    <s v="CH"/>
    <x v="0"/>
    <x v="14"/>
    <x v="1"/>
    <n v="1"/>
    <x v="0"/>
    <s v="Munich"/>
    <x v="0"/>
    <s v="Aug"/>
    <n v="70"/>
    <n v="43"/>
  </r>
  <r>
    <s v="Fritz"/>
    <s v="Haber"/>
    <x v="172"/>
    <x v="3"/>
    <s v="CH"/>
    <x v="0"/>
    <x v="16"/>
    <x v="1"/>
    <n v="1"/>
    <x v="91"/>
    <s v="Berlin-Dahlem"/>
    <x v="0"/>
    <s v="Dec"/>
    <n v="66"/>
    <n v="50"/>
  </r>
  <r>
    <s v="Walther"/>
    <s v="Nernst"/>
    <x v="173"/>
    <x v="0"/>
    <s v="DE"/>
    <x v="0"/>
    <x v="18"/>
    <x v="1"/>
    <n v="1"/>
    <x v="19"/>
    <s v="Berlin"/>
    <x v="0"/>
    <s v="Jun"/>
    <n v="77"/>
    <n v="56"/>
  </r>
  <r>
    <s v="Frederick"/>
    <s v="Soddy"/>
    <x v="174"/>
    <x v="4"/>
    <s v="GB"/>
    <x v="0"/>
    <x v="19"/>
    <x v="1"/>
    <n v="1"/>
    <x v="92"/>
    <s v="Oxford"/>
    <x v="4"/>
    <s v="Sep"/>
    <n v="79"/>
    <n v="44"/>
  </r>
  <r>
    <s v="Francis W."/>
    <s v="Aston"/>
    <x v="175"/>
    <x v="4"/>
    <s v="GB"/>
    <x v="0"/>
    <x v="20"/>
    <x v="1"/>
    <n v="1"/>
    <x v="9"/>
    <s v="Cambridge"/>
    <x v="4"/>
    <s v="Sep"/>
    <n v="68"/>
    <n v="45"/>
  </r>
  <r>
    <s v="Fritz"/>
    <s v="Pregl"/>
    <x v="176"/>
    <x v="27"/>
    <s v="AT"/>
    <x v="0"/>
    <x v="21"/>
    <x v="1"/>
    <n v="1"/>
    <x v="93"/>
    <s v="Graz"/>
    <x v="10"/>
    <s v="Sep"/>
    <n v="61"/>
    <n v="54"/>
  </r>
  <r>
    <s v="Richard"/>
    <s v="Zsigmondy"/>
    <x v="177"/>
    <x v="15"/>
    <s v="DE"/>
    <x v="0"/>
    <x v="23"/>
    <x v="1"/>
    <n v="1"/>
    <x v="26"/>
    <s v="Göttingen"/>
    <x v="0"/>
    <s v="Apr"/>
    <n v="64"/>
    <n v="60"/>
  </r>
  <r>
    <s v="The"/>
    <s v="Svedberg"/>
    <x v="178"/>
    <x v="9"/>
    <s v="SE"/>
    <x v="0"/>
    <x v="24"/>
    <x v="1"/>
    <n v="1"/>
    <x v="25"/>
    <s v="Uppsala"/>
    <x v="7"/>
    <s v="Aug"/>
    <n v="87"/>
    <n v="42"/>
  </r>
  <r>
    <s v="Heinrich"/>
    <s v="Wieland"/>
    <x v="179"/>
    <x v="0"/>
    <s v="DE"/>
    <x v="0"/>
    <x v="25"/>
    <x v="1"/>
    <n v="1"/>
    <x v="0"/>
    <s v="Munich"/>
    <x v="0"/>
    <s v="Jun"/>
    <n v="80"/>
    <n v="50"/>
  </r>
  <r>
    <s v="Adolf"/>
    <s v="Windaus"/>
    <x v="180"/>
    <x v="0"/>
    <s v="DE"/>
    <x v="0"/>
    <x v="26"/>
    <x v="1"/>
    <n v="1"/>
    <x v="26"/>
    <s v="Göttingen"/>
    <x v="0"/>
    <s v="Dec"/>
    <n v="83"/>
    <n v="52"/>
  </r>
  <r>
    <s v="Arthur"/>
    <s v="Harden"/>
    <x v="181"/>
    <x v="4"/>
    <s v="GB"/>
    <x v="0"/>
    <x v="27"/>
    <x v="1"/>
    <n v="2"/>
    <x v="28"/>
    <s v="London"/>
    <x v="4"/>
    <s v="Oct"/>
    <n v="75"/>
    <n v="64"/>
  </r>
  <r>
    <s v="Hans"/>
    <s v="von Euler-Chelpin"/>
    <x v="182"/>
    <x v="0"/>
    <s v="SE"/>
    <x v="0"/>
    <x v="27"/>
    <x v="1"/>
    <n v="2"/>
    <x v="86"/>
    <s v="Stockholm"/>
    <x v="7"/>
    <s v="Feb"/>
    <n v="91"/>
    <n v="56"/>
  </r>
  <r>
    <s v="Hans"/>
    <s v="Fischer"/>
    <x v="183"/>
    <x v="0"/>
    <s v="DE"/>
    <x v="0"/>
    <x v="28"/>
    <x v="1"/>
    <n v="1"/>
    <x v="94"/>
    <s v="Munich"/>
    <x v="0"/>
    <s v="Jul"/>
    <n v="64"/>
    <n v="49"/>
  </r>
  <r>
    <s v="Carl"/>
    <s v="Bosch"/>
    <x v="184"/>
    <x v="0"/>
    <s v="DE"/>
    <x v="0"/>
    <x v="93"/>
    <x v="1"/>
    <n v="2"/>
    <x v="48"/>
    <s v="Heidelberg"/>
    <x v="0"/>
    <s v="Aug"/>
    <n v="66"/>
    <n v="57"/>
  </r>
  <r>
    <s v="Friedrich"/>
    <s v="Bergius"/>
    <x v="185"/>
    <x v="3"/>
    <s v="AR"/>
    <x v="0"/>
    <x v="93"/>
    <x v="1"/>
    <n v="2"/>
    <x v="48"/>
    <s v="Heidelberg"/>
    <x v="0"/>
    <s v="Oct"/>
    <n v="65"/>
    <n v="47"/>
  </r>
  <r>
    <s v="Irving"/>
    <s v="Langmuir"/>
    <x v="186"/>
    <x v="13"/>
    <s v="US"/>
    <x v="0"/>
    <x v="29"/>
    <x v="1"/>
    <n v="1"/>
    <x v="66"/>
    <s v="Schenectady NY"/>
    <x v="5"/>
    <s v="Jan"/>
    <n v="76"/>
    <n v="51"/>
  </r>
  <r>
    <s v="Harold C."/>
    <s v="Urey"/>
    <x v="187"/>
    <x v="13"/>
    <s v="US"/>
    <x v="0"/>
    <x v="94"/>
    <x v="1"/>
    <n v="1"/>
    <x v="38"/>
    <s v="New York NY"/>
    <x v="5"/>
    <s v="Apr"/>
    <n v="88"/>
    <n v="41"/>
  </r>
  <r>
    <s v="Frédéric "/>
    <s v="Joliot"/>
    <x v="188"/>
    <x v="2"/>
    <s v="FR"/>
    <x v="0"/>
    <x v="31"/>
    <x v="1"/>
    <n v="2"/>
    <x v="95"/>
    <s v="Paris"/>
    <x v="2"/>
    <s v="Mar"/>
    <n v="58"/>
    <n v="35"/>
  </r>
  <r>
    <s v="Irène "/>
    <s v="Joliot-Curie"/>
    <x v="189"/>
    <x v="2"/>
    <s v="FR"/>
    <x v="1"/>
    <x v="31"/>
    <x v="1"/>
    <n v="2"/>
    <x v="95"/>
    <s v="Paris"/>
    <x v="2"/>
    <s v="Sep"/>
    <n v="59"/>
    <n v="38"/>
  </r>
  <r>
    <s v="Peter"/>
    <s v="Debye"/>
    <x v="190"/>
    <x v="1"/>
    <s v="US"/>
    <x v="0"/>
    <x v="32"/>
    <x v="1"/>
    <n v="1"/>
    <x v="19"/>
    <s v="Berlin"/>
    <x v="0"/>
    <s v="Mar"/>
    <n v="82"/>
    <n v="52"/>
  </r>
  <r>
    <s v="Norman"/>
    <s v="Haworth"/>
    <x v="191"/>
    <x v="4"/>
    <s v="GB"/>
    <x v="0"/>
    <x v="33"/>
    <x v="1"/>
    <n v="2"/>
    <x v="96"/>
    <s v="Birmingham"/>
    <x v="4"/>
    <s v="Mar"/>
    <n v="67"/>
    <n v="54"/>
  </r>
  <r>
    <s v="Paul"/>
    <s v="Karrer"/>
    <x v="192"/>
    <x v="8"/>
    <s v="CH"/>
    <x v="0"/>
    <x v="33"/>
    <x v="1"/>
    <n v="2"/>
    <x v="90"/>
    <s v="Zurich"/>
    <x v="15"/>
    <s v="Apr"/>
    <n v="82"/>
    <n v="48"/>
  </r>
  <r>
    <s v="Richard"/>
    <s v="Kuhn"/>
    <x v="193"/>
    <x v="15"/>
    <s v="DE"/>
    <x v="0"/>
    <x v="34"/>
    <x v="1"/>
    <n v="1"/>
    <x v="97"/>
    <s v="Heidelberg"/>
    <x v="0"/>
    <s v="Dec"/>
    <n v="67"/>
    <n v="38"/>
  </r>
  <r>
    <s v="Adolf"/>
    <s v="Butenandt"/>
    <x v="194"/>
    <x v="0"/>
    <s v="DE"/>
    <x v="0"/>
    <x v="35"/>
    <x v="1"/>
    <n v="2"/>
    <x v="98"/>
    <s v="Berlin-Dahlem"/>
    <x v="0"/>
    <s v="Mar"/>
    <n v="92"/>
    <n v="36"/>
  </r>
  <r>
    <s v="Leopold"/>
    <s v="Ruzicka"/>
    <x v="195"/>
    <x v="28"/>
    <s v="CH"/>
    <x v="0"/>
    <x v="35"/>
    <x v="1"/>
    <n v="2"/>
    <x v="99"/>
    <s v="Zurich"/>
    <x v="15"/>
    <s v="Sep"/>
    <n v="89"/>
    <n v="52"/>
  </r>
  <r>
    <s v="George"/>
    <s v="de Hevesy"/>
    <x v="196"/>
    <x v="20"/>
    <s v="DE"/>
    <x v="0"/>
    <x v="36"/>
    <x v="1"/>
    <n v="1"/>
    <x v="86"/>
    <s v="Stockholm"/>
    <x v="7"/>
    <s v="Aug"/>
    <n v="81"/>
    <n v="58"/>
  </r>
  <r>
    <s v="Otto"/>
    <s v="Hahn"/>
    <x v="197"/>
    <x v="0"/>
    <s v="DE"/>
    <x v="0"/>
    <x v="37"/>
    <x v="1"/>
    <n v="1"/>
    <x v="100"/>
    <s v="Berlin-Dahlem"/>
    <x v="0"/>
    <s v="Mar"/>
    <n v="89"/>
    <n v="65"/>
  </r>
  <r>
    <s v="Artturi"/>
    <s v="Virtanen"/>
    <x v="198"/>
    <x v="29"/>
    <s v="FI"/>
    <x v="0"/>
    <x v="38"/>
    <x v="1"/>
    <n v="1"/>
    <x v="101"/>
    <s v="Helsinki"/>
    <x v="17"/>
    <s v="Jan"/>
    <n v="78"/>
    <n v="50"/>
  </r>
  <r>
    <s v="James B."/>
    <s v="Sumner"/>
    <x v="199"/>
    <x v="13"/>
    <s v="US"/>
    <x v="0"/>
    <x v="39"/>
    <x v="1"/>
    <n v="2"/>
    <x v="59"/>
    <s v="Ithaca NY"/>
    <x v="5"/>
    <s v="Nov"/>
    <n v="68"/>
    <n v="59"/>
  </r>
  <r>
    <s v="John H."/>
    <s v="Northrop"/>
    <x v="200"/>
    <x v="13"/>
    <s v="US"/>
    <x v="0"/>
    <x v="39"/>
    <x v="1"/>
    <n v="4"/>
    <x v="102"/>
    <s v="Princeton NJ"/>
    <x v="5"/>
    <s v="Jul"/>
    <n v="96"/>
    <n v="55"/>
  </r>
  <r>
    <s v="Wendell M."/>
    <s v="Stanley"/>
    <x v="201"/>
    <x v="13"/>
    <s v="ES"/>
    <x v="0"/>
    <x v="39"/>
    <x v="1"/>
    <n v="4"/>
    <x v="102"/>
    <s v="Princeton NJ"/>
    <x v="5"/>
    <s v="Aug"/>
    <n v="67"/>
    <n v="42"/>
  </r>
  <r>
    <s v="Sir Robert"/>
    <s v="Robinson"/>
    <x v="202"/>
    <x v="4"/>
    <s v="GB"/>
    <x v="0"/>
    <x v="40"/>
    <x v="1"/>
    <n v="1"/>
    <x v="92"/>
    <s v="Oxford"/>
    <x v="4"/>
    <s v="Sep"/>
    <n v="89"/>
    <n v="61"/>
  </r>
  <r>
    <s v="Arne"/>
    <s v="Tiselius"/>
    <x v="203"/>
    <x v="9"/>
    <s v="SE"/>
    <x v="0"/>
    <x v="41"/>
    <x v="1"/>
    <n v="1"/>
    <x v="25"/>
    <s v="Uppsala"/>
    <x v="7"/>
    <s v="Aug"/>
    <n v="69"/>
    <n v="46"/>
  </r>
  <r>
    <s v="William F."/>
    <s v="Giauque"/>
    <x v="204"/>
    <x v="23"/>
    <s v="US"/>
    <x v="0"/>
    <x v="42"/>
    <x v="1"/>
    <n v="1"/>
    <x v="36"/>
    <s v="Berkeley CA"/>
    <x v="5"/>
    <s v="May"/>
    <n v="87"/>
    <n v="54"/>
  </r>
  <r>
    <s v="Otto"/>
    <s v="Diels"/>
    <x v="205"/>
    <x v="0"/>
    <s v="DE"/>
    <x v="0"/>
    <x v="43"/>
    <x v="1"/>
    <n v="2"/>
    <x v="8"/>
    <s v="Kiel"/>
    <x v="0"/>
    <s v="Jan"/>
    <n v="78"/>
    <n v="74"/>
  </r>
  <r>
    <s v="Kurt"/>
    <s v="Alder"/>
    <x v="206"/>
    <x v="3"/>
    <s v="DE"/>
    <x v="0"/>
    <x v="43"/>
    <x v="1"/>
    <n v="2"/>
    <x v="103"/>
    <s v="Cologne"/>
    <x v="0"/>
    <s v="Jul"/>
    <n v="56"/>
    <n v="48"/>
  </r>
  <r>
    <s v="Edwin M."/>
    <s v="McMillan"/>
    <x v="207"/>
    <x v="13"/>
    <s v="US"/>
    <x v="0"/>
    <x v="44"/>
    <x v="1"/>
    <n v="2"/>
    <x v="36"/>
    <s v="Berkeley CA"/>
    <x v="5"/>
    <s v="Sep"/>
    <n v="84"/>
    <n v="44"/>
  </r>
  <r>
    <s v="Glenn T."/>
    <s v="Seaborg"/>
    <x v="208"/>
    <x v="13"/>
    <s v="US"/>
    <x v="0"/>
    <x v="44"/>
    <x v="1"/>
    <n v="2"/>
    <x v="36"/>
    <s v="Berkeley CA"/>
    <x v="5"/>
    <s v="Apr"/>
    <n v="87"/>
    <n v="39"/>
  </r>
  <r>
    <s v="Archer J.P."/>
    <s v="Martin"/>
    <x v="209"/>
    <x v="4"/>
    <s v="GB"/>
    <x v="0"/>
    <x v="45"/>
    <x v="1"/>
    <n v="2"/>
    <x v="104"/>
    <s v="London"/>
    <x v="4"/>
    <s v="Mar"/>
    <n v="92"/>
    <n v="42"/>
  </r>
  <r>
    <s v="Richard L.M."/>
    <s v="Synge"/>
    <x v="210"/>
    <x v="4"/>
    <s v="GB"/>
    <x v="0"/>
    <x v="45"/>
    <x v="1"/>
    <n v="2"/>
    <x v="105"/>
    <s v="Bucksburn (Scotland)"/>
    <x v="4"/>
    <s v="Oct"/>
    <n v="80"/>
    <n v="38"/>
  </r>
  <r>
    <s v="Hermann"/>
    <s v="Staudinger"/>
    <x v="211"/>
    <x v="0"/>
    <s v="DE"/>
    <x v="0"/>
    <x v="46"/>
    <x v="1"/>
    <n v="1"/>
    <x v="106"/>
    <s v="Breisgau"/>
    <x v="0"/>
    <s v="Mar"/>
    <n v="84"/>
    <n v="72"/>
  </r>
  <r>
    <s v="Linus"/>
    <s v="Pauling"/>
    <x v="212"/>
    <x v="13"/>
    <s v="US"/>
    <x v="0"/>
    <x v="56"/>
    <x v="2"/>
    <n v="1"/>
    <x v="24"/>
    <s v="Pasadena CA"/>
    <x v="5"/>
    <s v="Feb"/>
    <n v="93"/>
    <n v="61"/>
  </r>
  <r>
    <s v="Linus"/>
    <s v="Pauling"/>
    <x v="212"/>
    <x v="13"/>
    <s v="US"/>
    <x v="0"/>
    <x v="47"/>
    <x v="1"/>
    <n v="1"/>
    <x v="24"/>
    <s v="Pasadena CA"/>
    <x v="5"/>
    <s v="Feb"/>
    <n v="93"/>
    <n v="53"/>
  </r>
  <r>
    <s v="Vincent"/>
    <s v="du Vigneaud"/>
    <x v="213"/>
    <x v="13"/>
    <s v="US"/>
    <x v="0"/>
    <x v="48"/>
    <x v="1"/>
    <n v="1"/>
    <x v="59"/>
    <s v="Ithaca NY"/>
    <x v="5"/>
    <s v="May"/>
    <n v="77"/>
    <n v="54"/>
  </r>
  <r>
    <s v="Sir Cyril"/>
    <s v="Hinshelwood"/>
    <x v="214"/>
    <x v="4"/>
    <s v="GB"/>
    <x v="0"/>
    <x v="49"/>
    <x v="1"/>
    <n v="2"/>
    <x v="92"/>
    <s v="Oxford"/>
    <x v="4"/>
    <s v="May"/>
    <n v="70"/>
    <n v="59"/>
  </r>
  <r>
    <s v="Nikolay"/>
    <s v="Semenov"/>
    <x v="215"/>
    <x v="8"/>
    <s v="RU"/>
    <x v="0"/>
    <x v="49"/>
    <x v="1"/>
    <n v="2"/>
    <x v="107"/>
    <s v="Moscow"/>
    <x v="14"/>
    <s v="Apr"/>
    <n v="90"/>
    <n v="60"/>
  </r>
  <r>
    <s v="Lord"/>
    <s v="Todd"/>
    <x v="216"/>
    <x v="4"/>
    <s v="GB"/>
    <x v="0"/>
    <x v="51"/>
    <x v="1"/>
    <n v="1"/>
    <x v="9"/>
    <s v="Cambridge"/>
    <x v="4"/>
    <s v="Oct"/>
    <n v="90"/>
    <n v="50"/>
  </r>
  <r>
    <s v="Frederick"/>
    <s v="Sanger"/>
    <x v="217"/>
    <x v="4"/>
    <s v="GB"/>
    <x v="0"/>
    <x v="52"/>
    <x v="1"/>
    <n v="1"/>
    <x v="9"/>
    <s v="Cambridge"/>
    <x v="4"/>
    <s v="Aug"/>
    <n v="95"/>
    <n v="40"/>
  </r>
  <r>
    <s v="Frederick"/>
    <s v="Sanger"/>
    <x v="217"/>
    <x v="4"/>
    <s v="GB"/>
    <x v="0"/>
    <x v="73"/>
    <x v="1"/>
    <n v="4"/>
    <x v="108"/>
    <s v="Cambridge"/>
    <x v="4"/>
    <s v="Aug"/>
    <n v="95"/>
    <n v="62"/>
  </r>
  <r>
    <s v="Jaroslav"/>
    <s v="Heyrovsky"/>
    <x v="218"/>
    <x v="30"/>
    <s v="CZ"/>
    <x v="0"/>
    <x v="53"/>
    <x v="1"/>
    <n v="1"/>
    <x v="109"/>
    <s v="Prague"/>
    <x v="18"/>
    <s v="Dec"/>
    <n v="77"/>
    <n v="69"/>
  </r>
  <r>
    <s v="Willard F."/>
    <s v="Libby"/>
    <x v="219"/>
    <x v="13"/>
    <s v="US"/>
    <x v="0"/>
    <x v="54"/>
    <x v="1"/>
    <n v="1"/>
    <x v="36"/>
    <s v="Los Angeles CA"/>
    <x v="5"/>
    <s v="Dec"/>
    <n v="72"/>
    <n v="52"/>
  </r>
  <r>
    <s v="Melvin"/>
    <s v="Calvin"/>
    <x v="220"/>
    <x v="13"/>
    <s v="US"/>
    <x v="0"/>
    <x v="55"/>
    <x v="1"/>
    <n v="1"/>
    <x v="36"/>
    <s v="Berkeley CA"/>
    <x v="5"/>
    <s v="Apr"/>
    <n v="86"/>
    <n v="50"/>
  </r>
  <r>
    <s v="Max F."/>
    <s v="Perutz"/>
    <x v="221"/>
    <x v="15"/>
    <s v="GB"/>
    <x v="0"/>
    <x v="56"/>
    <x v="1"/>
    <n v="2"/>
    <x v="108"/>
    <s v="Cambridge"/>
    <x v="4"/>
    <s v="May"/>
    <n v="88"/>
    <n v="48"/>
  </r>
  <r>
    <s v="John C."/>
    <s v="Kendrew"/>
    <x v="222"/>
    <x v="4"/>
    <s v="GB"/>
    <x v="0"/>
    <x v="56"/>
    <x v="1"/>
    <n v="2"/>
    <x v="108"/>
    <s v="Cambridge"/>
    <x v="4"/>
    <s v="Mar"/>
    <n v="80"/>
    <n v="45"/>
  </r>
  <r>
    <s v="Karl"/>
    <s v="Ziegler"/>
    <x v="223"/>
    <x v="0"/>
    <s v="DE"/>
    <x v="0"/>
    <x v="57"/>
    <x v="1"/>
    <n v="2"/>
    <x v="110"/>
    <s v="Mülheim an der Ruhr"/>
    <x v="0"/>
    <s v="Nov"/>
    <n v="75"/>
    <n v="65"/>
  </r>
  <r>
    <s v="Giulio"/>
    <s v="Natta"/>
    <x v="224"/>
    <x v="7"/>
    <s v="IT"/>
    <x v="0"/>
    <x v="57"/>
    <x v="1"/>
    <n v="2"/>
    <x v="111"/>
    <s v="Milan"/>
    <x v="11"/>
    <s v="Feb"/>
    <n v="76"/>
    <n v="60"/>
  </r>
  <r>
    <s v="Dorothy Crowfoot"/>
    <s v="Hodgkin"/>
    <x v="225"/>
    <x v="31"/>
    <s v="GB"/>
    <x v="1"/>
    <x v="58"/>
    <x v="1"/>
    <n v="1"/>
    <x v="112"/>
    <s v="Oxford"/>
    <x v="4"/>
    <s v="May"/>
    <n v="84"/>
    <n v="54"/>
  </r>
  <r>
    <s v="Robert B."/>
    <s v="Woodward"/>
    <x v="226"/>
    <x v="13"/>
    <s v="US"/>
    <x v="0"/>
    <x v="59"/>
    <x v="1"/>
    <n v="1"/>
    <x v="40"/>
    <s v="Cambridge MA"/>
    <x v="5"/>
    <s v="Apr"/>
    <n v="62"/>
    <n v="48"/>
  </r>
  <r>
    <s v="Robert S."/>
    <s v="Mulliken"/>
    <x v="227"/>
    <x v="13"/>
    <s v="US"/>
    <x v="0"/>
    <x v="60"/>
    <x v="1"/>
    <n v="1"/>
    <x v="10"/>
    <s v="Chicago IL"/>
    <x v="5"/>
    <s v="Jun"/>
    <n v="90"/>
    <n v="70"/>
  </r>
  <r>
    <s v="Manfred"/>
    <s v="Eigen"/>
    <x v="228"/>
    <x v="0"/>
    <s v="DE"/>
    <x v="0"/>
    <x v="61"/>
    <x v="1"/>
    <n v="2"/>
    <x v="113"/>
    <s v="Göttingen"/>
    <x v="0"/>
    <s v="May"/>
    <n v="92"/>
    <n v="40"/>
  </r>
  <r>
    <s v="Ronald G.W."/>
    <s v="Norrish"/>
    <x v="229"/>
    <x v="4"/>
    <s v="GB"/>
    <x v="0"/>
    <x v="61"/>
    <x v="1"/>
    <n v="4"/>
    <x v="114"/>
    <s v="Cambridge"/>
    <x v="4"/>
    <s v="Nov"/>
    <n v="81"/>
    <n v="70"/>
  </r>
  <r>
    <s v="George"/>
    <s v="Porter"/>
    <x v="230"/>
    <x v="4"/>
    <s v="GB"/>
    <x v="0"/>
    <x v="61"/>
    <x v="1"/>
    <n v="4"/>
    <x v="7"/>
    <s v="London"/>
    <x v="4"/>
    <s v="Dec"/>
    <n v="82"/>
    <n v="47"/>
  </r>
  <r>
    <s v="Lars"/>
    <s v="Onsager"/>
    <x v="231"/>
    <x v="21"/>
    <s v="US"/>
    <x v="0"/>
    <x v="62"/>
    <x v="1"/>
    <n v="1"/>
    <x v="115"/>
    <s v="New Haven CT"/>
    <x v="5"/>
    <s v="Nov"/>
    <n v="73"/>
    <n v="65"/>
  </r>
  <r>
    <s v="Derek"/>
    <s v="Barton"/>
    <x v="232"/>
    <x v="4"/>
    <s v="US"/>
    <x v="0"/>
    <x v="63"/>
    <x v="1"/>
    <n v="2"/>
    <x v="62"/>
    <s v="London"/>
    <x v="4"/>
    <s v="Sep"/>
    <n v="80"/>
    <n v="51"/>
  </r>
  <r>
    <s v="Odd"/>
    <s v="Hassel"/>
    <x v="233"/>
    <x v="21"/>
    <s v="NO"/>
    <x v="0"/>
    <x v="63"/>
    <x v="1"/>
    <n v="2"/>
    <x v="116"/>
    <s v="Oslo"/>
    <x v="19"/>
    <s v="May"/>
    <n v="84"/>
    <n v="72"/>
  </r>
  <r>
    <s v="Luis"/>
    <s v="Leloir"/>
    <x v="234"/>
    <x v="2"/>
    <s v="AR"/>
    <x v="0"/>
    <x v="64"/>
    <x v="1"/>
    <n v="1"/>
    <x v="117"/>
    <s v="Buenos Aires"/>
    <x v="20"/>
    <s v="Sep"/>
    <n v="81"/>
    <n v="64"/>
  </r>
  <r>
    <s v="Gerhard"/>
    <s v="Herzberg"/>
    <x v="235"/>
    <x v="0"/>
    <s v="CA"/>
    <x v="0"/>
    <x v="65"/>
    <x v="1"/>
    <n v="1"/>
    <x v="118"/>
    <s v="Ottawa"/>
    <x v="16"/>
    <s v="Dec"/>
    <n v="95"/>
    <n v="67"/>
  </r>
  <r>
    <s v="Christian"/>
    <s v="Anfinsen"/>
    <x v="236"/>
    <x v="13"/>
    <s v="US"/>
    <x v="0"/>
    <x v="50"/>
    <x v="1"/>
    <n v="2"/>
    <x v="119"/>
    <s v="Bethesda MD"/>
    <x v="5"/>
    <s v="Mar"/>
    <n v="79"/>
    <n v="56"/>
  </r>
  <r>
    <s v="Stanford"/>
    <s v="Moore"/>
    <x v="237"/>
    <x v="13"/>
    <s v="US"/>
    <x v="0"/>
    <x v="50"/>
    <x v="1"/>
    <n v="4"/>
    <x v="120"/>
    <s v="New York NY"/>
    <x v="5"/>
    <s v="Sep"/>
    <n v="69"/>
    <n v="59"/>
  </r>
  <r>
    <s v="William H."/>
    <s v="Stein"/>
    <x v="238"/>
    <x v="13"/>
    <s v="US"/>
    <x v="0"/>
    <x v="50"/>
    <x v="1"/>
    <n v="4"/>
    <x v="120"/>
    <s v="New York NY"/>
    <x v="5"/>
    <s v="Jun"/>
    <n v="69"/>
    <n v="61"/>
  </r>
  <r>
    <s v="Ernst Otto"/>
    <s v="Fischer"/>
    <x v="239"/>
    <x v="0"/>
    <s v="DE"/>
    <x v="0"/>
    <x v="66"/>
    <x v="1"/>
    <n v="2"/>
    <x v="54"/>
    <s v="Munich"/>
    <x v="0"/>
    <s v="Nov"/>
    <n v="89"/>
    <n v="55"/>
  </r>
  <r>
    <s v="Geoffrey"/>
    <s v="Wilkinson"/>
    <x v="240"/>
    <x v="4"/>
    <s v="GB"/>
    <x v="0"/>
    <x v="66"/>
    <x v="1"/>
    <n v="2"/>
    <x v="62"/>
    <s v="London"/>
    <x v="4"/>
    <s v="Jul"/>
    <n v="75"/>
    <n v="52"/>
  </r>
  <r>
    <s v="Paul J."/>
    <s v="Flory"/>
    <x v="241"/>
    <x v="13"/>
    <s v="US"/>
    <x v="0"/>
    <x v="67"/>
    <x v="1"/>
    <n v="1"/>
    <x v="46"/>
    <s v="Stanford CA"/>
    <x v="5"/>
    <s v="Jun"/>
    <n v="75"/>
    <n v="64"/>
  </r>
  <r>
    <s v="John"/>
    <s v="Cornforth"/>
    <x v="242"/>
    <x v="10"/>
    <m/>
    <x v="0"/>
    <x v="68"/>
    <x v="1"/>
    <n v="2"/>
    <x v="121"/>
    <s v="Brighton"/>
    <x v="4"/>
    <s v="Sep"/>
    <n v="96"/>
    <n v="58"/>
  </r>
  <r>
    <s v="Vladimir"/>
    <s v="Prelog"/>
    <x v="243"/>
    <x v="32"/>
    <s v="CH"/>
    <x v="0"/>
    <x v="68"/>
    <x v="1"/>
    <n v="2"/>
    <x v="99"/>
    <s v="Zurich"/>
    <x v="15"/>
    <s v="Jul"/>
    <n v="92"/>
    <n v="69"/>
  </r>
  <r>
    <s v="William"/>
    <s v="Lipscomb"/>
    <x v="244"/>
    <x v="13"/>
    <s v="US"/>
    <x v="0"/>
    <x v="69"/>
    <x v="1"/>
    <n v="1"/>
    <x v="40"/>
    <s v="Cambridge MA"/>
    <x v="5"/>
    <s v="Dec"/>
    <n v="92"/>
    <n v="57"/>
  </r>
  <r>
    <s v="Ilya"/>
    <s v="Prigogine"/>
    <x v="245"/>
    <x v="8"/>
    <s v="BE"/>
    <x v="0"/>
    <x v="70"/>
    <x v="1"/>
    <n v="1"/>
    <x v="122"/>
    <s v="Brussels"/>
    <x v="21"/>
    <s v="Jan"/>
    <n v="86"/>
    <n v="60"/>
  </r>
  <r>
    <s v="Peter"/>
    <s v="Mitchell"/>
    <x v="246"/>
    <x v="4"/>
    <s v="GB"/>
    <x v="0"/>
    <x v="71"/>
    <x v="1"/>
    <n v="1"/>
    <x v="123"/>
    <s v="Bodmin"/>
    <x v="4"/>
    <s v="Sep"/>
    <n v="72"/>
    <n v="58"/>
  </r>
  <r>
    <s v="Herbert C."/>
    <s v="Brown"/>
    <x v="247"/>
    <x v="4"/>
    <s v="US"/>
    <x v="0"/>
    <x v="72"/>
    <x v="1"/>
    <n v="2"/>
    <x v="124"/>
    <s v="West Lafayette IN"/>
    <x v="5"/>
    <s v="May"/>
    <n v="92"/>
    <n v="67"/>
  </r>
  <r>
    <s v="Georg"/>
    <s v="Wittig"/>
    <x v="248"/>
    <x v="0"/>
    <s v="DE"/>
    <x v="0"/>
    <x v="72"/>
    <x v="1"/>
    <n v="2"/>
    <x v="48"/>
    <s v="Heidelberg"/>
    <x v="0"/>
    <s v="Jun"/>
    <n v="90"/>
    <n v="82"/>
  </r>
  <r>
    <s v="Paul"/>
    <s v="Berg"/>
    <x v="249"/>
    <x v="13"/>
    <m/>
    <x v="0"/>
    <x v="73"/>
    <x v="1"/>
    <n v="2"/>
    <x v="46"/>
    <s v="Stanford CA"/>
    <x v="5"/>
    <s v="Jun"/>
    <n v="94"/>
    <n v="54"/>
  </r>
  <r>
    <s v="Walter"/>
    <s v="Gilbert"/>
    <x v="250"/>
    <x v="13"/>
    <m/>
    <x v="0"/>
    <x v="73"/>
    <x v="1"/>
    <n v="4"/>
    <x v="125"/>
    <s v="Cambridge MA"/>
    <x v="5"/>
    <s v="Mar"/>
    <n v="88"/>
    <n v="48"/>
  </r>
  <r>
    <s v="Kenichi"/>
    <s v="Fukui"/>
    <x v="251"/>
    <x v="16"/>
    <s v="JP"/>
    <x v="0"/>
    <x v="74"/>
    <x v="1"/>
    <n v="2"/>
    <x v="126"/>
    <s v="Kyoto"/>
    <x v="12"/>
    <s v="Oct"/>
    <n v="80"/>
    <n v="63"/>
  </r>
  <r>
    <s v="Roald"/>
    <s v="Hoffmann"/>
    <x v="252"/>
    <x v="33"/>
    <m/>
    <x v="0"/>
    <x v="74"/>
    <x v="1"/>
    <n v="2"/>
    <x v="59"/>
    <s v="Ithaca NY"/>
    <x v="5"/>
    <s v="Jul"/>
    <n v="83"/>
    <n v="44"/>
  </r>
  <r>
    <s v="Aaron"/>
    <s v="Klug"/>
    <x v="253"/>
    <x v="34"/>
    <m/>
    <x v="0"/>
    <x v="75"/>
    <x v="1"/>
    <n v="1"/>
    <x v="108"/>
    <s v="Cambridge"/>
    <x v="4"/>
    <s v="Aug"/>
    <n v="92"/>
    <n v="56"/>
  </r>
  <r>
    <s v="Henry"/>
    <s v="Taube"/>
    <x v="254"/>
    <x v="23"/>
    <s v="US"/>
    <x v="0"/>
    <x v="76"/>
    <x v="1"/>
    <n v="1"/>
    <x v="46"/>
    <s v="Stanford CA"/>
    <x v="5"/>
    <s v="Nov"/>
    <n v="90"/>
    <n v="68"/>
  </r>
  <r>
    <s v="Bruce"/>
    <s v="Merrifield"/>
    <x v="255"/>
    <x v="13"/>
    <s v="US"/>
    <x v="0"/>
    <x v="77"/>
    <x v="1"/>
    <n v="1"/>
    <x v="120"/>
    <s v="New York NY"/>
    <x v="5"/>
    <s v="Jul"/>
    <n v="85"/>
    <n v="63"/>
  </r>
  <r>
    <s v="Herbert A."/>
    <s v="Hauptman"/>
    <x v="256"/>
    <x v="13"/>
    <s v="US"/>
    <x v="0"/>
    <x v="78"/>
    <x v="1"/>
    <n v="2"/>
    <x v="127"/>
    <s v="Buffalo NY"/>
    <x v="5"/>
    <s v="Feb"/>
    <n v="94"/>
    <n v="68"/>
  </r>
  <r>
    <s v="Jerome"/>
    <s v="Karle"/>
    <x v="257"/>
    <x v="13"/>
    <m/>
    <x v="0"/>
    <x v="78"/>
    <x v="1"/>
    <n v="2"/>
    <x v="128"/>
    <s v="Washington DC"/>
    <x v="5"/>
    <s v="Jun"/>
    <n v="95"/>
    <n v="67"/>
  </r>
  <r>
    <s v="Dudley R."/>
    <s v="Herschbach"/>
    <x v="258"/>
    <x v="13"/>
    <m/>
    <x v="0"/>
    <x v="79"/>
    <x v="1"/>
    <n v="3"/>
    <x v="40"/>
    <s v="Cambridge MA"/>
    <x v="5"/>
    <s v="Jun"/>
    <n v="88"/>
    <n v="54"/>
  </r>
  <r>
    <s v="Yuan T."/>
    <s v="Lee"/>
    <x v="259"/>
    <x v="35"/>
    <m/>
    <x v="0"/>
    <x v="79"/>
    <x v="1"/>
    <n v="3"/>
    <x v="36"/>
    <s v="Berkeley CA"/>
    <x v="5"/>
    <s v="Nov"/>
    <n v="84"/>
    <n v="50"/>
  </r>
  <r>
    <s v="John C."/>
    <s v="Polanyi"/>
    <x v="260"/>
    <x v="0"/>
    <m/>
    <x v="0"/>
    <x v="79"/>
    <x v="1"/>
    <n v="3"/>
    <x v="129"/>
    <s v="Toronto"/>
    <x v="16"/>
    <s v="Jan"/>
    <n v="91"/>
    <n v="57"/>
  </r>
  <r>
    <s v="Donald J."/>
    <s v="Cram"/>
    <x v="261"/>
    <x v="13"/>
    <s v="US"/>
    <x v="0"/>
    <x v="80"/>
    <x v="1"/>
    <n v="3"/>
    <x v="36"/>
    <s v="Los Angeles CA"/>
    <x v="5"/>
    <s v="Apr"/>
    <n v="82"/>
    <n v="68"/>
  </r>
  <r>
    <s v="Jean-Marie"/>
    <s v="Lehn"/>
    <x v="262"/>
    <x v="2"/>
    <m/>
    <x v="0"/>
    <x v="80"/>
    <x v="1"/>
    <n v="3"/>
    <x v="130"/>
    <s v="Strasbourg"/>
    <x v="2"/>
    <s v="Sep"/>
    <n v="81"/>
    <n v="48"/>
  </r>
  <r>
    <s v="Charles J."/>
    <s v="Pedersen"/>
    <x v="263"/>
    <x v="36"/>
    <s v="US"/>
    <x v="0"/>
    <x v="80"/>
    <x v="1"/>
    <n v="3"/>
    <x v="131"/>
    <s v="Wilmington DE"/>
    <x v="5"/>
    <s v="Oct"/>
    <n v="85"/>
    <n v="83"/>
  </r>
  <r>
    <s v="Johann"/>
    <s v="Deisenhofer"/>
    <x v="264"/>
    <x v="0"/>
    <m/>
    <x v="0"/>
    <x v="81"/>
    <x v="1"/>
    <n v="3"/>
    <x v="132"/>
    <s v="Dallas TX"/>
    <x v="5"/>
    <s v="Sep"/>
    <n v="77"/>
    <n v="45"/>
  </r>
  <r>
    <s v="Robert"/>
    <s v="Huber"/>
    <x v="265"/>
    <x v="0"/>
    <m/>
    <x v="0"/>
    <x v="81"/>
    <x v="1"/>
    <n v="3"/>
    <x v="133"/>
    <s v="Martinsried"/>
    <x v="0"/>
    <s v="Feb"/>
    <n v="83"/>
    <n v="51"/>
  </r>
  <r>
    <s v="Hartmut"/>
    <s v="Michel"/>
    <x v="266"/>
    <x v="0"/>
    <m/>
    <x v="0"/>
    <x v="81"/>
    <x v="1"/>
    <n v="3"/>
    <x v="134"/>
    <s v="Frankfurt"/>
    <x v="0"/>
    <s v="Jul"/>
    <n v="72"/>
    <n v="40"/>
  </r>
  <r>
    <s v="Sidney"/>
    <s v="Altman"/>
    <x v="267"/>
    <x v="23"/>
    <m/>
    <x v="0"/>
    <x v="82"/>
    <x v="1"/>
    <n v="2"/>
    <x v="115"/>
    <s v="New Haven CT"/>
    <x v="5"/>
    <s v="May"/>
    <n v="81"/>
    <n v="50"/>
  </r>
  <r>
    <s v="Thomas R."/>
    <s v="Cech"/>
    <x v="268"/>
    <x v="13"/>
    <m/>
    <x v="0"/>
    <x v="82"/>
    <x v="1"/>
    <n v="2"/>
    <x v="135"/>
    <s v="Boulder CO"/>
    <x v="5"/>
    <s v="Dec"/>
    <n v="73"/>
    <n v="42"/>
  </r>
  <r>
    <s v="Elias James"/>
    <s v="Corey"/>
    <x v="269"/>
    <x v="13"/>
    <m/>
    <x v="0"/>
    <x v="83"/>
    <x v="1"/>
    <n v="1"/>
    <x v="40"/>
    <s v="Cambridge MA"/>
    <x v="5"/>
    <s v="Jul"/>
    <n v="92"/>
    <n v="62"/>
  </r>
  <r>
    <s v="Richard R."/>
    <s v="Ernst"/>
    <x v="270"/>
    <x v="11"/>
    <m/>
    <x v="0"/>
    <x v="84"/>
    <x v="1"/>
    <n v="1"/>
    <x v="99"/>
    <s v="Zurich"/>
    <x v="15"/>
    <s v="Aug"/>
    <n v="87"/>
    <n v="58"/>
  </r>
  <r>
    <s v="Rudolph A."/>
    <s v="Marcus"/>
    <x v="271"/>
    <x v="23"/>
    <m/>
    <x v="0"/>
    <x v="85"/>
    <x v="1"/>
    <n v="1"/>
    <x v="24"/>
    <s v="Pasadena CA"/>
    <x v="5"/>
    <s v="Jul"/>
    <n v="97"/>
    <n v="69"/>
  </r>
  <r>
    <s v="Kary B."/>
    <s v="Mullis"/>
    <x v="272"/>
    <x v="13"/>
    <s v="US"/>
    <x v="0"/>
    <x v="86"/>
    <x v="1"/>
    <n v="2"/>
    <x v="5"/>
    <m/>
    <x v="3"/>
    <s v="Dec"/>
    <n v="75"/>
    <n v="49"/>
  </r>
  <r>
    <s v="Michael"/>
    <s v="Smith"/>
    <x v="273"/>
    <x v="4"/>
    <s v="CA"/>
    <x v="0"/>
    <x v="86"/>
    <x v="1"/>
    <n v="2"/>
    <x v="136"/>
    <s v="Vancouver"/>
    <x v="16"/>
    <s v="Apr"/>
    <n v="68"/>
    <n v="61"/>
  </r>
  <r>
    <s v="George A."/>
    <s v="Olah"/>
    <x v="274"/>
    <x v="20"/>
    <s v="US"/>
    <x v="0"/>
    <x v="87"/>
    <x v="1"/>
    <n v="1"/>
    <x v="137"/>
    <s v="Los Angeles CA"/>
    <x v="5"/>
    <s v="May"/>
    <n v="90"/>
    <n v="67"/>
  </r>
  <r>
    <s v="Paul J."/>
    <s v="Crutzen"/>
    <x v="275"/>
    <x v="1"/>
    <m/>
    <x v="0"/>
    <x v="88"/>
    <x v="1"/>
    <n v="3"/>
    <x v="138"/>
    <s v="Mainz"/>
    <x v="0"/>
    <s v="Dec"/>
    <n v="87"/>
    <n v="62"/>
  </r>
  <r>
    <s v="Mario J."/>
    <s v="Molina"/>
    <x v="276"/>
    <x v="37"/>
    <m/>
    <x v="0"/>
    <x v="88"/>
    <x v="1"/>
    <n v="3"/>
    <x v="56"/>
    <s v="Cambridge MA"/>
    <x v="5"/>
    <s v="Mar"/>
    <n v="77"/>
    <n v="52"/>
  </r>
  <r>
    <s v="F. Sherwood"/>
    <s v="Rowland"/>
    <x v="277"/>
    <x v="13"/>
    <s v="US"/>
    <x v="0"/>
    <x v="88"/>
    <x v="1"/>
    <n v="3"/>
    <x v="36"/>
    <s v="Irvine CA"/>
    <x v="5"/>
    <s v="Jun"/>
    <n v="85"/>
    <n v="68"/>
  </r>
  <r>
    <s v="Robert F."/>
    <s v="Curl Jr."/>
    <x v="278"/>
    <x v="13"/>
    <m/>
    <x v="0"/>
    <x v="89"/>
    <x v="1"/>
    <n v="3"/>
    <x v="139"/>
    <s v="Houston TX"/>
    <x v="5"/>
    <s v="Aug"/>
    <n v="87"/>
    <n v="63"/>
  </r>
  <r>
    <s v="Sir Harold"/>
    <s v="Kroto"/>
    <x v="279"/>
    <x v="4"/>
    <s v="GB"/>
    <x v="0"/>
    <x v="89"/>
    <x v="1"/>
    <n v="3"/>
    <x v="121"/>
    <s v="Brighton"/>
    <x v="4"/>
    <s v="Oct"/>
    <n v="77"/>
    <n v="57"/>
  </r>
  <r>
    <s v="Richard E."/>
    <s v="Smalley"/>
    <x v="280"/>
    <x v="13"/>
    <s v="US"/>
    <x v="0"/>
    <x v="89"/>
    <x v="1"/>
    <n v="3"/>
    <x v="139"/>
    <s v="Houston TX"/>
    <x v="5"/>
    <s v="Jun"/>
    <n v="62"/>
    <n v="53"/>
  </r>
  <r>
    <s v="Paul D."/>
    <s v="Boyer"/>
    <x v="281"/>
    <x v="13"/>
    <s v="US"/>
    <x v="0"/>
    <x v="90"/>
    <x v="1"/>
    <n v="4"/>
    <x v="36"/>
    <s v="Los Angeles CA"/>
    <x v="5"/>
    <s v="Jul"/>
    <n v="100"/>
    <n v="79"/>
  </r>
  <r>
    <s v="John E."/>
    <s v="Walker"/>
    <x v="282"/>
    <x v="4"/>
    <m/>
    <x v="0"/>
    <x v="90"/>
    <x v="1"/>
    <n v="4"/>
    <x v="108"/>
    <s v="Cambridge"/>
    <x v="4"/>
    <s v="Jan"/>
    <n v="79"/>
    <n v="56"/>
  </r>
  <r>
    <s v="Jens C."/>
    <s v="Skou"/>
    <x v="283"/>
    <x v="12"/>
    <s v="DK"/>
    <x v="0"/>
    <x v="90"/>
    <x v="1"/>
    <n v="2"/>
    <x v="140"/>
    <s v="Aarhus"/>
    <x v="8"/>
    <s v="Oct"/>
    <n v="100"/>
    <n v="79"/>
  </r>
  <r>
    <s v="Walter"/>
    <s v="Kohn"/>
    <x v="284"/>
    <x v="15"/>
    <s v="US"/>
    <x v="0"/>
    <x v="91"/>
    <x v="1"/>
    <n v="2"/>
    <x v="36"/>
    <s v="Santa Barbara CA"/>
    <x v="5"/>
    <s v="Mar"/>
    <n v="93"/>
    <n v="75"/>
  </r>
  <r>
    <s v="John"/>
    <s v="Pople"/>
    <x v="285"/>
    <x v="4"/>
    <s v="US"/>
    <x v="0"/>
    <x v="91"/>
    <x v="1"/>
    <n v="2"/>
    <x v="141"/>
    <s v="Evanston IL"/>
    <x v="5"/>
    <s v="Oct"/>
    <n v="79"/>
    <n v="73"/>
  </r>
  <r>
    <s v="Ahmed"/>
    <s v="Zewail"/>
    <x v="286"/>
    <x v="31"/>
    <s v="US"/>
    <x v="0"/>
    <x v="92"/>
    <x v="1"/>
    <n v="1"/>
    <x v="24"/>
    <s v="Pasadena CA"/>
    <x v="5"/>
    <s v="Feb"/>
    <n v="70"/>
    <n v="53"/>
  </r>
  <r>
    <s v="Emil"/>
    <s v="von Behring"/>
    <x v="287"/>
    <x v="3"/>
    <s v="DE"/>
    <x v="0"/>
    <x v="0"/>
    <x v="3"/>
    <n v="1"/>
    <x v="142"/>
    <s v="Marburg"/>
    <x v="0"/>
    <s v="Mar"/>
    <n v="63"/>
    <n v="47"/>
  </r>
  <r>
    <s v="Ronald"/>
    <s v="Ross"/>
    <x v="288"/>
    <x v="14"/>
    <s v="GB"/>
    <x v="0"/>
    <x v="1"/>
    <x v="3"/>
    <n v="1"/>
    <x v="16"/>
    <s v="Liverpool"/>
    <x v="4"/>
    <s v="May"/>
    <n v="75"/>
    <n v="45"/>
  </r>
  <r>
    <s v="Niels Ryberg"/>
    <s v="Finsen"/>
    <x v="289"/>
    <x v="12"/>
    <s v="DK"/>
    <x v="0"/>
    <x v="2"/>
    <x v="3"/>
    <n v="1"/>
    <x v="143"/>
    <s v="Copenhagen"/>
    <x v="8"/>
    <s v="Dec"/>
    <n v="44"/>
    <n v="43"/>
  </r>
  <r>
    <s v="Ivan"/>
    <s v="Pavlov"/>
    <x v="290"/>
    <x v="8"/>
    <s v="RU"/>
    <x v="0"/>
    <x v="4"/>
    <x v="3"/>
    <n v="1"/>
    <x v="144"/>
    <s v="St. Petersburg"/>
    <x v="22"/>
    <s v="Sep"/>
    <n v="87"/>
    <n v="55"/>
  </r>
  <r>
    <s v="Robert"/>
    <s v="Koch"/>
    <x v="291"/>
    <x v="0"/>
    <s v="DE"/>
    <x v="0"/>
    <x v="5"/>
    <x v="3"/>
    <n v="1"/>
    <x v="145"/>
    <s v="Berlin"/>
    <x v="0"/>
    <s v="Dec"/>
    <n v="67"/>
    <n v="62"/>
  </r>
  <r>
    <s v="Camillo"/>
    <s v="Golgi"/>
    <x v="292"/>
    <x v="7"/>
    <s v="IT"/>
    <x v="0"/>
    <x v="6"/>
    <x v="3"/>
    <n v="2"/>
    <x v="146"/>
    <s v="Pavia"/>
    <x v="11"/>
    <s v="Jul"/>
    <n v="83"/>
    <n v="63"/>
  </r>
  <r>
    <s v="Santiago"/>
    <s v="Ramón y Cajal"/>
    <x v="293"/>
    <x v="38"/>
    <s v="ES"/>
    <x v="0"/>
    <x v="6"/>
    <x v="3"/>
    <n v="2"/>
    <x v="147"/>
    <s v="Madrid"/>
    <x v="23"/>
    <s v="May"/>
    <n v="82"/>
    <n v="54"/>
  </r>
  <r>
    <s v="Alphonse"/>
    <s v="Laveran"/>
    <x v="294"/>
    <x v="2"/>
    <s v="FR"/>
    <x v="0"/>
    <x v="7"/>
    <x v="3"/>
    <n v="1"/>
    <x v="148"/>
    <s v="Paris"/>
    <x v="2"/>
    <s v="Jun"/>
    <n v="77"/>
    <n v="62"/>
  </r>
  <r>
    <s v="Ilya"/>
    <s v="Mechnikov"/>
    <x v="295"/>
    <x v="33"/>
    <s v="FR"/>
    <x v="0"/>
    <x v="8"/>
    <x v="3"/>
    <n v="2"/>
    <x v="148"/>
    <s v="Paris"/>
    <x v="2"/>
    <s v="May"/>
    <n v="71"/>
    <n v="63"/>
  </r>
  <r>
    <s v="Paul"/>
    <s v="Ehrlich"/>
    <x v="296"/>
    <x v="3"/>
    <s v="DE"/>
    <x v="0"/>
    <x v="8"/>
    <x v="3"/>
    <n v="2"/>
    <x v="26"/>
    <s v="Göttingen"/>
    <x v="0"/>
    <s v="Mar"/>
    <n v="61"/>
    <n v="54"/>
  </r>
  <r>
    <s v="Theodor"/>
    <s v="Kocher"/>
    <x v="297"/>
    <x v="11"/>
    <s v="CH"/>
    <x v="0"/>
    <x v="9"/>
    <x v="3"/>
    <n v="1"/>
    <x v="149"/>
    <s v="Bern"/>
    <x v="15"/>
    <s v="Aug"/>
    <n v="76"/>
    <n v="68"/>
  </r>
  <r>
    <s v="Albrecht"/>
    <s v="Kossel"/>
    <x v="298"/>
    <x v="0"/>
    <s v="DE"/>
    <x v="0"/>
    <x v="10"/>
    <x v="3"/>
    <n v="1"/>
    <x v="48"/>
    <s v="Heidelberg"/>
    <x v="0"/>
    <s v="Sep"/>
    <n v="74"/>
    <n v="57"/>
  </r>
  <r>
    <s v="Allvar"/>
    <s v="Gullstrand"/>
    <x v="299"/>
    <x v="9"/>
    <s v="SE"/>
    <x v="0"/>
    <x v="3"/>
    <x v="3"/>
    <n v="1"/>
    <x v="25"/>
    <s v="Uppsala"/>
    <x v="7"/>
    <s v="Jun"/>
    <n v="68"/>
    <n v="49"/>
  </r>
  <r>
    <s v="Alexis"/>
    <s v="Carrel"/>
    <x v="300"/>
    <x v="2"/>
    <s v="FR"/>
    <x v="0"/>
    <x v="11"/>
    <x v="3"/>
    <n v="1"/>
    <x v="102"/>
    <s v="New York NY"/>
    <x v="5"/>
    <s v="Jun"/>
    <n v="71"/>
    <n v="39"/>
  </r>
  <r>
    <s v="Charles"/>
    <s v="Richet"/>
    <x v="301"/>
    <x v="2"/>
    <s v="FR"/>
    <x v="0"/>
    <x v="12"/>
    <x v="3"/>
    <n v="1"/>
    <x v="6"/>
    <s v="Paris"/>
    <x v="2"/>
    <s v="Aug"/>
    <n v="85"/>
    <n v="63"/>
  </r>
  <r>
    <s v="Robert"/>
    <s v="Bárány "/>
    <x v="302"/>
    <x v="15"/>
    <s v="SE"/>
    <x v="0"/>
    <x v="13"/>
    <x v="3"/>
    <n v="1"/>
    <x v="150"/>
    <s v="Vienna"/>
    <x v="10"/>
    <s v="Apr"/>
    <n v="60"/>
    <n v="38"/>
  </r>
  <r>
    <s v="Jules"/>
    <s v="Bordet"/>
    <x v="303"/>
    <x v="39"/>
    <s v="BE"/>
    <x v="0"/>
    <x v="17"/>
    <x v="3"/>
    <n v="1"/>
    <x v="151"/>
    <s v="Brussels"/>
    <x v="21"/>
    <s v="Jun"/>
    <n v="91"/>
    <n v="49"/>
  </r>
  <r>
    <s v="August"/>
    <s v="Krogh"/>
    <x v="304"/>
    <x v="12"/>
    <s v="DK"/>
    <x v="0"/>
    <x v="18"/>
    <x v="3"/>
    <n v="1"/>
    <x v="23"/>
    <s v="Copenhagen"/>
    <x v="8"/>
    <s v="Nov"/>
    <n v="75"/>
    <n v="46"/>
  </r>
  <r>
    <s v="Archibald V."/>
    <s v="Hill"/>
    <x v="305"/>
    <x v="4"/>
    <s v="GB"/>
    <x v="0"/>
    <x v="20"/>
    <x v="3"/>
    <n v="2"/>
    <x v="28"/>
    <s v="London"/>
    <x v="4"/>
    <s v="Sep"/>
    <n v="91"/>
    <n v="36"/>
  </r>
  <r>
    <s v="Otto"/>
    <s v="Meyerhof"/>
    <x v="306"/>
    <x v="0"/>
    <s v="US"/>
    <x v="0"/>
    <x v="20"/>
    <x v="3"/>
    <n v="2"/>
    <x v="8"/>
    <s v="Kiel"/>
    <x v="0"/>
    <s v="Apr"/>
    <n v="67"/>
    <n v="38"/>
  </r>
  <r>
    <s v="Frederick G."/>
    <s v="Banting"/>
    <x v="307"/>
    <x v="23"/>
    <s v="CA"/>
    <x v="0"/>
    <x v="21"/>
    <x v="3"/>
    <n v="2"/>
    <x v="129"/>
    <s v="Toronto"/>
    <x v="16"/>
    <s v="Nov"/>
    <n v="50"/>
    <n v="32"/>
  </r>
  <r>
    <s v="John"/>
    <s v="Macleod"/>
    <x v="308"/>
    <x v="4"/>
    <s v="GB"/>
    <x v="0"/>
    <x v="21"/>
    <x v="3"/>
    <n v="2"/>
    <x v="129"/>
    <s v="Toronto"/>
    <x v="16"/>
    <s v="Sep"/>
    <n v="59"/>
    <n v="47"/>
  </r>
  <r>
    <s v="Willem"/>
    <s v="Einthoven"/>
    <x v="309"/>
    <x v="40"/>
    <s v="NL"/>
    <x v="0"/>
    <x v="22"/>
    <x v="3"/>
    <n v="1"/>
    <x v="1"/>
    <s v="Leiden"/>
    <x v="1"/>
    <s v="May"/>
    <n v="67"/>
    <n v="64"/>
  </r>
  <r>
    <s v="Johannes"/>
    <s v="Fibiger"/>
    <x v="310"/>
    <x v="12"/>
    <s v="DK"/>
    <x v="0"/>
    <x v="24"/>
    <x v="3"/>
    <n v="1"/>
    <x v="23"/>
    <s v="Copenhagen"/>
    <x v="8"/>
    <s v="Apr"/>
    <n v="61"/>
    <n v="59"/>
  </r>
  <r>
    <s v="Julius"/>
    <s v="Wagner-Jauregg"/>
    <x v="311"/>
    <x v="15"/>
    <s v="AT"/>
    <x v="0"/>
    <x v="25"/>
    <x v="3"/>
    <n v="1"/>
    <x v="150"/>
    <s v="Vienna"/>
    <x v="10"/>
    <s v="Mar"/>
    <n v="83"/>
    <n v="70"/>
  </r>
  <r>
    <s v="Charles"/>
    <s v="Nicolle"/>
    <x v="312"/>
    <x v="2"/>
    <s v="TN"/>
    <x v="0"/>
    <x v="26"/>
    <x v="3"/>
    <n v="1"/>
    <x v="148"/>
    <s v="Tunis"/>
    <x v="24"/>
    <s v="Sep"/>
    <n v="70"/>
    <n v="62"/>
  </r>
  <r>
    <s v="Christiaan"/>
    <s v="Eijkman"/>
    <x v="313"/>
    <x v="1"/>
    <s v="NL"/>
    <x v="0"/>
    <x v="27"/>
    <x v="3"/>
    <n v="2"/>
    <x v="85"/>
    <s v="Utrecht"/>
    <x v="1"/>
    <s v="Aug"/>
    <n v="72"/>
    <n v="71"/>
  </r>
  <r>
    <s v="Sir Frederick"/>
    <s v="Hopkins"/>
    <x v="314"/>
    <x v="4"/>
    <s v="GB"/>
    <x v="0"/>
    <x v="27"/>
    <x v="3"/>
    <n v="2"/>
    <x v="9"/>
    <s v="Cambridge"/>
    <x v="4"/>
    <s v="Jun"/>
    <n v="86"/>
    <n v="68"/>
  </r>
  <r>
    <s v="Karl"/>
    <s v="Landsteiner"/>
    <x v="315"/>
    <x v="15"/>
    <s v="US"/>
    <x v="0"/>
    <x v="28"/>
    <x v="3"/>
    <n v="1"/>
    <x v="102"/>
    <s v="New York NY"/>
    <x v="5"/>
    <s v="Jun"/>
    <n v="75"/>
    <n v="62"/>
  </r>
  <r>
    <s v="Otto"/>
    <s v="Warburg"/>
    <x v="316"/>
    <x v="0"/>
    <s v="DE"/>
    <x v="0"/>
    <x v="93"/>
    <x v="3"/>
    <n v="1"/>
    <x v="152"/>
    <s v="Berlin-Dahlem"/>
    <x v="0"/>
    <s v="Oct"/>
    <n v="87"/>
    <n v="48"/>
  </r>
  <r>
    <s v="Sir Charles"/>
    <s v="Sherrington"/>
    <x v="317"/>
    <x v="4"/>
    <s v="GB"/>
    <x v="0"/>
    <x v="29"/>
    <x v="3"/>
    <n v="2"/>
    <x v="92"/>
    <s v="Oxford"/>
    <x v="4"/>
    <s v="Nov"/>
    <n v="95"/>
    <n v="75"/>
  </r>
  <r>
    <s v="Edgar"/>
    <s v="Adrian"/>
    <x v="318"/>
    <x v="4"/>
    <s v="GB"/>
    <x v="0"/>
    <x v="29"/>
    <x v="3"/>
    <n v="2"/>
    <x v="9"/>
    <s v="Cambridge"/>
    <x v="4"/>
    <s v="Nov"/>
    <n v="88"/>
    <n v="43"/>
  </r>
  <r>
    <s v="Thomas H."/>
    <s v="Morgan"/>
    <x v="319"/>
    <x v="13"/>
    <s v="US"/>
    <x v="0"/>
    <x v="30"/>
    <x v="3"/>
    <n v="1"/>
    <x v="24"/>
    <s v="Pasadena CA"/>
    <x v="5"/>
    <s v="Sep"/>
    <n v="79"/>
    <n v="67"/>
  </r>
  <r>
    <s v="George H."/>
    <s v="Whipple"/>
    <x v="320"/>
    <x v="13"/>
    <s v="US"/>
    <x v="0"/>
    <x v="94"/>
    <x v="3"/>
    <n v="3"/>
    <x v="153"/>
    <s v="Rochester NY"/>
    <x v="5"/>
    <s v="Aug"/>
    <n v="98"/>
    <n v="56"/>
  </r>
  <r>
    <s v="George R."/>
    <s v="Minot"/>
    <x v="321"/>
    <x v="13"/>
    <s v="US"/>
    <x v="0"/>
    <x v="94"/>
    <x v="3"/>
    <n v="3"/>
    <x v="40"/>
    <s v="Cambridge MA"/>
    <x v="5"/>
    <s v="Dec"/>
    <n v="65"/>
    <n v="49"/>
  </r>
  <r>
    <s v="William P."/>
    <s v="Murphy"/>
    <x v="322"/>
    <x v="13"/>
    <s v="US"/>
    <x v="0"/>
    <x v="94"/>
    <x v="3"/>
    <n v="3"/>
    <x v="40"/>
    <s v="Cambridge MA"/>
    <x v="5"/>
    <s v="Feb"/>
    <n v="95"/>
    <n v="42"/>
  </r>
  <r>
    <s v="Hans"/>
    <s v="Spemann"/>
    <x v="323"/>
    <x v="0"/>
    <s v="DE"/>
    <x v="0"/>
    <x v="31"/>
    <x v="3"/>
    <n v="1"/>
    <x v="154"/>
    <s v="Breisgau"/>
    <x v="0"/>
    <s v="Jun"/>
    <n v="72"/>
    <n v="66"/>
  </r>
  <r>
    <s v="Sir Henry"/>
    <s v="Dale"/>
    <x v="324"/>
    <x v="4"/>
    <s v="GB"/>
    <x v="0"/>
    <x v="32"/>
    <x v="3"/>
    <n v="2"/>
    <x v="104"/>
    <s v="London"/>
    <x v="4"/>
    <s v="Jun"/>
    <n v="93"/>
    <n v="61"/>
  </r>
  <r>
    <s v="Otto"/>
    <s v="Loewi"/>
    <x v="325"/>
    <x v="0"/>
    <s v="US"/>
    <x v="0"/>
    <x v="32"/>
    <x v="3"/>
    <n v="2"/>
    <x v="93"/>
    <s v="Graz"/>
    <x v="10"/>
    <s v="Jun"/>
    <n v="88"/>
    <n v="63"/>
  </r>
  <r>
    <s v="Albert"/>
    <s v="Szent-Györgyi"/>
    <x v="326"/>
    <x v="20"/>
    <s v="US"/>
    <x v="0"/>
    <x v="33"/>
    <x v="3"/>
    <n v="1"/>
    <x v="155"/>
    <s v="Szeged"/>
    <x v="25"/>
    <s v="Sep"/>
    <n v="93"/>
    <n v="44"/>
  </r>
  <r>
    <s v="Corneille"/>
    <s v="Heymans"/>
    <x v="327"/>
    <x v="39"/>
    <s v="BE"/>
    <x v="0"/>
    <x v="34"/>
    <x v="3"/>
    <n v="1"/>
    <x v="156"/>
    <s v="Ghent"/>
    <x v="21"/>
    <s v="Mar"/>
    <n v="76"/>
    <n v="46"/>
  </r>
  <r>
    <s v="Gerhard"/>
    <s v="Domagk"/>
    <x v="328"/>
    <x v="3"/>
    <s v="DE"/>
    <x v="0"/>
    <x v="35"/>
    <x v="3"/>
    <n v="1"/>
    <x v="157"/>
    <s v="Munster"/>
    <x v="0"/>
    <s v="Oct"/>
    <n v="69"/>
    <n v="44"/>
  </r>
  <r>
    <s v="Henrik"/>
    <s v="Dam"/>
    <x v="329"/>
    <x v="12"/>
    <s v="DK"/>
    <x v="0"/>
    <x v="36"/>
    <x v="3"/>
    <n v="2"/>
    <x v="158"/>
    <s v="Copenhagen"/>
    <x v="8"/>
    <s v="Feb"/>
    <n v="81"/>
    <n v="48"/>
  </r>
  <r>
    <s v="Edward A."/>
    <s v="Doisy"/>
    <x v="330"/>
    <x v="13"/>
    <s v="US"/>
    <x v="0"/>
    <x v="36"/>
    <x v="3"/>
    <n v="2"/>
    <x v="159"/>
    <s v="St. Louis MO"/>
    <x v="5"/>
    <s v="Nov"/>
    <n v="93"/>
    <n v="50"/>
  </r>
  <r>
    <s v="Joseph"/>
    <s v="Erlanger"/>
    <x v="331"/>
    <x v="13"/>
    <s v="US"/>
    <x v="0"/>
    <x v="37"/>
    <x v="3"/>
    <n v="2"/>
    <x v="160"/>
    <s v="St. Louis MO"/>
    <x v="5"/>
    <s v="Jan"/>
    <n v="91"/>
    <n v="70"/>
  </r>
  <r>
    <s v="Herbert S."/>
    <s v="Gasser"/>
    <x v="332"/>
    <x v="13"/>
    <s v="US"/>
    <x v="0"/>
    <x v="37"/>
    <x v="3"/>
    <n v="2"/>
    <x v="102"/>
    <s v="New York NY"/>
    <x v="5"/>
    <s v="Jul"/>
    <n v="75"/>
    <n v="56"/>
  </r>
  <r>
    <s v="Sir Alexander"/>
    <s v="Fleming"/>
    <x v="333"/>
    <x v="4"/>
    <s v="GB"/>
    <x v="0"/>
    <x v="38"/>
    <x v="3"/>
    <n v="3"/>
    <x v="28"/>
    <s v="London"/>
    <x v="4"/>
    <s v="Aug"/>
    <n v="74"/>
    <n v="64"/>
  </r>
  <r>
    <s v="Ernst B."/>
    <s v="Chain"/>
    <x v="334"/>
    <x v="0"/>
    <s v="IE"/>
    <x v="0"/>
    <x v="38"/>
    <x v="3"/>
    <n v="3"/>
    <x v="92"/>
    <s v="Oxford"/>
    <x v="4"/>
    <s v="Jun"/>
    <n v="73"/>
    <n v="39"/>
  </r>
  <r>
    <s v="Sir Howard"/>
    <s v="Florey"/>
    <x v="335"/>
    <x v="10"/>
    <s v="GB"/>
    <x v="0"/>
    <x v="38"/>
    <x v="3"/>
    <n v="3"/>
    <x v="92"/>
    <s v="Oxford"/>
    <x v="4"/>
    <s v="Sep"/>
    <n v="70"/>
    <n v="47"/>
  </r>
  <r>
    <s v="Hermann J."/>
    <s v="Muller"/>
    <x v="336"/>
    <x v="13"/>
    <s v="US"/>
    <x v="0"/>
    <x v="39"/>
    <x v="3"/>
    <n v="1"/>
    <x v="161"/>
    <s v="Bloomington IN"/>
    <x v="5"/>
    <s v="Dec"/>
    <n v="77"/>
    <n v="56"/>
  </r>
  <r>
    <s v="Carl"/>
    <s v="Cori"/>
    <x v="337"/>
    <x v="30"/>
    <s v="US"/>
    <x v="0"/>
    <x v="40"/>
    <x v="3"/>
    <n v="4"/>
    <x v="160"/>
    <s v="St. Louis MO"/>
    <x v="5"/>
    <s v="Dec"/>
    <n v="88"/>
    <n v="51"/>
  </r>
  <r>
    <s v="Gerty"/>
    <s v="Cori"/>
    <x v="338"/>
    <x v="30"/>
    <s v="US"/>
    <x v="1"/>
    <x v="40"/>
    <x v="3"/>
    <n v="4"/>
    <x v="160"/>
    <s v="St. Louis MO"/>
    <x v="5"/>
    <s v="Aug"/>
    <n v="61"/>
    <n v="51"/>
  </r>
  <r>
    <s v="Bernardo"/>
    <s v="Houssay"/>
    <x v="339"/>
    <x v="41"/>
    <s v="AR"/>
    <x v="0"/>
    <x v="40"/>
    <x v="3"/>
    <n v="2"/>
    <x v="162"/>
    <s v="Buenos Aires"/>
    <x v="20"/>
    <s v="Apr"/>
    <n v="84"/>
    <n v="60"/>
  </r>
  <r>
    <s v="Paul"/>
    <s v="Müller"/>
    <x v="340"/>
    <x v="11"/>
    <s v="CH"/>
    <x v="0"/>
    <x v="41"/>
    <x v="3"/>
    <n v="1"/>
    <x v="163"/>
    <s v="Basel"/>
    <x v="15"/>
    <s v="Jan"/>
    <n v="66"/>
    <n v="49"/>
  </r>
  <r>
    <s v="Walter"/>
    <s v="Hess"/>
    <x v="341"/>
    <x v="11"/>
    <s v="CH"/>
    <x v="0"/>
    <x v="42"/>
    <x v="3"/>
    <n v="2"/>
    <x v="90"/>
    <s v="Zurich"/>
    <x v="15"/>
    <s v="Mar"/>
    <n v="92"/>
    <n v="68"/>
  </r>
  <r>
    <s v="Egas"/>
    <s v="Moniz"/>
    <x v="342"/>
    <x v="42"/>
    <s v="PT"/>
    <x v="0"/>
    <x v="42"/>
    <x v="3"/>
    <n v="2"/>
    <x v="164"/>
    <s v="Lisbon"/>
    <x v="26"/>
    <s v="Nov"/>
    <n v="81"/>
    <n v="75"/>
  </r>
  <r>
    <s v="Edward C."/>
    <s v="Kendall"/>
    <x v="343"/>
    <x v="13"/>
    <s v="US"/>
    <x v="0"/>
    <x v="43"/>
    <x v="3"/>
    <n v="3"/>
    <x v="165"/>
    <s v="Rochester MN"/>
    <x v="5"/>
    <s v="Mar"/>
    <n v="86"/>
    <n v="64"/>
  </r>
  <r>
    <s v="Tadeus"/>
    <s v="Reichstein"/>
    <x v="344"/>
    <x v="3"/>
    <s v="CH"/>
    <x v="0"/>
    <x v="43"/>
    <x v="3"/>
    <n v="3"/>
    <x v="166"/>
    <s v="Basel"/>
    <x v="15"/>
    <s v="Jul"/>
    <n v="99"/>
    <n v="53"/>
  </r>
  <r>
    <s v="Philip S."/>
    <s v="Hench"/>
    <x v="345"/>
    <x v="13"/>
    <s v="JM"/>
    <x v="0"/>
    <x v="43"/>
    <x v="3"/>
    <n v="3"/>
    <x v="165"/>
    <s v="Rochester MN"/>
    <x v="5"/>
    <s v="Feb"/>
    <n v="69"/>
    <n v="54"/>
  </r>
  <r>
    <s v="Max"/>
    <s v="Theiler"/>
    <x v="346"/>
    <x v="43"/>
    <s v="US"/>
    <x v="0"/>
    <x v="44"/>
    <x v="3"/>
    <n v="1"/>
    <x v="167"/>
    <s v="New York NY"/>
    <x v="5"/>
    <s v="Jan"/>
    <n v="73"/>
    <n v="52"/>
  </r>
  <r>
    <s v="Selman A."/>
    <s v="Waksman"/>
    <x v="347"/>
    <x v="33"/>
    <s v="US"/>
    <x v="0"/>
    <x v="45"/>
    <x v="3"/>
    <n v="1"/>
    <x v="168"/>
    <s v="New Brunswick NJ"/>
    <x v="5"/>
    <s v="Jul"/>
    <n v="85"/>
    <n v="64"/>
  </r>
  <r>
    <s v="Hans"/>
    <s v="Krebs"/>
    <x v="348"/>
    <x v="0"/>
    <s v="GB"/>
    <x v="0"/>
    <x v="46"/>
    <x v="3"/>
    <n v="2"/>
    <x v="169"/>
    <s v="Sheffield"/>
    <x v="4"/>
    <s v="Aug"/>
    <n v="81"/>
    <n v="53"/>
  </r>
  <r>
    <s v="Fritz"/>
    <s v="Lipmann"/>
    <x v="349"/>
    <x v="8"/>
    <s v="US"/>
    <x v="0"/>
    <x v="46"/>
    <x v="3"/>
    <n v="2"/>
    <x v="170"/>
    <s v="Boston MA"/>
    <x v="5"/>
    <s v="Jun"/>
    <n v="87"/>
    <n v="54"/>
  </r>
  <r>
    <s v="John F."/>
    <s v="Enders"/>
    <x v="350"/>
    <x v="13"/>
    <s v="US"/>
    <x v="0"/>
    <x v="47"/>
    <x v="3"/>
    <n v="3"/>
    <x v="170"/>
    <s v="Boston MA"/>
    <x v="5"/>
    <s v="Feb"/>
    <n v="88"/>
    <n v="57"/>
  </r>
  <r>
    <s v="Thomas H."/>
    <s v="Weller"/>
    <x v="351"/>
    <x v="13"/>
    <s v="US"/>
    <x v="0"/>
    <x v="47"/>
    <x v="3"/>
    <n v="3"/>
    <x v="171"/>
    <s v="Boston MA"/>
    <x v="5"/>
    <s v="Jun"/>
    <n v="93"/>
    <n v="39"/>
  </r>
  <r>
    <s v="Frederick C."/>
    <s v="Robbins"/>
    <x v="352"/>
    <x v="13"/>
    <s v="US"/>
    <x v="0"/>
    <x v="47"/>
    <x v="3"/>
    <n v="3"/>
    <x v="172"/>
    <s v="Cleveland OH"/>
    <x v="5"/>
    <s v="Aug"/>
    <n v="87"/>
    <n v="38"/>
  </r>
  <r>
    <s v="Hugo"/>
    <s v="Theorell"/>
    <x v="353"/>
    <x v="9"/>
    <s v="SE"/>
    <x v="0"/>
    <x v="48"/>
    <x v="3"/>
    <n v="1"/>
    <x v="173"/>
    <s v="Stockholm"/>
    <x v="7"/>
    <s v="Jul"/>
    <n v="79"/>
    <n v="52"/>
  </r>
  <r>
    <s v="André  F."/>
    <s v="Cournand"/>
    <x v="354"/>
    <x v="2"/>
    <s v="US"/>
    <x v="0"/>
    <x v="49"/>
    <x v="3"/>
    <n v="3"/>
    <x v="174"/>
    <s v="New York NY"/>
    <x v="5"/>
    <s v="Sep"/>
    <n v="93"/>
    <n v="61"/>
  </r>
  <r>
    <s v="Werner"/>
    <s v="Forssmann"/>
    <x v="355"/>
    <x v="0"/>
    <s v="DE"/>
    <x v="0"/>
    <x v="49"/>
    <x v="3"/>
    <n v="3"/>
    <x v="175"/>
    <s v="Mainz"/>
    <x v="0"/>
    <s v="Aug"/>
    <n v="75"/>
    <n v="52"/>
  </r>
  <r>
    <s v="Dickinson W."/>
    <s v="Richards"/>
    <x v="356"/>
    <x v="13"/>
    <s v="US"/>
    <x v="0"/>
    <x v="49"/>
    <x v="3"/>
    <n v="3"/>
    <x v="38"/>
    <s v="New York NY"/>
    <x v="5"/>
    <s v="Oct"/>
    <n v="78"/>
    <n v="61"/>
  </r>
  <r>
    <s v="Daniel"/>
    <s v="Bovet"/>
    <x v="357"/>
    <x v="11"/>
    <s v="IT"/>
    <x v="0"/>
    <x v="51"/>
    <x v="3"/>
    <n v="1"/>
    <x v="176"/>
    <s v="Rome"/>
    <x v="11"/>
    <s v="Mar"/>
    <n v="85"/>
    <n v="50"/>
  </r>
  <r>
    <s v="George"/>
    <s v="Beadle"/>
    <x v="358"/>
    <x v="13"/>
    <s v="US"/>
    <x v="0"/>
    <x v="52"/>
    <x v="3"/>
    <n v="4"/>
    <x v="24"/>
    <s v="Pasadena CA"/>
    <x v="5"/>
    <s v="Oct"/>
    <n v="86"/>
    <n v="55"/>
  </r>
  <r>
    <s v="Edward"/>
    <s v="Tatum"/>
    <x v="359"/>
    <x v="13"/>
    <s v="US"/>
    <x v="0"/>
    <x v="52"/>
    <x v="3"/>
    <n v="4"/>
    <x v="102"/>
    <s v="New York NY"/>
    <x v="5"/>
    <s v="Dec"/>
    <n v="66"/>
    <n v="49"/>
  </r>
  <r>
    <s v="Joshua"/>
    <s v="Lederberg"/>
    <x v="360"/>
    <x v="13"/>
    <s v="US"/>
    <x v="0"/>
    <x v="52"/>
    <x v="3"/>
    <n v="2"/>
    <x v="177"/>
    <s v="Madison WI"/>
    <x v="5"/>
    <s v="May"/>
    <n v="83"/>
    <n v="33"/>
  </r>
  <r>
    <s v="Severo"/>
    <s v="Ochoa"/>
    <x v="361"/>
    <x v="38"/>
    <s v="ES"/>
    <x v="0"/>
    <x v="53"/>
    <x v="3"/>
    <n v="2"/>
    <x v="178"/>
    <s v="New York NY"/>
    <x v="5"/>
    <s v="Sep"/>
    <n v="88"/>
    <n v="54"/>
  </r>
  <r>
    <s v="Arthur"/>
    <s v="Kornberg"/>
    <x v="362"/>
    <x v="13"/>
    <s v="US"/>
    <x v="0"/>
    <x v="53"/>
    <x v="3"/>
    <n v="2"/>
    <x v="46"/>
    <s v="Stanford CA"/>
    <x v="5"/>
    <s v="Mar"/>
    <n v="89"/>
    <n v="41"/>
  </r>
  <r>
    <s v="Sir Frank Macfarlane"/>
    <s v="Burnet"/>
    <x v="363"/>
    <x v="10"/>
    <s v="AU"/>
    <x v="0"/>
    <x v="54"/>
    <x v="3"/>
    <n v="2"/>
    <x v="179"/>
    <s v="Melbourne"/>
    <x v="27"/>
    <s v="Sep"/>
    <n v="86"/>
    <n v="61"/>
  </r>
  <r>
    <s v="Peter"/>
    <s v="Medawar"/>
    <x v="364"/>
    <x v="44"/>
    <s v="GB"/>
    <x v="0"/>
    <x v="54"/>
    <x v="3"/>
    <n v="2"/>
    <x v="16"/>
    <s v="London"/>
    <x v="4"/>
    <s v="Feb"/>
    <n v="72"/>
    <n v="45"/>
  </r>
  <r>
    <s v="Georg"/>
    <s v="Békésy "/>
    <x v="365"/>
    <x v="20"/>
    <s v="US"/>
    <x v="0"/>
    <x v="55"/>
    <x v="3"/>
    <n v="1"/>
    <x v="40"/>
    <s v="Cambridge MA"/>
    <x v="5"/>
    <s v="Jun"/>
    <n v="73"/>
    <n v="62"/>
  </r>
  <r>
    <s v="Francis"/>
    <s v="Crick"/>
    <x v="366"/>
    <x v="4"/>
    <s v="US"/>
    <x v="0"/>
    <x v="56"/>
    <x v="3"/>
    <n v="3"/>
    <x v="108"/>
    <s v="Cambridge"/>
    <x v="4"/>
    <s v="Jun"/>
    <n v="88"/>
    <n v="46"/>
  </r>
  <r>
    <s v="James"/>
    <s v="Watson"/>
    <x v="367"/>
    <x v="13"/>
    <m/>
    <x v="0"/>
    <x v="56"/>
    <x v="3"/>
    <n v="3"/>
    <x v="40"/>
    <s v="Cambridge MA"/>
    <x v="5"/>
    <s v="Apr"/>
    <n v="92"/>
    <n v="34"/>
  </r>
  <r>
    <s v="Maurice"/>
    <s v="Wilkins"/>
    <x v="368"/>
    <x v="25"/>
    <s v="GB"/>
    <x v="0"/>
    <x v="56"/>
    <x v="3"/>
    <n v="3"/>
    <x v="28"/>
    <s v="London"/>
    <x v="4"/>
    <s v="Dec"/>
    <n v="88"/>
    <n v="46"/>
  </r>
  <r>
    <s v="Sir John"/>
    <s v="Eccles"/>
    <x v="369"/>
    <x v="10"/>
    <s v="CH"/>
    <x v="0"/>
    <x v="57"/>
    <x v="3"/>
    <n v="3"/>
    <x v="180"/>
    <s v="Canberra"/>
    <x v="27"/>
    <s v="Jan"/>
    <n v="94"/>
    <n v="60"/>
  </r>
  <r>
    <s v="Alan"/>
    <s v="Hodgkin"/>
    <x v="370"/>
    <x v="4"/>
    <s v="GB"/>
    <x v="0"/>
    <x v="57"/>
    <x v="3"/>
    <n v="3"/>
    <x v="9"/>
    <s v="Cambridge"/>
    <x v="4"/>
    <s v="Feb"/>
    <n v="84"/>
    <n v="49"/>
  </r>
  <r>
    <s v="Andrew"/>
    <s v="Huxley"/>
    <x v="371"/>
    <x v="4"/>
    <s v="GB"/>
    <x v="0"/>
    <x v="57"/>
    <x v="3"/>
    <n v="3"/>
    <x v="16"/>
    <s v="London"/>
    <x v="4"/>
    <s v="Nov"/>
    <n v="95"/>
    <n v="46"/>
  </r>
  <r>
    <s v="Konrad"/>
    <s v="Bloch"/>
    <x v="372"/>
    <x v="3"/>
    <s v="US"/>
    <x v="0"/>
    <x v="58"/>
    <x v="3"/>
    <n v="2"/>
    <x v="40"/>
    <s v="Cambridge MA"/>
    <x v="5"/>
    <s v="Jan"/>
    <n v="88"/>
    <n v="52"/>
  </r>
  <r>
    <s v="Feodor"/>
    <s v="Lynen"/>
    <x v="373"/>
    <x v="0"/>
    <s v="DE"/>
    <x v="0"/>
    <x v="58"/>
    <x v="3"/>
    <n v="2"/>
    <x v="181"/>
    <s v="Munich"/>
    <x v="0"/>
    <s v="Apr"/>
    <n v="68"/>
    <n v="53"/>
  </r>
  <r>
    <s v="François "/>
    <s v="Jacob"/>
    <x v="374"/>
    <x v="2"/>
    <s v="FR"/>
    <x v="0"/>
    <x v="59"/>
    <x v="3"/>
    <n v="3"/>
    <x v="148"/>
    <s v="Paris"/>
    <x v="2"/>
    <s v="Jun"/>
    <n v="93"/>
    <n v="45"/>
  </r>
  <r>
    <s v="André "/>
    <s v="Lwoff"/>
    <x v="375"/>
    <x v="2"/>
    <s v="FR"/>
    <x v="0"/>
    <x v="59"/>
    <x v="3"/>
    <n v="3"/>
    <x v="148"/>
    <s v="Paris"/>
    <x v="2"/>
    <s v="May"/>
    <n v="92"/>
    <n v="63"/>
  </r>
  <r>
    <s v="Jacques"/>
    <s v="Monod"/>
    <x v="376"/>
    <x v="2"/>
    <s v="FR"/>
    <x v="0"/>
    <x v="59"/>
    <x v="3"/>
    <n v="3"/>
    <x v="148"/>
    <s v="Paris"/>
    <x v="2"/>
    <s v="Feb"/>
    <n v="66"/>
    <n v="55"/>
  </r>
  <r>
    <s v="Peyton"/>
    <s v="Rous"/>
    <x v="377"/>
    <x v="13"/>
    <s v="US"/>
    <x v="0"/>
    <x v="60"/>
    <x v="3"/>
    <n v="2"/>
    <x v="120"/>
    <s v="New York NY"/>
    <x v="5"/>
    <s v="Oct"/>
    <n v="91"/>
    <n v="87"/>
  </r>
  <r>
    <s v="Charles B."/>
    <s v="Huggins"/>
    <x v="378"/>
    <x v="23"/>
    <s v="US"/>
    <x v="0"/>
    <x v="60"/>
    <x v="3"/>
    <n v="2"/>
    <x v="182"/>
    <s v="Chicago IL"/>
    <x v="5"/>
    <s v="Sep"/>
    <n v="96"/>
    <n v="65"/>
  </r>
  <r>
    <s v="Ragnar"/>
    <s v="Granit"/>
    <x v="379"/>
    <x v="29"/>
    <s v="SE"/>
    <x v="0"/>
    <x v="61"/>
    <x v="3"/>
    <n v="3"/>
    <x v="183"/>
    <s v="Stockholm"/>
    <x v="7"/>
    <s v="Oct"/>
    <n v="91"/>
    <n v="67"/>
  </r>
  <r>
    <s v="Keffer"/>
    <s v="Hartline"/>
    <x v="380"/>
    <x v="13"/>
    <s v="US"/>
    <x v="0"/>
    <x v="61"/>
    <x v="3"/>
    <n v="3"/>
    <x v="120"/>
    <s v="New York NY"/>
    <x v="5"/>
    <s v="Dec"/>
    <n v="80"/>
    <n v="64"/>
  </r>
  <r>
    <s v="George"/>
    <s v="Wald"/>
    <x v="381"/>
    <x v="13"/>
    <s v="US"/>
    <x v="0"/>
    <x v="61"/>
    <x v="3"/>
    <n v="3"/>
    <x v="40"/>
    <s v="Cambridge MA"/>
    <x v="5"/>
    <s v="Nov"/>
    <n v="91"/>
    <n v="61"/>
  </r>
  <r>
    <s v="Robert W."/>
    <s v="Holley"/>
    <x v="382"/>
    <x v="13"/>
    <s v="US"/>
    <x v="0"/>
    <x v="62"/>
    <x v="3"/>
    <n v="3"/>
    <x v="59"/>
    <s v="Ithaca NY"/>
    <x v="5"/>
    <s v="Jan"/>
    <n v="71"/>
    <n v="46"/>
  </r>
  <r>
    <s v="H. Gobind"/>
    <s v="Khorana"/>
    <x v="383"/>
    <x v="14"/>
    <s v="US"/>
    <x v="0"/>
    <x v="62"/>
    <x v="3"/>
    <n v="3"/>
    <x v="177"/>
    <s v="Madison WI"/>
    <x v="5"/>
    <s v="Jan"/>
    <n v="89"/>
    <n v="46"/>
  </r>
  <r>
    <s v="Marshall W."/>
    <s v="Nirenberg"/>
    <x v="384"/>
    <x v="13"/>
    <s v="US"/>
    <x v="0"/>
    <x v="62"/>
    <x v="3"/>
    <n v="3"/>
    <x v="119"/>
    <s v="Bethesda MD"/>
    <x v="5"/>
    <s v="Apr"/>
    <n v="83"/>
    <n v="41"/>
  </r>
  <r>
    <s v="Max"/>
    <s v="Delbrück "/>
    <x v="385"/>
    <x v="0"/>
    <s v="US"/>
    <x v="0"/>
    <x v="63"/>
    <x v="3"/>
    <n v="3"/>
    <x v="24"/>
    <s v="Pasadena CA"/>
    <x v="5"/>
    <s v="Sep"/>
    <n v="75"/>
    <n v="63"/>
  </r>
  <r>
    <s v="Alfred D."/>
    <s v="Hershey"/>
    <x v="386"/>
    <x v="13"/>
    <s v="US"/>
    <x v="0"/>
    <x v="63"/>
    <x v="3"/>
    <n v="3"/>
    <x v="184"/>
    <s v="Long Island New York NY"/>
    <x v="5"/>
    <s v="Dec"/>
    <n v="89"/>
    <n v="61"/>
  </r>
  <r>
    <s v="Salvador E."/>
    <s v="Luria"/>
    <x v="387"/>
    <x v="7"/>
    <s v="US"/>
    <x v="0"/>
    <x v="63"/>
    <x v="3"/>
    <n v="3"/>
    <x v="56"/>
    <s v="Cambridge MA"/>
    <x v="5"/>
    <s v="Aug"/>
    <n v="79"/>
    <n v="57"/>
  </r>
  <r>
    <s v="Sir Bernard"/>
    <s v="Katz"/>
    <x v="388"/>
    <x v="0"/>
    <s v="GB"/>
    <x v="0"/>
    <x v="64"/>
    <x v="3"/>
    <n v="3"/>
    <x v="16"/>
    <s v="London"/>
    <x v="4"/>
    <s v="Mar"/>
    <n v="92"/>
    <n v="59"/>
  </r>
  <r>
    <s v="Ulf"/>
    <s v="von Euler"/>
    <x v="389"/>
    <x v="9"/>
    <s v="SE"/>
    <x v="0"/>
    <x v="64"/>
    <x v="3"/>
    <n v="3"/>
    <x v="183"/>
    <s v="Stockholm"/>
    <x v="7"/>
    <s v="Feb"/>
    <n v="78"/>
    <n v="65"/>
  </r>
  <r>
    <s v="Julius"/>
    <s v="Axelrod"/>
    <x v="390"/>
    <x v="13"/>
    <s v="US"/>
    <x v="0"/>
    <x v="64"/>
    <x v="3"/>
    <n v="3"/>
    <x v="119"/>
    <s v="Bethesda MD"/>
    <x v="5"/>
    <s v="May"/>
    <n v="92"/>
    <n v="58"/>
  </r>
  <r>
    <s v="Earl W."/>
    <s v="Sutherland Jr."/>
    <x v="391"/>
    <x v="13"/>
    <s v="US"/>
    <x v="0"/>
    <x v="65"/>
    <x v="3"/>
    <n v="1"/>
    <x v="185"/>
    <s v="Nashville TN"/>
    <x v="5"/>
    <s v="Nov"/>
    <n v="59"/>
    <n v="56"/>
  </r>
  <r>
    <s v="Gerald M."/>
    <s v="Edelman"/>
    <x v="392"/>
    <x v="13"/>
    <s v="US"/>
    <x v="0"/>
    <x v="50"/>
    <x v="3"/>
    <n v="2"/>
    <x v="120"/>
    <s v="New York NY"/>
    <x v="5"/>
    <s v="Jul"/>
    <n v="85"/>
    <n v="43"/>
  </r>
  <r>
    <s v="Rodney R."/>
    <s v="Porter"/>
    <x v="393"/>
    <x v="4"/>
    <s v="GB"/>
    <x v="0"/>
    <x v="50"/>
    <x v="3"/>
    <n v="2"/>
    <x v="92"/>
    <s v="Oxford"/>
    <x v="4"/>
    <s v="Oct"/>
    <n v="68"/>
    <n v="55"/>
  </r>
  <r>
    <s v="Karl"/>
    <s v="von Frisch"/>
    <x v="394"/>
    <x v="15"/>
    <s v="DE"/>
    <x v="0"/>
    <x v="66"/>
    <x v="3"/>
    <n v="3"/>
    <x v="186"/>
    <s v="Munich"/>
    <x v="0"/>
    <s v="Nov"/>
    <n v="96"/>
    <n v="87"/>
  </r>
  <r>
    <s v="Konrad"/>
    <s v="Lorenz"/>
    <x v="395"/>
    <x v="15"/>
    <s v="AT"/>
    <x v="0"/>
    <x v="66"/>
    <x v="3"/>
    <n v="3"/>
    <x v="187"/>
    <s v="Altenberg; Grünau im Almtal"/>
    <x v="10"/>
    <s v="Nov"/>
    <n v="86"/>
    <n v="70"/>
  </r>
  <r>
    <s v="Nikolaas"/>
    <s v="Tinbergen"/>
    <x v="396"/>
    <x v="1"/>
    <s v="GB"/>
    <x v="0"/>
    <x v="66"/>
    <x v="3"/>
    <n v="3"/>
    <x v="92"/>
    <s v="Oxford"/>
    <x v="4"/>
    <s v="Apr"/>
    <n v="81"/>
    <n v="66"/>
  </r>
  <r>
    <s v="Albert"/>
    <s v="Claude"/>
    <x v="397"/>
    <x v="39"/>
    <s v="BE"/>
    <x v="0"/>
    <x v="67"/>
    <x v="3"/>
    <n v="3"/>
    <x v="188"/>
    <s v="Louvain"/>
    <x v="21"/>
    <s v="Aug"/>
    <n v="85"/>
    <n v="76"/>
  </r>
  <r>
    <s v="Christian"/>
    <s v="de Duve"/>
    <x v="398"/>
    <x v="4"/>
    <s v="BE"/>
    <x v="0"/>
    <x v="67"/>
    <x v="3"/>
    <n v="3"/>
    <x v="120"/>
    <s v="New York NY"/>
    <x v="5"/>
    <s v="Oct"/>
    <n v="96"/>
    <n v="57"/>
  </r>
  <r>
    <s v="George E."/>
    <s v="Palade"/>
    <x v="399"/>
    <x v="45"/>
    <s v="US"/>
    <x v="0"/>
    <x v="67"/>
    <x v="3"/>
    <n v="3"/>
    <x v="189"/>
    <s v="New Haven CT"/>
    <x v="5"/>
    <s v="Nov"/>
    <n v="96"/>
    <n v="62"/>
  </r>
  <r>
    <s v="David"/>
    <s v="Baltimore"/>
    <x v="400"/>
    <x v="13"/>
    <m/>
    <x v="0"/>
    <x v="68"/>
    <x v="3"/>
    <n v="3"/>
    <x v="56"/>
    <s v="Cambridge MA"/>
    <x v="5"/>
    <s v="Mar"/>
    <n v="82"/>
    <n v="37"/>
  </r>
  <r>
    <s v="Renato"/>
    <s v="Dulbecco"/>
    <x v="401"/>
    <x v="7"/>
    <s v="US"/>
    <x v="0"/>
    <x v="68"/>
    <x v="3"/>
    <n v="3"/>
    <x v="190"/>
    <s v="London"/>
    <x v="4"/>
    <s v="Feb"/>
    <n v="98"/>
    <n v="61"/>
  </r>
  <r>
    <s v="Howard M."/>
    <s v="Temin"/>
    <x v="402"/>
    <x v="13"/>
    <s v="US"/>
    <x v="0"/>
    <x v="68"/>
    <x v="3"/>
    <n v="3"/>
    <x v="177"/>
    <s v="Madison WI"/>
    <x v="5"/>
    <s v="Dec"/>
    <n v="60"/>
    <n v="41"/>
  </r>
  <r>
    <s v="Baruch S."/>
    <s v="Blumberg"/>
    <x v="403"/>
    <x v="13"/>
    <s v="US"/>
    <x v="0"/>
    <x v="69"/>
    <x v="3"/>
    <n v="2"/>
    <x v="191"/>
    <s v="Philadelphia PA"/>
    <x v="5"/>
    <s v="Jul"/>
    <n v="86"/>
    <n v="51"/>
  </r>
  <r>
    <s v="D. Carleton"/>
    <s v="Gajdusek"/>
    <x v="404"/>
    <x v="13"/>
    <s v="NO"/>
    <x v="0"/>
    <x v="69"/>
    <x v="3"/>
    <n v="2"/>
    <x v="119"/>
    <s v="Bethesda MD"/>
    <x v="5"/>
    <s v="Sep"/>
    <n v="85"/>
    <n v="53"/>
  </r>
  <r>
    <s v="Roger"/>
    <s v="Guillemin"/>
    <x v="405"/>
    <x v="2"/>
    <m/>
    <x v="0"/>
    <x v="70"/>
    <x v="3"/>
    <n v="4"/>
    <x v="192"/>
    <s v="San Diego CA"/>
    <x v="5"/>
    <s v="Jan"/>
    <n v="96"/>
    <n v="53"/>
  </r>
  <r>
    <s v="Andrew V."/>
    <s v="Schally"/>
    <x v="406"/>
    <x v="34"/>
    <m/>
    <x v="0"/>
    <x v="70"/>
    <x v="3"/>
    <n v="4"/>
    <x v="193"/>
    <s v="New Orleans LA"/>
    <x v="5"/>
    <s v="Nov"/>
    <n v="94"/>
    <n v="51"/>
  </r>
  <r>
    <s v="Rosalyn"/>
    <s v="Yalow"/>
    <x v="407"/>
    <x v="13"/>
    <s v="US"/>
    <x v="1"/>
    <x v="70"/>
    <x v="3"/>
    <n v="2"/>
    <x v="193"/>
    <s v="Bronx NY"/>
    <x v="5"/>
    <s v="Jul"/>
    <n v="90"/>
    <n v="56"/>
  </r>
  <r>
    <s v="Werner"/>
    <s v="Arber"/>
    <x v="408"/>
    <x v="11"/>
    <m/>
    <x v="0"/>
    <x v="71"/>
    <x v="3"/>
    <n v="3"/>
    <x v="194"/>
    <s v="Basel"/>
    <x v="15"/>
    <s v="Jun"/>
    <n v="91"/>
    <n v="49"/>
  </r>
  <r>
    <s v="Daniel"/>
    <s v="Nathans"/>
    <x v="409"/>
    <x v="13"/>
    <s v="US"/>
    <x v="0"/>
    <x v="71"/>
    <x v="3"/>
    <n v="3"/>
    <x v="195"/>
    <s v="Baltimore MD"/>
    <x v="5"/>
    <s v="Oct"/>
    <n v="71"/>
    <n v="50"/>
  </r>
  <r>
    <s v="Hamilton O."/>
    <s v="Smith"/>
    <x v="410"/>
    <x v="13"/>
    <m/>
    <x v="0"/>
    <x v="71"/>
    <x v="3"/>
    <n v="3"/>
    <x v="195"/>
    <s v="Baltimore MD"/>
    <x v="5"/>
    <s v="Aug"/>
    <n v="89"/>
    <n v="47"/>
  </r>
  <r>
    <s v="Allan M."/>
    <s v="Cormack"/>
    <x v="411"/>
    <x v="43"/>
    <s v="US"/>
    <x v="0"/>
    <x v="72"/>
    <x v="3"/>
    <n v="2"/>
    <x v="196"/>
    <s v="Medford MA"/>
    <x v="5"/>
    <s v="Feb"/>
    <n v="74"/>
    <n v="55"/>
  </r>
  <r>
    <s v="Godfrey N."/>
    <s v="Hounsfield"/>
    <x v="412"/>
    <x v="4"/>
    <s v="GB"/>
    <x v="0"/>
    <x v="72"/>
    <x v="3"/>
    <n v="2"/>
    <x v="197"/>
    <s v="London"/>
    <x v="4"/>
    <s v="Aug"/>
    <n v="85"/>
    <n v="60"/>
  </r>
  <r>
    <s v="Baruj"/>
    <s v="Benacerraf"/>
    <x v="413"/>
    <x v="46"/>
    <s v="US"/>
    <x v="0"/>
    <x v="73"/>
    <x v="3"/>
    <n v="3"/>
    <x v="170"/>
    <s v="Boston MA"/>
    <x v="5"/>
    <s v="Oct"/>
    <n v="91"/>
    <n v="60"/>
  </r>
  <r>
    <s v="Jean"/>
    <s v="Dausset"/>
    <x v="414"/>
    <x v="2"/>
    <s v="ES"/>
    <x v="0"/>
    <x v="73"/>
    <x v="3"/>
    <n v="3"/>
    <x v="198"/>
    <s v="Paris"/>
    <x v="2"/>
    <s v="Oct"/>
    <n v="93"/>
    <n v="64"/>
  </r>
  <r>
    <s v="George D."/>
    <s v="Snell"/>
    <x v="415"/>
    <x v="13"/>
    <s v="US"/>
    <x v="0"/>
    <x v="73"/>
    <x v="3"/>
    <n v="3"/>
    <x v="199"/>
    <s v="Bar Harbor ME"/>
    <x v="5"/>
    <s v="Dec"/>
    <n v="93"/>
    <n v="77"/>
  </r>
  <r>
    <s v="Roger W."/>
    <s v="Sperry"/>
    <x v="416"/>
    <x v="13"/>
    <s v="US"/>
    <x v="0"/>
    <x v="74"/>
    <x v="3"/>
    <n v="2"/>
    <x v="24"/>
    <s v="Pasadena CA"/>
    <x v="5"/>
    <s v="Aug"/>
    <n v="81"/>
    <n v="68"/>
  </r>
  <r>
    <s v="David H."/>
    <s v="Hubel"/>
    <x v="417"/>
    <x v="23"/>
    <s v="US"/>
    <x v="0"/>
    <x v="74"/>
    <x v="3"/>
    <n v="4"/>
    <x v="170"/>
    <s v="Boston MA"/>
    <x v="5"/>
    <s v="Feb"/>
    <n v="87"/>
    <n v="55"/>
  </r>
  <r>
    <s v="Torsten N."/>
    <s v="Wiesel"/>
    <x v="418"/>
    <x v="9"/>
    <m/>
    <x v="0"/>
    <x v="74"/>
    <x v="3"/>
    <n v="4"/>
    <x v="170"/>
    <s v="Boston MA"/>
    <x v="5"/>
    <s v="Jun"/>
    <n v="96"/>
    <n v="57"/>
  </r>
  <r>
    <s v="Sune K."/>
    <s v="Bergström "/>
    <x v="419"/>
    <x v="9"/>
    <s v="SE"/>
    <x v="0"/>
    <x v="75"/>
    <x v="3"/>
    <n v="3"/>
    <x v="183"/>
    <s v="Stockholm"/>
    <x v="7"/>
    <s v="Jan"/>
    <n v="88"/>
    <n v="66"/>
  </r>
  <r>
    <s v="Bengt I."/>
    <s v="Samuelsson"/>
    <x v="420"/>
    <x v="9"/>
    <m/>
    <x v="0"/>
    <x v="75"/>
    <x v="3"/>
    <n v="3"/>
    <x v="183"/>
    <s v="Stockholm"/>
    <x v="7"/>
    <s v="May"/>
    <n v="86"/>
    <n v="48"/>
  </r>
  <r>
    <s v="John R."/>
    <s v="Vane"/>
    <x v="421"/>
    <x v="4"/>
    <s v="GB"/>
    <x v="0"/>
    <x v="75"/>
    <x v="3"/>
    <n v="3"/>
    <x v="200"/>
    <s v="Beckenham"/>
    <x v="4"/>
    <s v="Mar"/>
    <n v="77"/>
    <n v="55"/>
  </r>
  <r>
    <s v="Barbara"/>
    <s v="McClintock"/>
    <x v="422"/>
    <x v="13"/>
    <s v="US"/>
    <x v="1"/>
    <x v="76"/>
    <x v="3"/>
    <n v="1"/>
    <x v="201"/>
    <s v="Cold Spring Harbor NY"/>
    <x v="5"/>
    <s v="Jun"/>
    <n v="90"/>
    <n v="81"/>
  </r>
  <r>
    <s v="Niels K."/>
    <s v="Jerne"/>
    <x v="423"/>
    <x v="4"/>
    <s v="FR"/>
    <x v="0"/>
    <x v="77"/>
    <x v="3"/>
    <n v="3"/>
    <x v="202"/>
    <s v="Basel"/>
    <x v="15"/>
    <s v="Dec"/>
    <n v="83"/>
    <n v="73"/>
  </r>
  <r>
    <s v="Georges J.F."/>
    <s v="Köhler "/>
    <x v="424"/>
    <x v="0"/>
    <s v="DE"/>
    <x v="0"/>
    <x v="77"/>
    <x v="3"/>
    <n v="3"/>
    <x v="202"/>
    <s v="Basel"/>
    <x v="15"/>
    <s v="Apr"/>
    <n v="49"/>
    <n v="38"/>
  </r>
  <r>
    <s v="César "/>
    <s v="Milstein"/>
    <x v="425"/>
    <x v="41"/>
    <s v="GB"/>
    <x v="0"/>
    <x v="77"/>
    <x v="3"/>
    <n v="3"/>
    <x v="108"/>
    <s v="Cambridge"/>
    <x v="4"/>
    <s v="Oct"/>
    <n v="75"/>
    <n v="57"/>
  </r>
  <r>
    <s v="Michael S."/>
    <s v="Brown"/>
    <x v="426"/>
    <x v="13"/>
    <m/>
    <x v="0"/>
    <x v="78"/>
    <x v="3"/>
    <n v="2"/>
    <x v="132"/>
    <s v="Dallas TX"/>
    <x v="5"/>
    <s v="Apr"/>
    <n v="79"/>
    <n v="44"/>
  </r>
  <r>
    <s v="Joseph L."/>
    <s v="Goldstein"/>
    <x v="427"/>
    <x v="13"/>
    <m/>
    <x v="0"/>
    <x v="78"/>
    <x v="3"/>
    <n v="2"/>
    <x v="132"/>
    <s v="Dallas TX"/>
    <x v="5"/>
    <s v="Apr"/>
    <n v="80"/>
    <n v="45"/>
  </r>
  <r>
    <s v="Stanley"/>
    <s v="Cohen"/>
    <x v="428"/>
    <x v="13"/>
    <s v="US"/>
    <x v="0"/>
    <x v="79"/>
    <x v="3"/>
    <n v="2"/>
    <x v="203"/>
    <s v="Nashville TN"/>
    <x v="5"/>
    <s v="Nov"/>
    <n v="98"/>
    <n v="64"/>
  </r>
  <r>
    <s v="Rita"/>
    <s v="Levi-Montalcini"/>
    <x v="429"/>
    <x v="7"/>
    <s v="IT"/>
    <x v="1"/>
    <x v="79"/>
    <x v="3"/>
    <n v="2"/>
    <x v="204"/>
    <s v="Rome"/>
    <x v="11"/>
    <s v="Apr"/>
    <n v="103"/>
    <n v="77"/>
  </r>
  <r>
    <s v="Susumu"/>
    <s v="Tonegawa"/>
    <x v="430"/>
    <x v="16"/>
    <m/>
    <x v="0"/>
    <x v="80"/>
    <x v="3"/>
    <n v="1"/>
    <x v="56"/>
    <s v="Cambridge MA"/>
    <x v="5"/>
    <s v="Sep"/>
    <n v="81"/>
    <n v="48"/>
  </r>
  <r>
    <s v="Sir James W."/>
    <s v="Black"/>
    <x v="431"/>
    <x v="4"/>
    <m/>
    <x v="0"/>
    <x v="81"/>
    <x v="3"/>
    <n v="3"/>
    <x v="205"/>
    <s v="London"/>
    <x v="4"/>
    <s v="Jun"/>
    <n v="86"/>
    <n v="64"/>
  </r>
  <r>
    <s v="Gertrude B."/>
    <s v="Elion"/>
    <x v="432"/>
    <x v="13"/>
    <s v="US"/>
    <x v="1"/>
    <x v="81"/>
    <x v="3"/>
    <n v="3"/>
    <x v="206"/>
    <s v="Research Triangle Park NC"/>
    <x v="5"/>
    <s v="Jan"/>
    <n v="81"/>
    <n v="70"/>
  </r>
  <r>
    <s v="George H."/>
    <s v="Hitchings"/>
    <x v="433"/>
    <x v="13"/>
    <s v="US"/>
    <x v="0"/>
    <x v="81"/>
    <x v="3"/>
    <n v="3"/>
    <x v="206"/>
    <s v="Research Triangle Park NC"/>
    <x v="5"/>
    <s v="Apr"/>
    <n v="93"/>
    <n v="83"/>
  </r>
  <r>
    <s v="J. Michael"/>
    <s v="Bishop"/>
    <x v="434"/>
    <x v="13"/>
    <m/>
    <x v="0"/>
    <x v="82"/>
    <x v="3"/>
    <n v="2"/>
    <x v="207"/>
    <s v="San Francisco CA"/>
    <x v="5"/>
    <s v="Feb"/>
    <n v="84"/>
    <n v="53"/>
  </r>
  <r>
    <s v="Harold E."/>
    <s v="Varmus"/>
    <x v="435"/>
    <x v="13"/>
    <m/>
    <x v="0"/>
    <x v="82"/>
    <x v="3"/>
    <n v="2"/>
    <x v="207"/>
    <s v="San Francisco CA"/>
    <x v="5"/>
    <s v="Dec"/>
    <n v="81"/>
    <n v="50"/>
  </r>
  <r>
    <s v="Joseph E."/>
    <s v="Murray"/>
    <x v="436"/>
    <x v="13"/>
    <s v="US"/>
    <x v="0"/>
    <x v="83"/>
    <x v="3"/>
    <n v="2"/>
    <x v="208"/>
    <s v="Boston MA"/>
    <x v="5"/>
    <s v="Apr"/>
    <n v="93"/>
    <n v="71"/>
  </r>
  <r>
    <s v="E. Donnall"/>
    <s v="Thomas"/>
    <x v="437"/>
    <x v="13"/>
    <s v="US"/>
    <x v="0"/>
    <x v="83"/>
    <x v="3"/>
    <n v="2"/>
    <x v="209"/>
    <s v="Seattle WA"/>
    <x v="5"/>
    <s v="Mar"/>
    <n v="92"/>
    <n v="70"/>
  </r>
  <r>
    <s v="Erwin"/>
    <s v="Neher"/>
    <x v="438"/>
    <x v="0"/>
    <m/>
    <x v="0"/>
    <x v="84"/>
    <x v="3"/>
    <n v="2"/>
    <x v="210"/>
    <s v="Göttingen"/>
    <x v="0"/>
    <s v="Mar"/>
    <n v="76"/>
    <n v="47"/>
  </r>
  <r>
    <s v="Bert"/>
    <s v="Sakmann"/>
    <x v="439"/>
    <x v="0"/>
    <m/>
    <x v="0"/>
    <x v="84"/>
    <x v="3"/>
    <n v="2"/>
    <x v="211"/>
    <s v="Heidelberg"/>
    <x v="0"/>
    <s v="Jun"/>
    <n v="78"/>
    <n v="49"/>
  </r>
  <r>
    <s v="Edmond H."/>
    <s v="Fischer"/>
    <x v="440"/>
    <x v="18"/>
    <m/>
    <x v="0"/>
    <x v="85"/>
    <x v="3"/>
    <n v="2"/>
    <x v="79"/>
    <s v="Seattle WA"/>
    <x v="5"/>
    <s v="Apr"/>
    <n v="100"/>
    <n v="72"/>
  </r>
  <r>
    <s v="Edwin G."/>
    <s v="Krebs"/>
    <x v="441"/>
    <x v="13"/>
    <s v="US"/>
    <x v="0"/>
    <x v="85"/>
    <x v="3"/>
    <n v="2"/>
    <x v="79"/>
    <s v="Seattle WA"/>
    <x v="5"/>
    <s v="Jun"/>
    <n v="91"/>
    <n v="74"/>
  </r>
  <r>
    <s v="Richard J."/>
    <s v="Roberts"/>
    <x v="442"/>
    <x v="4"/>
    <m/>
    <x v="0"/>
    <x v="86"/>
    <x v="3"/>
    <n v="2"/>
    <x v="212"/>
    <s v="Beverly MA"/>
    <x v="5"/>
    <s v="Sep"/>
    <n v="77"/>
    <n v="50"/>
  </r>
  <r>
    <s v="Phillip A."/>
    <s v="Sharp"/>
    <x v="443"/>
    <x v="13"/>
    <m/>
    <x v="0"/>
    <x v="86"/>
    <x v="3"/>
    <n v="2"/>
    <x v="213"/>
    <s v="Cambridge MA"/>
    <x v="5"/>
    <s v="Jun"/>
    <n v="76"/>
    <n v="49"/>
  </r>
  <r>
    <s v="Alfred G."/>
    <s v="Gilman"/>
    <x v="444"/>
    <x v="13"/>
    <s v="US"/>
    <x v="0"/>
    <x v="87"/>
    <x v="3"/>
    <n v="2"/>
    <x v="132"/>
    <s v="Dallas TX"/>
    <x v="5"/>
    <s v="Jul"/>
    <n v="74"/>
    <n v="53"/>
  </r>
  <r>
    <s v="Martin"/>
    <s v="Rodbell"/>
    <x v="445"/>
    <x v="13"/>
    <s v="US"/>
    <x v="0"/>
    <x v="87"/>
    <x v="3"/>
    <n v="2"/>
    <x v="214"/>
    <s v="Research Triangle Park NC"/>
    <x v="5"/>
    <s v="Dec"/>
    <n v="73"/>
    <n v="69"/>
  </r>
  <r>
    <s v="Edward B."/>
    <s v="Lewis"/>
    <x v="446"/>
    <x v="13"/>
    <s v="US"/>
    <x v="0"/>
    <x v="88"/>
    <x v="3"/>
    <n v="3"/>
    <x v="24"/>
    <s v="Pasadena CA"/>
    <x v="5"/>
    <s v="May"/>
    <n v="86"/>
    <n v="77"/>
  </r>
  <r>
    <s v="Christiane"/>
    <s v="Nüsslein-Volhard"/>
    <x v="447"/>
    <x v="0"/>
    <m/>
    <x v="1"/>
    <x v="88"/>
    <x v="3"/>
    <n v="3"/>
    <x v="215"/>
    <s v="Tübingen"/>
    <x v="0"/>
    <s v="Oct"/>
    <n v="78"/>
    <n v="53"/>
  </r>
  <r>
    <s v="Eric F."/>
    <s v="Wieschaus"/>
    <x v="448"/>
    <x v="13"/>
    <m/>
    <x v="0"/>
    <x v="88"/>
    <x v="3"/>
    <n v="3"/>
    <x v="39"/>
    <s v="Princeton NJ"/>
    <x v="5"/>
    <s v="Jun"/>
    <n v="73"/>
    <n v="48"/>
  </r>
  <r>
    <s v="Peter C."/>
    <s v="Doherty"/>
    <x v="449"/>
    <x v="10"/>
    <m/>
    <x v="0"/>
    <x v="89"/>
    <x v="3"/>
    <n v="2"/>
    <x v="216"/>
    <s v="Memphis TN"/>
    <x v="5"/>
    <s v="Oct"/>
    <n v="80"/>
    <n v="56"/>
  </r>
  <r>
    <s v="Rolf M."/>
    <s v="Zinkernagel"/>
    <x v="450"/>
    <x v="11"/>
    <m/>
    <x v="0"/>
    <x v="89"/>
    <x v="3"/>
    <n v="2"/>
    <x v="217"/>
    <s v="Zurich"/>
    <x v="15"/>
    <s v="Jan"/>
    <n v="76"/>
    <n v="52"/>
  </r>
  <r>
    <s v="Stanley B."/>
    <s v="Prusiner"/>
    <x v="451"/>
    <x v="13"/>
    <m/>
    <x v="0"/>
    <x v="90"/>
    <x v="3"/>
    <n v="1"/>
    <x v="207"/>
    <s v="San Francisco CA"/>
    <x v="5"/>
    <s v="May"/>
    <n v="78"/>
    <n v="55"/>
  </r>
  <r>
    <s v="Robert F."/>
    <s v="Furchgott"/>
    <x v="452"/>
    <x v="13"/>
    <s v="US"/>
    <x v="0"/>
    <x v="91"/>
    <x v="3"/>
    <n v="3"/>
    <x v="218"/>
    <s v="Brooklyn NY"/>
    <x v="5"/>
    <s v="Jun"/>
    <n v="93"/>
    <n v="82"/>
  </r>
  <r>
    <s v="Louis J."/>
    <s v="Ignarro"/>
    <x v="453"/>
    <x v="13"/>
    <m/>
    <x v="0"/>
    <x v="91"/>
    <x v="3"/>
    <n v="3"/>
    <x v="207"/>
    <s v="Los Angeles CA"/>
    <x v="5"/>
    <s v="May"/>
    <n v="79"/>
    <n v="57"/>
  </r>
  <r>
    <s v="Ferid"/>
    <s v="Murad"/>
    <x v="454"/>
    <x v="13"/>
    <m/>
    <x v="0"/>
    <x v="91"/>
    <x v="3"/>
    <n v="3"/>
    <x v="219"/>
    <s v="Houston TX"/>
    <x v="5"/>
    <s v="Sep"/>
    <n v="84"/>
    <n v="62"/>
  </r>
  <r>
    <s v="Günter "/>
    <s v="Blobel"/>
    <x v="455"/>
    <x v="3"/>
    <s v="US"/>
    <x v="0"/>
    <x v="92"/>
    <x v="3"/>
    <n v="1"/>
    <x v="120"/>
    <s v="New York NY"/>
    <x v="5"/>
    <s v="May"/>
    <n v="82"/>
    <n v="63"/>
  </r>
  <r>
    <s v="Henry"/>
    <s v="Dunant"/>
    <x v="456"/>
    <x v="11"/>
    <s v="CH"/>
    <x v="0"/>
    <x v="0"/>
    <x v="2"/>
    <n v="2"/>
    <x v="5"/>
    <m/>
    <x v="3"/>
    <s v="May"/>
    <n v="82"/>
    <n v="73"/>
  </r>
  <r>
    <s v="Frédéric "/>
    <s v="Passy"/>
    <x v="457"/>
    <x v="2"/>
    <s v="FR"/>
    <x v="0"/>
    <x v="0"/>
    <x v="2"/>
    <n v="2"/>
    <x v="5"/>
    <m/>
    <x v="3"/>
    <s v="May"/>
    <n v="90"/>
    <n v="79"/>
  </r>
  <r>
    <s v="Élie "/>
    <s v="Ducommun"/>
    <x v="458"/>
    <x v="11"/>
    <s v="CH"/>
    <x v="0"/>
    <x v="1"/>
    <x v="2"/>
    <n v="2"/>
    <x v="5"/>
    <m/>
    <x v="3"/>
    <s v="Feb"/>
    <n v="73"/>
    <n v="69"/>
  </r>
  <r>
    <s v="Albert"/>
    <s v="Gobat"/>
    <x v="459"/>
    <x v="11"/>
    <s v="CH"/>
    <x v="0"/>
    <x v="1"/>
    <x v="2"/>
    <n v="2"/>
    <x v="5"/>
    <m/>
    <x v="3"/>
    <s v="May"/>
    <n v="71"/>
    <n v="59"/>
  </r>
  <r>
    <s v="Randal"/>
    <s v="Cremer"/>
    <x v="460"/>
    <x v="4"/>
    <s v="GB"/>
    <x v="0"/>
    <x v="2"/>
    <x v="2"/>
    <n v="1"/>
    <x v="5"/>
    <m/>
    <x v="3"/>
    <s v="Mar"/>
    <n v="80"/>
    <n v="75"/>
  </r>
  <r>
    <s v="Bertha"/>
    <s v="von Suttner"/>
    <x v="461"/>
    <x v="30"/>
    <s v="AT"/>
    <x v="1"/>
    <x v="5"/>
    <x v="2"/>
    <n v="1"/>
    <x v="5"/>
    <m/>
    <x v="3"/>
    <s v="Jun"/>
    <n v="71"/>
    <n v="62"/>
  </r>
  <r>
    <s v="Theodore"/>
    <s v="Roosevelt"/>
    <x v="462"/>
    <x v="13"/>
    <s v="US"/>
    <x v="0"/>
    <x v="6"/>
    <x v="2"/>
    <n v="1"/>
    <x v="5"/>
    <m/>
    <x v="3"/>
    <s v="Oct"/>
    <n v="61"/>
    <n v="48"/>
  </r>
  <r>
    <s v="Ernesto Teodoro"/>
    <s v="Moneta"/>
    <x v="463"/>
    <x v="7"/>
    <s v="IT"/>
    <x v="0"/>
    <x v="7"/>
    <x v="2"/>
    <n v="2"/>
    <x v="5"/>
    <m/>
    <x v="3"/>
    <s v="Sep"/>
    <n v="85"/>
    <n v="74"/>
  </r>
  <r>
    <s v="Louis"/>
    <s v="Renault"/>
    <x v="464"/>
    <x v="2"/>
    <s v="FR"/>
    <x v="0"/>
    <x v="7"/>
    <x v="2"/>
    <n v="2"/>
    <x v="6"/>
    <s v="Paris"/>
    <x v="2"/>
    <s v="May"/>
    <n v="75"/>
    <n v="64"/>
  </r>
  <r>
    <s v="Klas Pontus"/>
    <s v="Arnoldson"/>
    <x v="465"/>
    <x v="9"/>
    <s v="SE"/>
    <x v="0"/>
    <x v="8"/>
    <x v="2"/>
    <n v="2"/>
    <x v="5"/>
    <m/>
    <x v="3"/>
    <s v="Oct"/>
    <n v="72"/>
    <n v="64"/>
  </r>
  <r>
    <s v="Fredrik"/>
    <s v="Bajer"/>
    <x v="466"/>
    <x v="12"/>
    <s v="DK"/>
    <x v="0"/>
    <x v="8"/>
    <x v="2"/>
    <n v="2"/>
    <x v="5"/>
    <m/>
    <x v="3"/>
    <s v="Apr"/>
    <n v="85"/>
    <n v="71"/>
  </r>
  <r>
    <s v="Auguste"/>
    <s v="Beernaert"/>
    <x v="467"/>
    <x v="39"/>
    <s v="CH"/>
    <x v="0"/>
    <x v="9"/>
    <x v="2"/>
    <n v="2"/>
    <x v="5"/>
    <m/>
    <x v="3"/>
    <s v="Jul"/>
    <n v="83"/>
    <n v="80"/>
  </r>
  <r>
    <s v="Paul Henri"/>
    <s v="d'Estournelles de Constant"/>
    <x v="468"/>
    <x v="2"/>
    <s v="FR"/>
    <x v="0"/>
    <x v="9"/>
    <x v="2"/>
    <n v="2"/>
    <x v="5"/>
    <m/>
    <x v="3"/>
    <s v="Nov"/>
    <n v="72"/>
    <n v="57"/>
  </r>
  <r>
    <s v="Tobias"/>
    <s v="Asser"/>
    <x v="469"/>
    <x v="1"/>
    <s v="NL"/>
    <x v="0"/>
    <x v="3"/>
    <x v="2"/>
    <n v="2"/>
    <x v="5"/>
    <m/>
    <x v="3"/>
    <s v="Apr"/>
    <n v="75"/>
    <n v="73"/>
  </r>
  <r>
    <s v="Alfred"/>
    <s v="Fried"/>
    <x v="470"/>
    <x v="15"/>
    <s v="AT"/>
    <x v="0"/>
    <x v="3"/>
    <x v="2"/>
    <n v="2"/>
    <x v="5"/>
    <m/>
    <x v="3"/>
    <s v="Nov"/>
    <n v="57"/>
    <n v="47"/>
  </r>
  <r>
    <s v="Elihu"/>
    <s v="Root"/>
    <x v="471"/>
    <x v="13"/>
    <s v="US"/>
    <x v="0"/>
    <x v="11"/>
    <x v="2"/>
    <n v="1"/>
    <x v="5"/>
    <m/>
    <x v="3"/>
    <s v="Feb"/>
    <n v="92"/>
    <n v="67"/>
  </r>
  <r>
    <s v="Henri"/>
    <s v="La Fontaine"/>
    <x v="472"/>
    <x v="39"/>
    <s v="BE"/>
    <x v="0"/>
    <x v="12"/>
    <x v="2"/>
    <n v="1"/>
    <x v="5"/>
    <m/>
    <x v="3"/>
    <s v="Apr"/>
    <n v="89"/>
    <n v="59"/>
  </r>
  <r>
    <s v="Woodrow"/>
    <s v="Wilson"/>
    <x v="473"/>
    <x v="13"/>
    <s v="US"/>
    <x v="0"/>
    <x v="17"/>
    <x v="2"/>
    <n v="1"/>
    <x v="5"/>
    <m/>
    <x v="3"/>
    <s v="Dec"/>
    <n v="68"/>
    <n v="63"/>
  </r>
  <r>
    <s v="Léon "/>
    <s v="Bourgeois"/>
    <x v="474"/>
    <x v="2"/>
    <s v="FR"/>
    <x v="0"/>
    <x v="18"/>
    <x v="2"/>
    <n v="1"/>
    <x v="5"/>
    <m/>
    <x v="3"/>
    <s v="May"/>
    <n v="74"/>
    <n v="69"/>
  </r>
  <r>
    <s v="Hjalmar"/>
    <s v="Branting"/>
    <x v="475"/>
    <x v="9"/>
    <s v="SE"/>
    <x v="0"/>
    <x v="19"/>
    <x v="2"/>
    <n v="2"/>
    <x v="5"/>
    <m/>
    <x v="3"/>
    <s v="Nov"/>
    <n v="65"/>
    <n v="61"/>
  </r>
  <r>
    <s v="Christian"/>
    <s v="Lange"/>
    <x v="476"/>
    <x v="21"/>
    <s v="NO"/>
    <x v="0"/>
    <x v="19"/>
    <x v="2"/>
    <n v="2"/>
    <x v="5"/>
    <m/>
    <x v="3"/>
    <s v="Sep"/>
    <n v="69"/>
    <n v="52"/>
  </r>
  <r>
    <s v="Fridtjof"/>
    <s v="Nansen"/>
    <x v="477"/>
    <x v="21"/>
    <s v="NO"/>
    <x v="0"/>
    <x v="20"/>
    <x v="2"/>
    <n v="1"/>
    <x v="5"/>
    <m/>
    <x v="3"/>
    <s v="Oct"/>
    <n v="69"/>
    <n v="61"/>
  </r>
  <r>
    <s v="Sir Austen"/>
    <s v="Chamberlain"/>
    <x v="478"/>
    <x v="4"/>
    <s v="GB"/>
    <x v="0"/>
    <x v="23"/>
    <x v="2"/>
    <n v="2"/>
    <x v="5"/>
    <m/>
    <x v="3"/>
    <s v="Oct"/>
    <n v="74"/>
    <n v="62"/>
  </r>
  <r>
    <s v="Charles G."/>
    <s v="Dawes"/>
    <x v="479"/>
    <x v="13"/>
    <s v="US"/>
    <x v="0"/>
    <x v="23"/>
    <x v="2"/>
    <n v="2"/>
    <x v="5"/>
    <m/>
    <x v="3"/>
    <s v="Aug"/>
    <n v="86"/>
    <n v="60"/>
  </r>
  <r>
    <s v="Aristide"/>
    <s v="Briand"/>
    <x v="480"/>
    <x v="2"/>
    <s v="FR"/>
    <x v="0"/>
    <x v="24"/>
    <x v="2"/>
    <n v="2"/>
    <x v="5"/>
    <m/>
    <x v="3"/>
    <s v="Mar"/>
    <n v="70"/>
    <n v="64"/>
  </r>
  <r>
    <s v="Gustav"/>
    <s v="Stresemann"/>
    <x v="481"/>
    <x v="0"/>
    <s v="DE"/>
    <x v="0"/>
    <x v="24"/>
    <x v="2"/>
    <n v="2"/>
    <x v="5"/>
    <m/>
    <x v="3"/>
    <s v="May"/>
    <n v="51"/>
    <n v="48"/>
  </r>
  <r>
    <s v="Ferdinand"/>
    <s v="Buisson"/>
    <x v="482"/>
    <x v="2"/>
    <s v="FR"/>
    <x v="0"/>
    <x v="25"/>
    <x v="2"/>
    <n v="2"/>
    <x v="5"/>
    <m/>
    <x v="3"/>
    <s v="Dec"/>
    <n v="91"/>
    <n v="86"/>
  </r>
  <r>
    <s v="Ludwig"/>
    <s v="Quidde"/>
    <x v="483"/>
    <x v="0"/>
    <s v="CH"/>
    <x v="0"/>
    <x v="25"/>
    <x v="2"/>
    <n v="2"/>
    <x v="5"/>
    <m/>
    <x v="3"/>
    <s v="Mar"/>
    <n v="83"/>
    <n v="69"/>
  </r>
  <r>
    <s v="Frank B."/>
    <s v="Kellogg"/>
    <x v="484"/>
    <x v="13"/>
    <s v="US"/>
    <x v="0"/>
    <x v="27"/>
    <x v="2"/>
    <n v="1"/>
    <x v="5"/>
    <m/>
    <x v="3"/>
    <s v="Dec"/>
    <n v="81"/>
    <n v="73"/>
  </r>
  <r>
    <s v="Nathan"/>
    <s v="Söderblom "/>
    <x v="485"/>
    <x v="9"/>
    <s v="SE"/>
    <x v="0"/>
    <x v="28"/>
    <x v="2"/>
    <n v="1"/>
    <x v="5"/>
    <m/>
    <x v="3"/>
    <s v="Jan"/>
    <n v="65"/>
    <n v="64"/>
  </r>
  <r>
    <s v="Jane"/>
    <s v="Addams"/>
    <x v="486"/>
    <x v="13"/>
    <s v="US"/>
    <x v="1"/>
    <x v="93"/>
    <x v="2"/>
    <n v="2"/>
    <x v="5"/>
    <m/>
    <x v="3"/>
    <s v="Sep"/>
    <n v="75"/>
    <n v="71"/>
  </r>
  <r>
    <s v="Nicholas Murray"/>
    <s v="Butler"/>
    <x v="487"/>
    <x v="13"/>
    <s v="US"/>
    <x v="0"/>
    <x v="93"/>
    <x v="2"/>
    <n v="2"/>
    <x v="38"/>
    <s v="New York NY"/>
    <x v="5"/>
    <s v="Apr"/>
    <n v="85"/>
    <n v="69"/>
  </r>
  <r>
    <s v="Sir Norman"/>
    <s v="Angell"/>
    <x v="488"/>
    <x v="4"/>
    <s v="GB"/>
    <x v="0"/>
    <x v="30"/>
    <x v="2"/>
    <n v="1"/>
    <x v="5"/>
    <m/>
    <x v="3"/>
    <s v="Dec"/>
    <n v="95"/>
    <n v="61"/>
  </r>
  <r>
    <s v="Arthur"/>
    <s v="Henderson"/>
    <x v="489"/>
    <x v="4"/>
    <s v="GB"/>
    <x v="0"/>
    <x v="94"/>
    <x v="2"/>
    <n v="1"/>
    <x v="5"/>
    <m/>
    <x v="3"/>
    <s v="Sep"/>
    <n v="72"/>
    <n v="71"/>
  </r>
  <r>
    <s v="Carl"/>
    <s v="von Ossietzky"/>
    <x v="490"/>
    <x v="0"/>
    <s v="DE"/>
    <x v="0"/>
    <x v="31"/>
    <x v="2"/>
    <n v="1"/>
    <x v="5"/>
    <m/>
    <x v="3"/>
    <s v="Oct"/>
    <n v="49"/>
    <n v="46"/>
  </r>
  <r>
    <s v="Carlos"/>
    <s v="Saavedra Lamas"/>
    <x v="491"/>
    <x v="41"/>
    <s v="AR"/>
    <x v="0"/>
    <x v="32"/>
    <x v="2"/>
    <n v="1"/>
    <x v="5"/>
    <m/>
    <x v="3"/>
    <s v="Nov"/>
    <n v="81"/>
    <n v="58"/>
  </r>
  <r>
    <s v="Robert"/>
    <s v="Cecil"/>
    <x v="492"/>
    <x v="4"/>
    <s v="GB"/>
    <x v="0"/>
    <x v="33"/>
    <x v="2"/>
    <n v="1"/>
    <x v="5"/>
    <m/>
    <x v="3"/>
    <s v="Sep"/>
    <n v="94"/>
    <n v="73"/>
  </r>
  <r>
    <s v="Cordell"/>
    <s v="Hull"/>
    <x v="493"/>
    <x v="13"/>
    <s v="US"/>
    <x v="0"/>
    <x v="38"/>
    <x v="2"/>
    <n v="1"/>
    <x v="5"/>
    <m/>
    <x v="3"/>
    <s v="Oct"/>
    <n v="84"/>
    <n v="74"/>
  </r>
  <r>
    <s v="Emily Greene"/>
    <s v="Balch"/>
    <x v="494"/>
    <x v="13"/>
    <s v="US"/>
    <x v="1"/>
    <x v="39"/>
    <x v="2"/>
    <n v="2"/>
    <x v="5"/>
    <m/>
    <x v="3"/>
    <s v="Jan"/>
    <n v="94"/>
    <n v="79"/>
  </r>
  <r>
    <s v="John R."/>
    <s v="Mott"/>
    <x v="495"/>
    <x v="13"/>
    <s v="US"/>
    <x v="0"/>
    <x v="39"/>
    <x v="2"/>
    <n v="2"/>
    <x v="5"/>
    <m/>
    <x v="3"/>
    <s v="May"/>
    <n v="90"/>
    <n v="81"/>
  </r>
  <r>
    <s v="John"/>
    <s v="Boyd Orr"/>
    <x v="496"/>
    <x v="4"/>
    <s v="GB"/>
    <x v="0"/>
    <x v="42"/>
    <x v="2"/>
    <n v="1"/>
    <x v="5"/>
    <m/>
    <x v="3"/>
    <s v="Sep"/>
    <n v="91"/>
    <n v="69"/>
  </r>
  <r>
    <s v="Ralph"/>
    <s v="Bunche"/>
    <x v="497"/>
    <x v="13"/>
    <s v="US"/>
    <x v="0"/>
    <x v="43"/>
    <x v="2"/>
    <n v="1"/>
    <x v="40"/>
    <s v="Cambridge MA"/>
    <x v="5"/>
    <s v="Aug"/>
    <n v="67"/>
    <n v="46"/>
  </r>
  <r>
    <s v="Léon "/>
    <s v="Jouhaux"/>
    <x v="498"/>
    <x v="2"/>
    <s v="FR"/>
    <x v="0"/>
    <x v="44"/>
    <x v="2"/>
    <n v="1"/>
    <x v="5"/>
    <m/>
    <x v="3"/>
    <s v="Jul"/>
    <n v="75"/>
    <n v="72"/>
  </r>
  <r>
    <s v="Albert"/>
    <s v="Schweitzer"/>
    <x v="499"/>
    <x v="2"/>
    <s v="GA"/>
    <x v="0"/>
    <x v="45"/>
    <x v="2"/>
    <n v="1"/>
    <x v="5"/>
    <m/>
    <x v="3"/>
    <s v="Jan"/>
    <n v="90"/>
    <n v="77"/>
  </r>
  <r>
    <s v="George C."/>
    <s v="Marshall"/>
    <x v="500"/>
    <x v="13"/>
    <s v="US"/>
    <x v="0"/>
    <x v="46"/>
    <x v="2"/>
    <n v="1"/>
    <x v="5"/>
    <m/>
    <x v="3"/>
    <s v="Dec"/>
    <n v="79"/>
    <n v="73"/>
  </r>
  <r>
    <s v="Lester Bowles"/>
    <s v="Pearson"/>
    <x v="501"/>
    <x v="23"/>
    <s v="CA"/>
    <x v="0"/>
    <x v="51"/>
    <x v="2"/>
    <n v="1"/>
    <x v="5"/>
    <m/>
    <x v="3"/>
    <s v="Apr"/>
    <n v="75"/>
    <n v="60"/>
  </r>
  <r>
    <s v="Georges"/>
    <s v="Pire"/>
    <x v="502"/>
    <x v="39"/>
    <s v="BE"/>
    <x v="0"/>
    <x v="52"/>
    <x v="2"/>
    <n v="1"/>
    <x v="5"/>
    <m/>
    <x v="3"/>
    <s v="Feb"/>
    <n v="59"/>
    <n v="48"/>
  </r>
  <r>
    <s v="Philip"/>
    <s v="Noel-Baker"/>
    <x v="503"/>
    <x v="4"/>
    <s v="GB"/>
    <x v="0"/>
    <x v="53"/>
    <x v="2"/>
    <n v="1"/>
    <x v="5"/>
    <m/>
    <x v="3"/>
    <s v="Nov"/>
    <n v="93"/>
    <n v="70"/>
  </r>
  <r>
    <s v="Albert"/>
    <s v="Luthuli"/>
    <x v="504"/>
    <x v="47"/>
    <s v="ZA"/>
    <x v="0"/>
    <x v="54"/>
    <x v="2"/>
    <n v="1"/>
    <x v="5"/>
    <m/>
    <x v="3"/>
    <s v="Jul"/>
    <n v="69"/>
    <n v="62"/>
  </r>
  <r>
    <s v="Dag"/>
    <s v="Hammarskjöld "/>
    <x v="505"/>
    <x v="9"/>
    <s v="ZM"/>
    <x v="0"/>
    <x v="55"/>
    <x v="2"/>
    <n v="1"/>
    <x v="5"/>
    <m/>
    <x v="3"/>
    <s v="Jul"/>
    <n v="56"/>
    <n v="56"/>
  </r>
  <r>
    <s v="Martin Luther"/>
    <s v="King Jr."/>
    <x v="506"/>
    <x v="13"/>
    <s v="US"/>
    <x v="0"/>
    <x v="58"/>
    <x v="2"/>
    <n v="1"/>
    <x v="5"/>
    <m/>
    <x v="3"/>
    <s v="Jan"/>
    <n v="39"/>
    <n v="35"/>
  </r>
  <r>
    <s v="René "/>
    <s v="Cassin"/>
    <x v="507"/>
    <x v="2"/>
    <s v="FR"/>
    <x v="0"/>
    <x v="62"/>
    <x v="2"/>
    <n v="1"/>
    <x v="5"/>
    <m/>
    <x v="3"/>
    <s v="Oct"/>
    <n v="89"/>
    <n v="81"/>
  </r>
  <r>
    <s v="Norman"/>
    <s v="Borlaug"/>
    <x v="508"/>
    <x v="13"/>
    <s v="US"/>
    <x v="0"/>
    <x v="64"/>
    <x v="2"/>
    <n v="1"/>
    <x v="5"/>
    <m/>
    <x v="3"/>
    <s v="Mar"/>
    <n v="95"/>
    <n v="56"/>
  </r>
  <r>
    <s v="Willy"/>
    <s v="Brandt"/>
    <x v="509"/>
    <x v="0"/>
    <s v="DE"/>
    <x v="0"/>
    <x v="65"/>
    <x v="2"/>
    <n v="1"/>
    <x v="5"/>
    <m/>
    <x v="3"/>
    <s v="Dec"/>
    <n v="79"/>
    <n v="58"/>
  </r>
  <r>
    <s v="Henry"/>
    <s v="Kissinger"/>
    <x v="510"/>
    <x v="0"/>
    <m/>
    <x v="0"/>
    <x v="66"/>
    <x v="2"/>
    <n v="2"/>
    <x v="5"/>
    <m/>
    <x v="3"/>
    <s v="May"/>
    <n v="97"/>
    <n v="50"/>
  </r>
  <r>
    <s v="Le Duc Tho"/>
    <m/>
    <x v="511"/>
    <x v="48"/>
    <s v="VN"/>
    <x v="0"/>
    <x v="66"/>
    <x v="2"/>
    <n v="2"/>
    <x v="5"/>
    <m/>
    <x v="3"/>
    <s v="Oct"/>
    <n v="79"/>
    <n v="62"/>
  </r>
  <r>
    <s v="Seán "/>
    <s v="MacBride"/>
    <x v="512"/>
    <x v="2"/>
    <s v="IE"/>
    <x v="0"/>
    <x v="67"/>
    <x v="2"/>
    <n v="2"/>
    <x v="5"/>
    <m/>
    <x v="3"/>
    <s v="Jan"/>
    <n v="84"/>
    <n v="70"/>
  </r>
  <r>
    <s v="Eisaku"/>
    <s v="Sato"/>
    <x v="513"/>
    <x v="16"/>
    <s v="JP"/>
    <x v="0"/>
    <x v="67"/>
    <x v="2"/>
    <n v="2"/>
    <x v="5"/>
    <m/>
    <x v="3"/>
    <s v="Mar"/>
    <n v="74"/>
    <n v="73"/>
  </r>
  <r>
    <s v="Andrei"/>
    <s v="Sakharov"/>
    <x v="514"/>
    <x v="8"/>
    <s v="RU"/>
    <x v="0"/>
    <x v="68"/>
    <x v="2"/>
    <n v="1"/>
    <x v="5"/>
    <m/>
    <x v="3"/>
    <s v="May"/>
    <n v="68"/>
    <n v="54"/>
  </r>
  <r>
    <s v="Betty"/>
    <s v="Williams"/>
    <x v="515"/>
    <x v="4"/>
    <s v="GB"/>
    <x v="1"/>
    <x v="69"/>
    <x v="2"/>
    <n v="2"/>
    <x v="5"/>
    <m/>
    <x v="3"/>
    <s v="May"/>
    <n v="77"/>
    <n v="33"/>
  </r>
  <r>
    <s v="Mairead"/>
    <s v="Corrigan"/>
    <x v="516"/>
    <x v="4"/>
    <m/>
    <x v="1"/>
    <x v="69"/>
    <x v="2"/>
    <n v="2"/>
    <x v="5"/>
    <m/>
    <x v="3"/>
    <s v="Jan"/>
    <n v="76"/>
    <n v="32"/>
  </r>
  <r>
    <s v="Anwar"/>
    <s v="al-Sadat"/>
    <x v="517"/>
    <x v="31"/>
    <s v="EG"/>
    <x v="0"/>
    <x v="71"/>
    <x v="2"/>
    <n v="2"/>
    <x v="5"/>
    <m/>
    <x v="3"/>
    <s v="Dec"/>
    <n v="63"/>
    <n v="60"/>
  </r>
  <r>
    <s v="Menachem"/>
    <s v="Begin"/>
    <x v="518"/>
    <x v="49"/>
    <s v="IL"/>
    <x v="0"/>
    <x v="71"/>
    <x v="2"/>
    <n v="2"/>
    <x v="5"/>
    <m/>
    <x v="3"/>
    <s v="Aug"/>
    <n v="79"/>
    <n v="65"/>
  </r>
  <r>
    <s v="Agnes Gonxha"/>
    <s v="Bojaxhiu"/>
    <x v="519"/>
    <x v="50"/>
    <s v="IN"/>
    <x v="1"/>
    <x v="72"/>
    <x v="2"/>
    <n v="1"/>
    <x v="5"/>
    <m/>
    <x v="3"/>
    <s v="Aug"/>
    <n v="87"/>
    <n v="69"/>
  </r>
  <r>
    <s v="Adolfo"/>
    <s v="Pérez Esquivel"/>
    <x v="520"/>
    <x v="41"/>
    <m/>
    <x v="0"/>
    <x v="73"/>
    <x v="2"/>
    <n v="1"/>
    <x v="5"/>
    <m/>
    <x v="3"/>
    <s v="Nov"/>
    <n v="89"/>
    <n v="49"/>
  </r>
  <r>
    <s v="Alva"/>
    <s v="Myrdal"/>
    <x v="521"/>
    <x v="9"/>
    <s v="SE"/>
    <x v="1"/>
    <x v="75"/>
    <x v="2"/>
    <n v="2"/>
    <x v="5"/>
    <m/>
    <x v="3"/>
    <s v="Jan"/>
    <n v="84"/>
    <n v="80"/>
  </r>
  <r>
    <s v="Alfonso"/>
    <s v="García Robles"/>
    <x v="522"/>
    <x v="37"/>
    <s v="MX"/>
    <x v="0"/>
    <x v="75"/>
    <x v="2"/>
    <n v="2"/>
    <x v="5"/>
    <m/>
    <x v="3"/>
    <s v="Mar"/>
    <n v="80"/>
    <n v="71"/>
  </r>
  <r>
    <s v="Lech"/>
    <s v="Walesa"/>
    <x v="523"/>
    <x v="3"/>
    <m/>
    <x v="0"/>
    <x v="76"/>
    <x v="2"/>
    <n v="1"/>
    <x v="5"/>
    <m/>
    <x v="3"/>
    <s v="Sep"/>
    <n v="77"/>
    <n v="40"/>
  </r>
  <r>
    <s v="Desmond"/>
    <s v="Tutu"/>
    <x v="524"/>
    <x v="43"/>
    <m/>
    <x v="0"/>
    <x v="77"/>
    <x v="2"/>
    <n v="1"/>
    <x v="5"/>
    <m/>
    <x v="3"/>
    <s v="Oct"/>
    <n v="89"/>
    <n v="53"/>
  </r>
  <r>
    <s v="Elie"/>
    <s v="Wiesel"/>
    <x v="525"/>
    <x v="45"/>
    <s v="US"/>
    <x v="0"/>
    <x v="79"/>
    <x v="2"/>
    <n v="1"/>
    <x v="5"/>
    <m/>
    <x v="3"/>
    <s v="Sep"/>
    <n v="88"/>
    <n v="58"/>
  </r>
  <r>
    <s v="Oscar"/>
    <s v="Arias Sánchez"/>
    <x v="526"/>
    <x v="51"/>
    <m/>
    <x v="0"/>
    <x v="80"/>
    <x v="2"/>
    <n v="1"/>
    <x v="5"/>
    <m/>
    <x v="3"/>
    <s v="Sep"/>
    <n v="80"/>
    <n v="47"/>
  </r>
  <r>
    <s v="Lhamo"/>
    <s v="Thondup"/>
    <x v="527"/>
    <x v="18"/>
    <m/>
    <x v="0"/>
    <x v="82"/>
    <x v="2"/>
    <n v="1"/>
    <x v="5"/>
    <m/>
    <x v="3"/>
    <s v="Jul"/>
    <n v="85"/>
    <n v="54"/>
  </r>
  <r>
    <s v="Mikhail"/>
    <s v="Gorbachev"/>
    <x v="528"/>
    <x v="8"/>
    <m/>
    <x v="0"/>
    <x v="83"/>
    <x v="2"/>
    <n v="1"/>
    <x v="5"/>
    <m/>
    <x v="3"/>
    <s v="Mar"/>
    <n v="89"/>
    <n v="59"/>
  </r>
  <r>
    <s v="Aung San Suu Kyi"/>
    <m/>
    <x v="529"/>
    <x v="52"/>
    <m/>
    <x v="1"/>
    <x v="84"/>
    <x v="2"/>
    <n v="1"/>
    <x v="5"/>
    <m/>
    <x v="3"/>
    <s v="Jun"/>
    <n v="75"/>
    <n v="46"/>
  </r>
  <r>
    <s v="Rigoberta"/>
    <s v="Menchú Tum"/>
    <x v="530"/>
    <x v="53"/>
    <m/>
    <x v="1"/>
    <x v="85"/>
    <x v="2"/>
    <n v="1"/>
    <x v="5"/>
    <m/>
    <x v="3"/>
    <s v="Jan"/>
    <n v="61"/>
    <n v="33"/>
  </r>
  <r>
    <s v="Nelson"/>
    <s v="Mandela"/>
    <x v="531"/>
    <x v="43"/>
    <s v="ZA"/>
    <x v="0"/>
    <x v="86"/>
    <x v="2"/>
    <n v="2"/>
    <x v="5"/>
    <m/>
    <x v="3"/>
    <s v="Jul"/>
    <n v="95"/>
    <n v="75"/>
  </r>
  <r>
    <s v="F.W."/>
    <s v="de Klerk"/>
    <x v="532"/>
    <x v="43"/>
    <m/>
    <x v="0"/>
    <x v="86"/>
    <x v="2"/>
    <n v="2"/>
    <x v="5"/>
    <m/>
    <x v="3"/>
    <s v="Mar"/>
    <n v="84"/>
    <n v="57"/>
  </r>
  <r>
    <s v="Yasser"/>
    <s v="Arafat"/>
    <x v="533"/>
    <x v="31"/>
    <s v="FR"/>
    <x v="0"/>
    <x v="87"/>
    <x v="2"/>
    <n v="3"/>
    <x v="5"/>
    <m/>
    <x v="3"/>
    <s v="Aug"/>
    <n v="75"/>
    <n v="65"/>
  </r>
  <r>
    <s v="Shimon"/>
    <s v="Peres"/>
    <x v="534"/>
    <x v="49"/>
    <s v="IL"/>
    <x v="0"/>
    <x v="87"/>
    <x v="2"/>
    <n v="3"/>
    <x v="5"/>
    <m/>
    <x v="3"/>
    <s v="Aug"/>
    <n v="93"/>
    <n v="71"/>
  </r>
  <r>
    <s v="Yitzhak"/>
    <s v="Rabin"/>
    <x v="535"/>
    <x v="54"/>
    <s v="IL"/>
    <x v="0"/>
    <x v="87"/>
    <x v="2"/>
    <n v="3"/>
    <x v="5"/>
    <m/>
    <x v="3"/>
    <s v="Mar"/>
    <n v="73"/>
    <n v="72"/>
  </r>
  <r>
    <s v="Joseph"/>
    <s v="Rotblat"/>
    <x v="536"/>
    <x v="3"/>
    <s v="GB"/>
    <x v="0"/>
    <x v="88"/>
    <x v="2"/>
    <n v="2"/>
    <x v="5"/>
    <m/>
    <x v="3"/>
    <s v="Nov"/>
    <n v="97"/>
    <n v="87"/>
  </r>
  <r>
    <s v="Carlos Filipe Ximenes"/>
    <s v="Belo"/>
    <x v="537"/>
    <x v="55"/>
    <m/>
    <x v="0"/>
    <x v="89"/>
    <x v="2"/>
    <n v="2"/>
    <x v="5"/>
    <m/>
    <x v="3"/>
    <s v="Feb"/>
    <n v="72"/>
    <n v="48"/>
  </r>
  <r>
    <s v="José "/>
    <s v="Ramos-Horta"/>
    <x v="538"/>
    <x v="55"/>
    <m/>
    <x v="0"/>
    <x v="89"/>
    <x v="2"/>
    <n v="2"/>
    <x v="5"/>
    <m/>
    <x v="3"/>
    <s v="Dec"/>
    <n v="71"/>
    <n v="47"/>
  </r>
  <r>
    <s v="Jody"/>
    <s v="Williams"/>
    <x v="539"/>
    <x v="13"/>
    <m/>
    <x v="1"/>
    <x v="90"/>
    <x v="2"/>
    <n v="2"/>
    <x v="5"/>
    <m/>
    <x v="3"/>
    <s v="Oct"/>
    <n v="70"/>
    <n v="47"/>
  </r>
  <r>
    <s v="John"/>
    <s v="Hume"/>
    <x v="540"/>
    <x v="4"/>
    <m/>
    <x v="0"/>
    <x v="91"/>
    <x v="2"/>
    <n v="2"/>
    <x v="5"/>
    <m/>
    <x v="3"/>
    <s v="Jan"/>
    <n v="83"/>
    <n v="61"/>
  </r>
  <r>
    <s v="David"/>
    <s v="Trimble"/>
    <x v="541"/>
    <x v="4"/>
    <m/>
    <x v="0"/>
    <x v="91"/>
    <x v="2"/>
    <n v="2"/>
    <x v="5"/>
    <m/>
    <x v="3"/>
    <s v="Oct"/>
    <n v="76"/>
    <n v="54"/>
  </r>
  <r>
    <s v="Sully"/>
    <s v="Prudhomme"/>
    <x v="542"/>
    <x v="2"/>
    <s v="FR"/>
    <x v="0"/>
    <x v="0"/>
    <x v="4"/>
    <n v="1"/>
    <x v="5"/>
    <m/>
    <x v="3"/>
    <s v="Mar"/>
    <n v="68"/>
    <n v="62"/>
  </r>
  <r>
    <s v="Theodor"/>
    <s v="Mommsen"/>
    <x v="543"/>
    <x v="0"/>
    <s v="DE"/>
    <x v="0"/>
    <x v="1"/>
    <x v="4"/>
    <n v="1"/>
    <x v="5"/>
    <m/>
    <x v="3"/>
    <s v="Nov"/>
    <n v="86"/>
    <n v="85"/>
  </r>
  <r>
    <s v=" Bjørnstjerne"/>
    <s v="Bjørnson"/>
    <x v="544"/>
    <x v="21"/>
    <s v="FR"/>
    <x v="0"/>
    <x v="2"/>
    <x v="4"/>
    <n v="1"/>
    <x v="5"/>
    <m/>
    <x v="3"/>
    <s v="Dec"/>
    <n v="78"/>
    <n v="71"/>
  </r>
  <r>
    <s v="Frédéric "/>
    <s v="Mistral"/>
    <x v="545"/>
    <x v="2"/>
    <s v="FR"/>
    <x v="0"/>
    <x v="4"/>
    <x v="4"/>
    <n v="2"/>
    <x v="5"/>
    <m/>
    <x v="3"/>
    <s v="Sep"/>
    <n v="84"/>
    <n v="74"/>
  </r>
  <r>
    <s v="José "/>
    <s v="Echegaray"/>
    <x v="546"/>
    <x v="38"/>
    <s v="ES"/>
    <x v="0"/>
    <x v="4"/>
    <x v="4"/>
    <n v="2"/>
    <x v="5"/>
    <m/>
    <x v="3"/>
    <s v="Apr"/>
    <n v="84"/>
    <n v="72"/>
  </r>
  <r>
    <s v="Henryk"/>
    <s v="Sienkiewicz"/>
    <x v="547"/>
    <x v="3"/>
    <s v="CH"/>
    <x v="0"/>
    <x v="5"/>
    <x v="4"/>
    <n v="1"/>
    <x v="5"/>
    <m/>
    <x v="3"/>
    <s v="May"/>
    <n v="70"/>
    <n v="59"/>
  </r>
  <r>
    <s v="Giosuè "/>
    <s v="Carducci"/>
    <x v="548"/>
    <x v="7"/>
    <s v="IT"/>
    <x v="0"/>
    <x v="6"/>
    <x v="4"/>
    <n v="1"/>
    <x v="5"/>
    <m/>
    <x v="3"/>
    <s v="Jul"/>
    <n v="72"/>
    <n v="71"/>
  </r>
  <r>
    <s v="Rudyard"/>
    <s v="Kipling"/>
    <x v="549"/>
    <x v="14"/>
    <s v="GB"/>
    <x v="0"/>
    <x v="7"/>
    <x v="4"/>
    <n v="1"/>
    <x v="5"/>
    <m/>
    <x v="3"/>
    <s v="Dec"/>
    <n v="71"/>
    <n v="42"/>
  </r>
  <r>
    <s v="Rudolf"/>
    <s v="Eucken"/>
    <x v="550"/>
    <x v="0"/>
    <s v="DE"/>
    <x v="0"/>
    <x v="8"/>
    <x v="4"/>
    <n v="1"/>
    <x v="5"/>
    <m/>
    <x v="3"/>
    <s v="Jan"/>
    <n v="80"/>
    <n v="62"/>
  </r>
  <r>
    <s v="Selma"/>
    <s v="Lagerlöf"/>
    <x v="551"/>
    <x v="9"/>
    <s v="SE"/>
    <x v="1"/>
    <x v="9"/>
    <x v="4"/>
    <n v="1"/>
    <x v="5"/>
    <m/>
    <x v="3"/>
    <s v="Nov"/>
    <n v="82"/>
    <n v="51"/>
  </r>
  <r>
    <s v="Paul"/>
    <s v="Heyse"/>
    <x v="552"/>
    <x v="0"/>
    <s v="DE"/>
    <x v="0"/>
    <x v="10"/>
    <x v="4"/>
    <n v="1"/>
    <x v="5"/>
    <m/>
    <x v="3"/>
    <s v="Mar"/>
    <n v="84"/>
    <n v="80"/>
  </r>
  <r>
    <s v="Maurice"/>
    <s v="Maeterlinck"/>
    <x v="553"/>
    <x v="39"/>
    <s v="FR"/>
    <x v="0"/>
    <x v="3"/>
    <x v="4"/>
    <n v="1"/>
    <x v="5"/>
    <m/>
    <x v="3"/>
    <s v="Aug"/>
    <n v="87"/>
    <n v="49"/>
  </r>
  <r>
    <s v="Gerhart"/>
    <s v="Hauptmann"/>
    <x v="554"/>
    <x v="3"/>
    <s v="PL"/>
    <x v="0"/>
    <x v="11"/>
    <x v="4"/>
    <n v="1"/>
    <x v="5"/>
    <m/>
    <x v="3"/>
    <s v="Nov"/>
    <n v="84"/>
    <n v="50"/>
  </r>
  <r>
    <s v="Rabindranath"/>
    <s v="Tagore"/>
    <x v="555"/>
    <x v="14"/>
    <s v="IN"/>
    <x v="0"/>
    <x v="12"/>
    <x v="4"/>
    <n v="1"/>
    <x v="5"/>
    <m/>
    <x v="3"/>
    <s v="May"/>
    <n v="80"/>
    <n v="52"/>
  </r>
  <r>
    <s v="Romain"/>
    <s v="Rolland"/>
    <x v="556"/>
    <x v="2"/>
    <s v="FR"/>
    <x v="0"/>
    <x v="14"/>
    <x v="4"/>
    <n v="1"/>
    <x v="5"/>
    <m/>
    <x v="3"/>
    <s v="Jan"/>
    <n v="78"/>
    <n v="49"/>
  </r>
  <r>
    <s v="Verner"/>
    <s v="von Heidenstam"/>
    <x v="557"/>
    <x v="9"/>
    <s v="SE"/>
    <x v="0"/>
    <x v="95"/>
    <x v="4"/>
    <n v="1"/>
    <x v="5"/>
    <m/>
    <x v="3"/>
    <s v="Jul"/>
    <n v="81"/>
    <n v="57"/>
  </r>
  <r>
    <s v="Karl"/>
    <s v="Gjellerup"/>
    <x v="558"/>
    <x v="12"/>
    <s v="DE"/>
    <x v="0"/>
    <x v="15"/>
    <x v="4"/>
    <n v="2"/>
    <x v="5"/>
    <m/>
    <x v="3"/>
    <s v="Jun"/>
    <n v="62"/>
    <n v="60"/>
  </r>
  <r>
    <s v="Henrik"/>
    <s v="Pontoppidan"/>
    <x v="559"/>
    <x v="12"/>
    <s v="DK"/>
    <x v="0"/>
    <x v="15"/>
    <x v="4"/>
    <n v="2"/>
    <x v="5"/>
    <m/>
    <x v="3"/>
    <s v="Jul"/>
    <n v="86"/>
    <n v="60"/>
  </r>
  <r>
    <s v="Carl"/>
    <s v="Spitteler"/>
    <x v="560"/>
    <x v="11"/>
    <s v="CH"/>
    <x v="0"/>
    <x v="17"/>
    <x v="4"/>
    <n v="1"/>
    <x v="5"/>
    <m/>
    <x v="3"/>
    <s v="Apr"/>
    <n v="79"/>
    <n v="74"/>
  </r>
  <r>
    <s v="Knut"/>
    <s v="Hamsun"/>
    <x v="561"/>
    <x v="21"/>
    <s v="NO"/>
    <x v="0"/>
    <x v="18"/>
    <x v="4"/>
    <n v="1"/>
    <x v="5"/>
    <m/>
    <x v="3"/>
    <s v="Aug"/>
    <n v="93"/>
    <n v="61"/>
  </r>
  <r>
    <s v="Anatole"/>
    <s v="France"/>
    <x v="562"/>
    <x v="2"/>
    <s v="FR"/>
    <x v="0"/>
    <x v="19"/>
    <x v="4"/>
    <n v="1"/>
    <x v="5"/>
    <m/>
    <x v="3"/>
    <s v="Apr"/>
    <n v="80"/>
    <n v="77"/>
  </r>
  <r>
    <s v="Jacinto"/>
    <s v="Benavente"/>
    <x v="563"/>
    <x v="38"/>
    <s v="ES"/>
    <x v="0"/>
    <x v="20"/>
    <x v="4"/>
    <n v="1"/>
    <x v="5"/>
    <m/>
    <x v="3"/>
    <s v="Aug"/>
    <n v="88"/>
    <n v="56"/>
  </r>
  <r>
    <s v="William Butler"/>
    <s v="Yeats"/>
    <x v="564"/>
    <x v="17"/>
    <s v="FR"/>
    <x v="0"/>
    <x v="21"/>
    <x v="4"/>
    <n v="1"/>
    <x v="5"/>
    <m/>
    <x v="3"/>
    <s v="Jun"/>
    <n v="74"/>
    <n v="58"/>
  </r>
  <r>
    <s v="Wladyslaw"/>
    <s v="Reymont"/>
    <x v="565"/>
    <x v="3"/>
    <s v="PL"/>
    <x v="0"/>
    <x v="22"/>
    <x v="4"/>
    <n v="1"/>
    <x v="5"/>
    <m/>
    <x v="3"/>
    <s v="May"/>
    <n v="58"/>
    <n v="57"/>
  </r>
  <r>
    <s v="George Bernard"/>
    <s v="Shaw"/>
    <x v="566"/>
    <x v="17"/>
    <s v="GB"/>
    <x v="0"/>
    <x v="23"/>
    <x v="4"/>
    <n v="1"/>
    <x v="5"/>
    <m/>
    <x v="3"/>
    <s v="Jul"/>
    <n v="94"/>
    <n v="69"/>
  </r>
  <r>
    <s v="Grazia"/>
    <s v="Deledda"/>
    <x v="567"/>
    <x v="7"/>
    <s v="IT"/>
    <x v="1"/>
    <x v="24"/>
    <x v="4"/>
    <n v="1"/>
    <x v="5"/>
    <m/>
    <x v="3"/>
    <s v="Sep"/>
    <n v="65"/>
    <n v="55"/>
  </r>
  <r>
    <s v="Henri"/>
    <s v="Bergson"/>
    <x v="568"/>
    <x v="2"/>
    <s v="FR"/>
    <x v="0"/>
    <x v="25"/>
    <x v="4"/>
    <n v="1"/>
    <x v="5"/>
    <m/>
    <x v="3"/>
    <s v="Oct"/>
    <n v="82"/>
    <n v="68"/>
  </r>
  <r>
    <s v="Sigrid"/>
    <s v="Undset"/>
    <x v="569"/>
    <x v="12"/>
    <s v="NO"/>
    <x v="1"/>
    <x v="26"/>
    <x v="4"/>
    <n v="1"/>
    <x v="5"/>
    <m/>
    <x v="3"/>
    <s v="May"/>
    <n v="67"/>
    <n v="46"/>
  </r>
  <r>
    <s v="Thomas"/>
    <s v="Mann"/>
    <x v="570"/>
    <x v="0"/>
    <s v="CH"/>
    <x v="0"/>
    <x v="27"/>
    <x v="4"/>
    <n v="1"/>
    <x v="5"/>
    <m/>
    <x v="3"/>
    <s v="Jun"/>
    <n v="80"/>
    <n v="54"/>
  </r>
  <r>
    <s v="Sinclair"/>
    <s v="Lewis"/>
    <x v="571"/>
    <x v="13"/>
    <s v="IT"/>
    <x v="0"/>
    <x v="28"/>
    <x v="4"/>
    <n v="1"/>
    <x v="5"/>
    <m/>
    <x v="3"/>
    <s v="Feb"/>
    <n v="66"/>
    <n v="45"/>
  </r>
  <r>
    <s v="Erik Axel"/>
    <s v="Karlfeldt"/>
    <x v="572"/>
    <x v="9"/>
    <s v="SE"/>
    <x v="0"/>
    <x v="93"/>
    <x v="4"/>
    <n v="1"/>
    <x v="5"/>
    <m/>
    <x v="3"/>
    <s v="Jul"/>
    <n v="67"/>
    <n v="67"/>
  </r>
  <r>
    <s v="John"/>
    <s v="Galsworthy"/>
    <x v="573"/>
    <x v="4"/>
    <s v="GB"/>
    <x v="0"/>
    <x v="29"/>
    <x v="4"/>
    <n v="1"/>
    <x v="5"/>
    <m/>
    <x v="3"/>
    <s v="Aug"/>
    <n v="66"/>
    <n v="65"/>
  </r>
  <r>
    <s v="Ivan"/>
    <s v="Bunin"/>
    <x v="574"/>
    <x v="8"/>
    <s v="FR"/>
    <x v="0"/>
    <x v="30"/>
    <x v="4"/>
    <n v="1"/>
    <x v="5"/>
    <m/>
    <x v="3"/>
    <s v="Oct"/>
    <n v="83"/>
    <n v="63"/>
  </r>
  <r>
    <s v="Luigi"/>
    <s v="Pirandello"/>
    <x v="575"/>
    <x v="7"/>
    <s v="IT"/>
    <x v="0"/>
    <x v="94"/>
    <x v="4"/>
    <n v="1"/>
    <x v="5"/>
    <m/>
    <x v="3"/>
    <s v="Jun"/>
    <n v="69"/>
    <n v="67"/>
  </r>
  <r>
    <s v="Eugene"/>
    <s v="O'Neill"/>
    <x v="576"/>
    <x v="13"/>
    <s v="US"/>
    <x v="0"/>
    <x v="32"/>
    <x v="4"/>
    <n v="1"/>
    <x v="5"/>
    <m/>
    <x v="3"/>
    <s v="Oct"/>
    <n v="65"/>
    <n v="48"/>
  </r>
  <r>
    <s v="Roger"/>
    <s v="Martin du Gard"/>
    <x v="577"/>
    <x v="2"/>
    <s v="FR"/>
    <x v="0"/>
    <x v="33"/>
    <x v="4"/>
    <n v="1"/>
    <x v="5"/>
    <m/>
    <x v="3"/>
    <s v="Mar"/>
    <n v="77"/>
    <n v="56"/>
  </r>
  <r>
    <s v="Pearl"/>
    <s v="Buck"/>
    <x v="578"/>
    <x v="13"/>
    <s v="US"/>
    <x v="1"/>
    <x v="34"/>
    <x v="4"/>
    <n v="1"/>
    <x v="5"/>
    <m/>
    <x v="3"/>
    <s v="Jun"/>
    <n v="81"/>
    <n v="46"/>
  </r>
  <r>
    <s v="Frans Eemil"/>
    <s v="Sillanpää "/>
    <x v="579"/>
    <x v="29"/>
    <s v="FI"/>
    <x v="0"/>
    <x v="35"/>
    <x v="4"/>
    <n v="1"/>
    <x v="5"/>
    <m/>
    <x v="3"/>
    <s v="Sep"/>
    <n v="76"/>
    <n v="51"/>
  </r>
  <r>
    <s v="Johannes V."/>
    <s v="Jensen"/>
    <x v="580"/>
    <x v="12"/>
    <s v="DK"/>
    <x v="0"/>
    <x v="37"/>
    <x v="4"/>
    <n v="1"/>
    <x v="5"/>
    <m/>
    <x v="3"/>
    <s v="Jan"/>
    <n v="77"/>
    <n v="71"/>
  </r>
  <r>
    <s v="Gabriela"/>
    <s v="Mistral"/>
    <x v="581"/>
    <x v="56"/>
    <s v="US"/>
    <x v="1"/>
    <x v="38"/>
    <x v="4"/>
    <n v="1"/>
    <x v="5"/>
    <m/>
    <x v="3"/>
    <s v="Apr"/>
    <n v="68"/>
    <n v="56"/>
  </r>
  <r>
    <s v="Hermann"/>
    <s v="Hesse"/>
    <x v="582"/>
    <x v="0"/>
    <s v="CH"/>
    <x v="0"/>
    <x v="39"/>
    <x v="4"/>
    <n v="1"/>
    <x v="5"/>
    <m/>
    <x v="3"/>
    <s v="Jul"/>
    <n v="85"/>
    <n v="69"/>
  </r>
  <r>
    <s v="André "/>
    <s v="Gide"/>
    <x v="583"/>
    <x v="2"/>
    <s v="FR"/>
    <x v="0"/>
    <x v="40"/>
    <x v="4"/>
    <n v="1"/>
    <x v="5"/>
    <m/>
    <x v="3"/>
    <s v="Nov"/>
    <n v="82"/>
    <n v="78"/>
  </r>
  <r>
    <s v="T.S."/>
    <s v="Eliot"/>
    <x v="584"/>
    <x v="13"/>
    <s v="GB"/>
    <x v="0"/>
    <x v="41"/>
    <x v="4"/>
    <n v="1"/>
    <x v="5"/>
    <m/>
    <x v="3"/>
    <s v="Sep"/>
    <n v="77"/>
    <n v="60"/>
  </r>
  <r>
    <s v="William"/>
    <s v="Faulkner"/>
    <x v="585"/>
    <x v="13"/>
    <s v="US"/>
    <x v="0"/>
    <x v="42"/>
    <x v="4"/>
    <n v="1"/>
    <x v="5"/>
    <m/>
    <x v="3"/>
    <s v="Sep"/>
    <n v="65"/>
    <n v="52"/>
  </r>
  <r>
    <s v="Bertrand"/>
    <s v="Russell"/>
    <x v="586"/>
    <x v="4"/>
    <s v="GB"/>
    <x v="0"/>
    <x v="43"/>
    <x v="4"/>
    <n v="1"/>
    <x v="5"/>
    <m/>
    <x v="3"/>
    <s v="May"/>
    <n v="98"/>
    <n v="78"/>
  </r>
  <r>
    <s v="Pär "/>
    <s v="Lagerkvist"/>
    <x v="587"/>
    <x v="9"/>
    <s v="SE"/>
    <x v="0"/>
    <x v="44"/>
    <x v="4"/>
    <n v="1"/>
    <x v="5"/>
    <m/>
    <x v="3"/>
    <s v="May"/>
    <n v="83"/>
    <n v="60"/>
  </r>
  <r>
    <s v="François"/>
    <s v="Mauriac"/>
    <x v="588"/>
    <x v="2"/>
    <s v="FR"/>
    <x v="0"/>
    <x v="45"/>
    <x v="4"/>
    <n v="1"/>
    <x v="5"/>
    <m/>
    <x v="3"/>
    <s v="Oct"/>
    <n v="85"/>
    <n v="67"/>
  </r>
  <r>
    <s v="Winston"/>
    <s v="Churchill"/>
    <x v="589"/>
    <x v="4"/>
    <s v="GB"/>
    <x v="0"/>
    <x v="46"/>
    <x v="4"/>
    <n v="1"/>
    <x v="5"/>
    <m/>
    <x v="3"/>
    <s v="Nov"/>
    <n v="91"/>
    <n v="79"/>
  </r>
  <r>
    <s v="Ernest"/>
    <s v="Hemingway"/>
    <x v="590"/>
    <x v="13"/>
    <s v="US"/>
    <x v="0"/>
    <x v="47"/>
    <x v="4"/>
    <n v="1"/>
    <x v="5"/>
    <m/>
    <x v="3"/>
    <s v="Jul"/>
    <n v="62"/>
    <n v="55"/>
  </r>
  <r>
    <s v="Halldór"/>
    <s v="Laxness"/>
    <x v="591"/>
    <x v="57"/>
    <s v="IS"/>
    <x v="0"/>
    <x v="48"/>
    <x v="4"/>
    <n v="1"/>
    <x v="5"/>
    <m/>
    <x v="3"/>
    <s v="Apr"/>
    <n v="96"/>
    <n v="53"/>
  </r>
  <r>
    <s v="Juan Ramón"/>
    <s v="Jiménez"/>
    <x v="592"/>
    <x v="38"/>
    <s v="PR"/>
    <x v="0"/>
    <x v="49"/>
    <x v="4"/>
    <n v="1"/>
    <x v="5"/>
    <m/>
    <x v="3"/>
    <s v="Dec"/>
    <n v="77"/>
    <n v="75"/>
  </r>
  <r>
    <s v="Albert"/>
    <s v="Camus"/>
    <x v="593"/>
    <x v="24"/>
    <s v="FR"/>
    <x v="0"/>
    <x v="51"/>
    <x v="4"/>
    <n v="1"/>
    <x v="5"/>
    <m/>
    <x v="3"/>
    <s v="Nov"/>
    <n v="47"/>
    <n v="44"/>
  </r>
  <r>
    <s v="Boris"/>
    <s v="Pasternak"/>
    <x v="594"/>
    <x v="8"/>
    <s v="RU"/>
    <x v="0"/>
    <x v="52"/>
    <x v="4"/>
    <n v="1"/>
    <x v="5"/>
    <m/>
    <x v="3"/>
    <s v="Feb"/>
    <n v="70"/>
    <n v="68"/>
  </r>
  <r>
    <s v="Salvatore"/>
    <s v="Quasimodo"/>
    <x v="595"/>
    <x v="7"/>
    <s v="IT"/>
    <x v="0"/>
    <x v="53"/>
    <x v="4"/>
    <n v="1"/>
    <x v="5"/>
    <m/>
    <x v="3"/>
    <s v="Aug"/>
    <n v="67"/>
    <n v="58"/>
  </r>
  <r>
    <s v="Saint-John"/>
    <s v="Perse"/>
    <x v="596"/>
    <x v="58"/>
    <s v="FR"/>
    <x v="0"/>
    <x v="54"/>
    <x v="4"/>
    <n v="1"/>
    <x v="5"/>
    <m/>
    <x v="3"/>
    <s v="May"/>
    <n v="88"/>
    <n v="73"/>
  </r>
  <r>
    <s v="Ivo"/>
    <s v="Andric"/>
    <x v="597"/>
    <x v="32"/>
    <s v="RS"/>
    <x v="0"/>
    <x v="55"/>
    <x v="4"/>
    <n v="1"/>
    <x v="5"/>
    <m/>
    <x v="3"/>
    <s v="Oct"/>
    <n v="83"/>
    <n v="69"/>
  </r>
  <r>
    <s v="John"/>
    <s v="Steinbeck"/>
    <x v="598"/>
    <x v="13"/>
    <s v="US"/>
    <x v="0"/>
    <x v="56"/>
    <x v="4"/>
    <n v="1"/>
    <x v="5"/>
    <m/>
    <x v="3"/>
    <s v="Feb"/>
    <n v="66"/>
    <n v="60"/>
  </r>
  <r>
    <s v="Giorgos"/>
    <s v="Seferis"/>
    <x v="599"/>
    <x v="59"/>
    <s v="GR"/>
    <x v="0"/>
    <x v="57"/>
    <x v="4"/>
    <n v="1"/>
    <x v="5"/>
    <m/>
    <x v="3"/>
    <s v="Mar"/>
    <n v="71"/>
    <n v="63"/>
  </r>
  <r>
    <s v="Jean-Paul"/>
    <s v="Sartre"/>
    <x v="600"/>
    <x v="2"/>
    <s v="FR"/>
    <x v="0"/>
    <x v="58"/>
    <x v="4"/>
    <n v="1"/>
    <x v="5"/>
    <m/>
    <x v="3"/>
    <s v="Jun"/>
    <n v="75"/>
    <n v="59"/>
  </r>
  <r>
    <s v="Mikhail"/>
    <s v="Sholokhov"/>
    <x v="601"/>
    <x v="8"/>
    <s v="RU"/>
    <x v="0"/>
    <x v="59"/>
    <x v="4"/>
    <n v="1"/>
    <x v="5"/>
    <m/>
    <x v="3"/>
    <s v="May"/>
    <n v="79"/>
    <n v="60"/>
  </r>
  <r>
    <s v="Shmuel"/>
    <s v="Agnon"/>
    <x v="602"/>
    <x v="33"/>
    <s v="IL"/>
    <x v="0"/>
    <x v="60"/>
    <x v="4"/>
    <n v="2"/>
    <x v="5"/>
    <m/>
    <x v="3"/>
    <s v="Jul"/>
    <n v="82"/>
    <n v="78"/>
  </r>
  <r>
    <s v="Nelly"/>
    <s v="Sachs"/>
    <x v="603"/>
    <x v="0"/>
    <s v="SE"/>
    <x v="1"/>
    <x v="60"/>
    <x v="4"/>
    <n v="2"/>
    <x v="5"/>
    <m/>
    <x v="3"/>
    <s v="Dec"/>
    <n v="79"/>
    <n v="75"/>
  </r>
  <r>
    <s v="Miguel Angel"/>
    <s v="Asturias"/>
    <x v="604"/>
    <x v="53"/>
    <s v="ES"/>
    <x v="0"/>
    <x v="61"/>
    <x v="4"/>
    <n v="1"/>
    <x v="5"/>
    <m/>
    <x v="3"/>
    <s v="Oct"/>
    <n v="75"/>
    <n v="68"/>
  </r>
  <r>
    <s v="Yasunari"/>
    <s v="Kawabata"/>
    <x v="605"/>
    <x v="16"/>
    <s v="JP"/>
    <x v="0"/>
    <x v="62"/>
    <x v="4"/>
    <n v="1"/>
    <x v="5"/>
    <m/>
    <x v="3"/>
    <s v="Jun"/>
    <n v="73"/>
    <n v="69"/>
  </r>
  <r>
    <s v="Samuel"/>
    <s v="Beckett"/>
    <x v="606"/>
    <x v="17"/>
    <s v="FR"/>
    <x v="0"/>
    <x v="63"/>
    <x v="4"/>
    <n v="1"/>
    <x v="5"/>
    <m/>
    <x v="3"/>
    <s v="Apr"/>
    <n v="83"/>
    <n v="63"/>
  </r>
  <r>
    <s v="Alexandr"/>
    <s v="Solzhenitsyn"/>
    <x v="607"/>
    <x v="8"/>
    <s v="RU"/>
    <x v="0"/>
    <x v="64"/>
    <x v="4"/>
    <n v="1"/>
    <x v="5"/>
    <m/>
    <x v="3"/>
    <s v="Dec"/>
    <n v="90"/>
    <n v="52"/>
  </r>
  <r>
    <s v="Pablo"/>
    <s v="Neruda"/>
    <x v="608"/>
    <x v="56"/>
    <s v="CL"/>
    <x v="0"/>
    <x v="65"/>
    <x v="4"/>
    <n v="1"/>
    <x v="5"/>
    <m/>
    <x v="3"/>
    <s v="Jul"/>
    <n v="69"/>
    <n v="67"/>
  </r>
  <r>
    <s v="Heinrich"/>
    <s v="Böll "/>
    <x v="609"/>
    <x v="0"/>
    <s v="DE"/>
    <x v="0"/>
    <x v="50"/>
    <x v="4"/>
    <n v="1"/>
    <x v="5"/>
    <m/>
    <x v="3"/>
    <s v="Dec"/>
    <n v="68"/>
    <n v="55"/>
  </r>
  <r>
    <s v="Patrick"/>
    <s v="White"/>
    <x v="610"/>
    <x v="4"/>
    <s v="AU"/>
    <x v="0"/>
    <x v="66"/>
    <x v="4"/>
    <n v="1"/>
    <x v="5"/>
    <m/>
    <x v="3"/>
    <s v="May"/>
    <n v="78"/>
    <n v="61"/>
  </r>
  <r>
    <s v="Eyvind"/>
    <s v="Johnson"/>
    <x v="611"/>
    <x v="9"/>
    <s v="SE"/>
    <x v="0"/>
    <x v="67"/>
    <x v="4"/>
    <n v="2"/>
    <x v="5"/>
    <m/>
    <x v="3"/>
    <s v="Jul"/>
    <n v="76"/>
    <n v="74"/>
  </r>
  <r>
    <s v="Harry"/>
    <s v="Martinson"/>
    <x v="612"/>
    <x v="9"/>
    <s v="SE"/>
    <x v="0"/>
    <x v="67"/>
    <x v="4"/>
    <n v="2"/>
    <x v="5"/>
    <m/>
    <x v="3"/>
    <s v="May"/>
    <n v="74"/>
    <n v="70"/>
  </r>
  <r>
    <s v="Eugenio"/>
    <s v="Montale"/>
    <x v="613"/>
    <x v="7"/>
    <s v="IT"/>
    <x v="0"/>
    <x v="68"/>
    <x v="4"/>
    <n v="1"/>
    <x v="5"/>
    <m/>
    <x v="3"/>
    <s v="Oct"/>
    <n v="85"/>
    <n v="79"/>
  </r>
  <r>
    <s v="Saul"/>
    <s v="Bellow"/>
    <x v="614"/>
    <x v="23"/>
    <s v="US"/>
    <x v="0"/>
    <x v="69"/>
    <x v="4"/>
    <n v="1"/>
    <x v="5"/>
    <m/>
    <x v="3"/>
    <s v="Jun"/>
    <n v="90"/>
    <n v="61"/>
  </r>
  <r>
    <s v="Vicente"/>
    <s v="Aleixandre"/>
    <x v="615"/>
    <x v="38"/>
    <s v="ES"/>
    <x v="0"/>
    <x v="70"/>
    <x v="4"/>
    <n v="1"/>
    <x v="5"/>
    <m/>
    <x v="3"/>
    <s v="Apr"/>
    <n v="86"/>
    <n v="79"/>
  </r>
  <r>
    <s v="Isaac Bashevis"/>
    <s v="Singer"/>
    <x v="616"/>
    <x v="3"/>
    <s v="US"/>
    <x v="0"/>
    <x v="71"/>
    <x v="4"/>
    <n v="1"/>
    <x v="5"/>
    <m/>
    <x v="3"/>
    <s v="Jul"/>
    <n v="87"/>
    <n v="74"/>
  </r>
  <r>
    <s v="Odysseus"/>
    <s v="Elytis"/>
    <x v="617"/>
    <x v="60"/>
    <s v="GR"/>
    <x v="0"/>
    <x v="72"/>
    <x v="4"/>
    <n v="1"/>
    <x v="5"/>
    <m/>
    <x v="3"/>
    <s v="Nov"/>
    <n v="85"/>
    <n v="68"/>
  </r>
  <r>
    <s v="Czeslaw"/>
    <s v="Milosz"/>
    <x v="618"/>
    <x v="34"/>
    <s v="PL"/>
    <x v="0"/>
    <x v="73"/>
    <x v="4"/>
    <n v="1"/>
    <x v="5"/>
    <m/>
    <x v="3"/>
    <s v="Jun"/>
    <n v="93"/>
    <n v="69"/>
  </r>
  <r>
    <s v="Elias"/>
    <s v="Canetti"/>
    <x v="619"/>
    <x v="61"/>
    <s v="CH"/>
    <x v="0"/>
    <x v="74"/>
    <x v="4"/>
    <n v="1"/>
    <x v="5"/>
    <m/>
    <x v="3"/>
    <s v="Jul"/>
    <n v="89"/>
    <n v="76"/>
  </r>
  <r>
    <s v="Gabriel"/>
    <s v="Garcia Marquez "/>
    <x v="620"/>
    <x v="62"/>
    <s v="MX"/>
    <x v="0"/>
    <x v="75"/>
    <x v="4"/>
    <n v="1"/>
    <x v="5"/>
    <m/>
    <x v="3"/>
    <s v="Mar"/>
    <n v="87"/>
    <n v="55"/>
  </r>
  <r>
    <s v="William"/>
    <s v="Golding"/>
    <x v="621"/>
    <x v="4"/>
    <s v="GB"/>
    <x v="0"/>
    <x v="76"/>
    <x v="4"/>
    <n v="1"/>
    <x v="5"/>
    <m/>
    <x v="3"/>
    <s v="Sep"/>
    <n v="82"/>
    <n v="72"/>
  </r>
  <r>
    <s v="Jaroslav"/>
    <s v="Seifert"/>
    <x v="622"/>
    <x v="30"/>
    <s v="CZ"/>
    <x v="0"/>
    <x v="77"/>
    <x v="4"/>
    <n v="1"/>
    <x v="5"/>
    <m/>
    <x v="3"/>
    <s v="Sep"/>
    <n v="85"/>
    <n v="83"/>
  </r>
  <r>
    <s v="Claude"/>
    <s v="Simon"/>
    <x v="623"/>
    <x v="63"/>
    <s v="FR"/>
    <x v="0"/>
    <x v="78"/>
    <x v="4"/>
    <n v="1"/>
    <x v="5"/>
    <m/>
    <x v="3"/>
    <s v="Oct"/>
    <n v="92"/>
    <n v="72"/>
  </r>
  <r>
    <s v="Wole"/>
    <s v="Soyinka"/>
    <x v="624"/>
    <x v="64"/>
    <m/>
    <x v="0"/>
    <x v="79"/>
    <x v="4"/>
    <n v="1"/>
    <x v="5"/>
    <m/>
    <x v="3"/>
    <s v="Jul"/>
    <n v="86"/>
    <n v="52"/>
  </r>
  <r>
    <s v="Joseph"/>
    <s v="Brodsky"/>
    <x v="625"/>
    <x v="8"/>
    <s v="US"/>
    <x v="0"/>
    <x v="80"/>
    <x v="4"/>
    <n v="1"/>
    <x v="5"/>
    <m/>
    <x v="3"/>
    <s v="May"/>
    <n v="56"/>
    <n v="47"/>
  </r>
  <r>
    <s v="Naguib"/>
    <s v="Mahfouz"/>
    <x v="626"/>
    <x v="31"/>
    <s v="EG"/>
    <x v="0"/>
    <x v="81"/>
    <x v="4"/>
    <n v="1"/>
    <x v="5"/>
    <m/>
    <x v="3"/>
    <s v="Dec"/>
    <n v="95"/>
    <n v="77"/>
  </r>
  <r>
    <s v="Camilo José "/>
    <s v="Cela"/>
    <x v="627"/>
    <x v="38"/>
    <s v="ES"/>
    <x v="0"/>
    <x v="82"/>
    <x v="4"/>
    <n v="1"/>
    <x v="5"/>
    <m/>
    <x v="3"/>
    <s v="May"/>
    <n v="86"/>
    <n v="73"/>
  </r>
  <r>
    <s v="Octavio"/>
    <s v="Paz"/>
    <x v="628"/>
    <x v="37"/>
    <s v="MX"/>
    <x v="0"/>
    <x v="83"/>
    <x v="4"/>
    <n v="1"/>
    <x v="5"/>
    <m/>
    <x v="3"/>
    <s v="Mar"/>
    <n v="84"/>
    <n v="76"/>
  </r>
  <r>
    <s v="Nadine"/>
    <s v="Gordimer"/>
    <x v="629"/>
    <x v="43"/>
    <s v="ZA"/>
    <x v="1"/>
    <x v="84"/>
    <x v="4"/>
    <n v="1"/>
    <x v="5"/>
    <m/>
    <x v="3"/>
    <s v="Nov"/>
    <n v="91"/>
    <n v="68"/>
  </r>
  <r>
    <s v="Derek"/>
    <s v="Walcott"/>
    <x v="630"/>
    <x v="65"/>
    <s v="LC"/>
    <x v="0"/>
    <x v="85"/>
    <x v="4"/>
    <n v="1"/>
    <x v="5"/>
    <m/>
    <x v="3"/>
    <s v="Jan"/>
    <n v="87"/>
    <n v="62"/>
  </r>
  <r>
    <s v="Toni"/>
    <s v="Morrison"/>
    <x v="631"/>
    <x v="13"/>
    <s v="US"/>
    <x v="1"/>
    <x v="86"/>
    <x v="4"/>
    <n v="1"/>
    <x v="5"/>
    <m/>
    <x v="3"/>
    <s v="Feb"/>
    <n v="88"/>
    <n v="62"/>
  </r>
  <r>
    <s v="Kenzaburo"/>
    <s v="Oe"/>
    <x v="632"/>
    <x v="16"/>
    <m/>
    <x v="0"/>
    <x v="87"/>
    <x v="4"/>
    <n v="1"/>
    <x v="5"/>
    <m/>
    <x v="3"/>
    <s v="Jan"/>
    <n v="85"/>
    <n v="59"/>
  </r>
  <r>
    <s v="Seamus"/>
    <s v="Heaney"/>
    <x v="633"/>
    <x v="4"/>
    <s v="IE"/>
    <x v="0"/>
    <x v="88"/>
    <x v="4"/>
    <n v="1"/>
    <x v="5"/>
    <m/>
    <x v="3"/>
    <s v="Apr"/>
    <n v="74"/>
    <n v="56"/>
  </r>
  <r>
    <s v="Wislawa"/>
    <s v="Szymborska"/>
    <x v="634"/>
    <x v="3"/>
    <s v="PL"/>
    <x v="1"/>
    <x v="89"/>
    <x v="4"/>
    <n v="1"/>
    <x v="5"/>
    <m/>
    <x v="3"/>
    <s v="Jul"/>
    <n v="89"/>
    <n v="73"/>
  </r>
  <r>
    <s v="Dario"/>
    <s v="Fo"/>
    <x v="635"/>
    <x v="7"/>
    <s v="IT"/>
    <x v="0"/>
    <x v="90"/>
    <x v="4"/>
    <n v="1"/>
    <x v="5"/>
    <m/>
    <x v="3"/>
    <s v="Mar"/>
    <n v="90"/>
    <n v="71"/>
  </r>
  <r>
    <s v="José "/>
    <s v="Saramago"/>
    <x v="636"/>
    <x v="42"/>
    <s v="ES"/>
    <x v="0"/>
    <x v="91"/>
    <x v="4"/>
    <n v="1"/>
    <x v="5"/>
    <m/>
    <x v="3"/>
    <s v="Nov"/>
    <n v="88"/>
    <n v="76"/>
  </r>
  <r>
    <s v="Günter "/>
    <s v="Grass"/>
    <x v="637"/>
    <x v="3"/>
    <s v="DE"/>
    <x v="0"/>
    <x v="92"/>
    <x v="4"/>
    <n v="1"/>
    <x v="5"/>
    <m/>
    <x v="3"/>
    <s v="Oct"/>
    <n v="88"/>
    <n v="72"/>
  </r>
  <r>
    <s v="Ragnar"/>
    <s v="Frisch"/>
    <x v="638"/>
    <x v="21"/>
    <s v="NO"/>
    <x v="0"/>
    <x v="63"/>
    <x v="5"/>
    <n v="2"/>
    <x v="116"/>
    <s v="Oslo"/>
    <x v="19"/>
    <s v="Mar"/>
    <n v="78"/>
    <n v="74"/>
  </r>
  <r>
    <s v="Jan"/>
    <s v="Tinbergen"/>
    <x v="639"/>
    <x v="1"/>
    <s v="NL"/>
    <x v="0"/>
    <x v="63"/>
    <x v="5"/>
    <n v="2"/>
    <x v="220"/>
    <s v="Rotterdam"/>
    <x v="1"/>
    <s v="Apr"/>
    <n v="91"/>
    <n v="66"/>
  </r>
  <r>
    <s v="Paul A."/>
    <s v="Samuelson"/>
    <x v="640"/>
    <x v="13"/>
    <s v="US"/>
    <x v="0"/>
    <x v="64"/>
    <x v="5"/>
    <n v="1"/>
    <x v="56"/>
    <s v="Cambridge MA"/>
    <x v="5"/>
    <s v="May"/>
    <n v="94"/>
    <n v="55"/>
  </r>
  <r>
    <s v="Simon"/>
    <s v="Kuznets"/>
    <x v="641"/>
    <x v="49"/>
    <s v="US"/>
    <x v="0"/>
    <x v="65"/>
    <x v="5"/>
    <n v="1"/>
    <x v="40"/>
    <s v="Cambridge MA"/>
    <x v="5"/>
    <s v="Apr"/>
    <n v="84"/>
    <n v="70"/>
  </r>
  <r>
    <s v="John R."/>
    <s v="Hicks"/>
    <x v="642"/>
    <x v="4"/>
    <s v="GB"/>
    <x v="0"/>
    <x v="50"/>
    <x v="5"/>
    <n v="2"/>
    <x v="221"/>
    <s v="Oxford"/>
    <x v="4"/>
    <s v="Apr"/>
    <n v="85"/>
    <n v="68"/>
  </r>
  <r>
    <s v="Kenneth J."/>
    <s v="Arrow"/>
    <x v="643"/>
    <x v="13"/>
    <s v="US"/>
    <x v="0"/>
    <x v="50"/>
    <x v="5"/>
    <n v="2"/>
    <x v="40"/>
    <s v="Cambridge MA"/>
    <x v="5"/>
    <s v="Aug"/>
    <n v="96"/>
    <n v="51"/>
  </r>
  <r>
    <s v="Wassily"/>
    <s v="Leontief"/>
    <x v="644"/>
    <x v="8"/>
    <s v="US"/>
    <x v="0"/>
    <x v="66"/>
    <x v="5"/>
    <n v="1"/>
    <x v="40"/>
    <s v="Cambridge MA"/>
    <x v="5"/>
    <s v="Aug"/>
    <n v="93"/>
    <n v="67"/>
  </r>
  <r>
    <s v="Gunnar"/>
    <s v="Myrdal"/>
    <x v="645"/>
    <x v="9"/>
    <s v="SE"/>
    <x v="0"/>
    <x v="67"/>
    <x v="5"/>
    <n v="2"/>
    <x v="5"/>
    <m/>
    <x v="3"/>
    <s v="Dec"/>
    <n v="89"/>
    <n v="76"/>
  </r>
  <r>
    <s v="Friedrich"/>
    <s v="von Hayek"/>
    <x v="646"/>
    <x v="15"/>
    <s v="DE"/>
    <x v="0"/>
    <x v="67"/>
    <x v="5"/>
    <n v="2"/>
    <x v="5"/>
    <m/>
    <x v="3"/>
    <s v="May"/>
    <n v="93"/>
    <n v="75"/>
  </r>
  <r>
    <s v="Leonid Vitaliyevich"/>
    <s v="Kantorovich"/>
    <x v="647"/>
    <x v="8"/>
    <s v="RU"/>
    <x v="0"/>
    <x v="68"/>
    <x v="5"/>
    <n v="2"/>
    <x v="55"/>
    <s v="Moscow"/>
    <x v="14"/>
    <s v="Jan"/>
    <n v="74"/>
    <n v="63"/>
  </r>
  <r>
    <s v="Tjalling C."/>
    <s v="Koopmans"/>
    <x v="648"/>
    <x v="1"/>
    <s v="US"/>
    <x v="0"/>
    <x v="68"/>
    <x v="5"/>
    <n v="2"/>
    <x v="115"/>
    <s v="New Haven CT"/>
    <x v="5"/>
    <s v="Aug"/>
    <n v="75"/>
    <n v="65"/>
  </r>
  <r>
    <s v="Milton"/>
    <s v="Friedman"/>
    <x v="649"/>
    <x v="13"/>
    <s v="US"/>
    <x v="0"/>
    <x v="69"/>
    <x v="5"/>
    <n v="1"/>
    <x v="10"/>
    <s v="Chicago IL"/>
    <x v="5"/>
    <s v="Jul"/>
    <n v="94"/>
    <n v="64"/>
  </r>
  <r>
    <s v="Bertil"/>
    <s v="Ohlin"/>
    <x v="650"/>
    <x v="9"/>
    <s v="SE"/>
    <x v="0"/>
    <x v="70"/>
    <x v="5"/>
    <n v="2"/>
    <x v="222"/>
    <s v="Stockholm"/>
    <x v="7"/>
    <s v="Apr"/>
    <n v="80"/>
    <n v="78"/>
  </r>
  <r>
    <s v="James E."/>
    <s v="Meade"/>
    <x v="651"/>
    <x v="4"/>
    <s v="GB"/>
    <x v="0"/>
    <x v="70"/>
    <x v="5"/>
    <n v="2"/>
    <x v="9"/>
    <s v="Cambridge"/>
    <x v="4"/>
    <s v="Jun"/>
    <n v="88"/>
    <n v="70"/>
  </r>
  <r>
    <s v="Herbert"/>
    <s v="Simon"/>
    <x v="652"/>
    <x v="13"/>
    <s v="US"/>
    <x v="0"/>
    <x v="71"/>
    <x v="5"/>
    <n v="1"/>
    <x v="223"/>
    <s v="Pittsburgh PA"/>
    <x v="5"/>
    <s v="Jun"/>
    <n v="85"/>
    <n v="62"/>
  </r>
  <r>
    <s v="Theodore W."/>
    <s v="Schultz"/>
    <x v="653"/>
    <x v="13"/>
    <s v="US"/>
    <x v="0"/>
    <x v="72"/>
    <x v="5"/>
    <n v="2"/>
    <x v="10"/>
    <s v="Chicago IL"/>
    <x v="5"/>
    <s v="Apr"/>
    <n v="96"/>
    <n v="77"/>
  </r>
  <r>
    <s v="Sir Arthur"/>
    <s v="Lewis"/>
    <x v="654"/>
    <x v="65"/>
    <s v="BB"/>
    <x v="0"/>
    <x v="72"/>
    <x v="5"/>
    <n v="2"/>
    <x v="39"/>
    <s v="Princeton NJ"/>
    <x v="5"/>
    <s v="Jan"/>
    <n v="76"/>
    <n v="64"/>
  </r>
  <r>
    <s v="Lawrence R."/>
    <s v="Klein"/>
    <x v="655"/>
    <x v="13"/>
    <s v="US"/>
    <x v="0"/>
    <x v="73"/>
    <x v="5"/>
    <n v="1"/>
    <x v="64"/>
    <s v="Philadelphia PA"/>
    <x v="5"/>
    <s v="Sep"/>
    <n v="93"/>
    <n v="60"/>
  </r>
  <r>
    <s v="James"/>
    <s v="Tobin"/>
    <x v="656"/>
    <x v="13"/>
    <s v="US"/>
    <x v="0"/>
    <x v="74"/>
    <x v="5"/>
    <n v="1"/>
    <x v="115"/>
    <s v="New Haven CT"/>
    <x v="5"/>
    <s v="Mar"/>
    <n v="84"/>
    <n v="63"/>
  </r>
  <r>
    <s v="George J."/>
    <s v="Stigler"/>
    <x v="657"/>
    <x v="13"/>
    <s v="US"/>
    <x v="0"/>
    <x v="75"/>
    <x v="5"/>
    <n v="1"/>
    <x v="10"/>
    <s v="Chicago IL"/>
    <x v="5"/>
    <s v="Jan"/>
    <n v="80"/>
    <n v="71"/>
  </r>
  <r>
    <s v="Gerard"/>
    <s v="Debreu"/>
    <x v="658"/>
    <x v="2"/>
    <s v="FR"/>
    <x v="0"/>
    <x v="76"/>
    <x v="5"/>
    <n v="1"/>
    <x v="36"/>
    <s v="Berkeley CA"/>
    <x v="5"/>
    <s v="Jul"/>
    <n v="83"/>
    <n v="62"/>
  </r>
  <r>
    <s v="Richard"/>
    <s v="Stone"/>
    <x v="659"/>
    <x v="4"/>
    <s v="GB"/>
    <x v="0"/>
    <x v="77"/>
    <x v="5"/>
    <n v="1"/>
    <x v="9"/>
    <s v="Cambridge"/>
    <x v="4"/>
    <s v="Aug"/>
    <n v="78"/>
    <n v="71"/>
  </r>
  <r>
    <s v="Franco"/>
    <s v="Modigliani"/>
    <x v="660"/>
    <x v="7"/>
    <s v="US"/>
    <x v="0"/>
    <x v="78"/>
    <x v="5"/>
    <n v="1"/>
    <x v="56"/>
    <s v="Cambridge MA"/>
    <x v="5"/>
    <s v="Jun"/>
    <n v="85"/>
    <n v="67"/>
  </r>
  <r>
    <s v="James M."/>
    <s v="Buchanan Jr."/>
    <x v="661"/>
    <x v="13"/>
    <s v="US"/>
    <x v="0"/>
    <x v="79"/>
    <x v="5"/>
    <n v="1"/>
    <x v="224"/>
    <s v="Fairfax VA"/>
    <x v="5"/>
    <s v="Oct"/>
    <n v="94"/>
    <n v="67"/>
  </r>
  <r>
    <s v="Robert M."/>
    <s v="Solow"/>
    <x v="662"/>
    <x v="13"/>
    <m/>
    <x v="0"/>
    <x v="80"/>
    <x v="5"/>
    <n v="1"/>
    <x v="56"/>
    <s v="Cambridge MA"/>
    <x v="5"/>
    <s v="Aug"/>
    <n v="96"/>
    <n v="63"/>
  </r>
  <r>
    <s v="Maurice"/>
    <s v="Allais"/>
    <x v="663"/>
    <x v="2"/>
    <s v="FR"/>
    <x v="0"/>
    <x v="81"/>
    <x v="5"/>
    <n v="1"/>
    <x v="225"/>
    <s v="Paris"/>
    <x v="2"/>
    <s v="May"/>
    <n v="99"/>
    <n v="77"/>
  </r>
  <r>
    <s v="Trygve"/>
    <s v="Haavelmo"/>
    <x v="664"/>
    <x v="21"/>
    <s v="NO"/>
    <x v="0"/>
    <x v="82"/>
    <x v="5"/>
    <n v="1"/>
    <x v="116"/>
    <s v="Oslo"/>
    <x v="19"/>
    <s v="Dec"/>
    <n v="88"/>
    <n v="78"/>
  </r>
  <r>
    <s v="Harry M."/>
    <s v="Markowitz"/>
    <x v="665"/>
    <x v="13"/>
    <m/>
    <x v="0"/>
    <x v="83"/>
    <x v="5"/>
    <n v="3"/>
    <x v="226"/>
    <s v="New York NY"/>
    <x v="5"/>
    <s v="Aug"/>
    <n v="93"/>
    <n v="63"/>
  </r>
  <r>
    <s v="Merton H."/>
    <s v="Miller"/>
    <x v="666"/>
    <x v="13"/>
    <s v="US"/>
    <x v="0"/>
    <x v="83"/>
    <x v="5"/>
    <n v="3"/>
    <x v="10"/>
    <s v="Chicago IL"/>
    <x v="5"/>
    <s v="May"/>
    <n v="77"/>
    <n v="67"/>
  </r>
  <r>
    <s v="William F."/>
    <s v="Sharpe"/>
    <x v="667"/>
    <x v="13"/>
    <m/>
    <x v="0"/>
    <x v="83"/>
    <x v="5"/>
    <n v="3"/>
    <x v="46"/>
    <s v="Stanford CA"/>
    <x v="5"/>
    <s v="Jun"/>
    <n v="86"/>
    <n v="56"/>
  </r>
  <r>
    <s v="Ronald H."/>
    <s v="Coase"/>
    <x v="668"/>
    <x v="4"/>
    <s v="US"/>
    <x v="0"/>
    <x v="84"/>
    <x v="5"/>
    <n v="1"/>
    <x v="10"/>
    <s v="Chicago IL"/>
    <x v="5"/>
    <s v="Dec"/>
    <n v="103"/>
    <n v="81"/>
  </r>
  <r>
    <s v="Gary"/>
    <s v="Becker"/>
    <x v="669"/>
    <x v="13"/>
    <s v="US"/>
    <x v="0"/>
    <x v="85"/>
    <x v="5"/>
    <n v="1"/>
    <x v="10"/>
    <s v="Chicago IL"/>
    <x v="5"/>
    <s v="Dec"/>
    <n v="84"/>
    <n v="62"/>
  </r>
  <r>
    <s v="Robert W."/>
    <s v="Fogel"/>
    <x v="670"/>
    <x v="13"/>
    <s v="US"/>
    <x v="0"/>
    <x v="86"/>
    <x v="5"/>
    <n v="2"/>
    <x v="10"/>
    <s v="Chicago IL"/>
    <x v="5"/>
    <s v="Jul"/>
    <n v="86"/>
    <n v="66"/>
  </r>
  <r>
    <s v="Douglass C."/>
    <s v="North"/>
    <x v="671"/>
    <x v="13"/>
    <s v="US"/>
    <x v="0"/>
    <x v="86"/>
    <x v="5"/>
    <n v="2"/>
    <x v="160"/>
    <s v="St. Louis MO"/>
    <x v="5"/>
    <s v="Nov"/>
    <n v="95"/>
    <n v="73"/>
  </r>
  <r>
    <s v="John C."/>
    <s v="Harsanyi"/>
    <x v="672"/>
    <x v="20"/>
    <s v="US"/>
    <x v="0"/>
    <x v="87"/>
    <x v="5"/>
    <n v="3"/>
    <x v="36"/>
    <s v="Berkeley CA"/>
    <x v="5"/>
    <s v="May"/>
    <n v="80"/>
    <n v="74"/>
  </r>
  <r>
    <s v="John F."/>
    <s v="Nash Jr."/>
    <x v="673"/>
    <x v="13"/>
    <s v="US"/>
    <x v="0"/>
    <x v="87"/>
    <x v="5"/>
    <n v="3"/>
    <x v="39"/>
    <s v="Princeton NJ"/>
    <x v="5"/>
    <s v="Jun"/>
    <n v="87"/>
    <n v="66"/>
  </r>
  <r>
    <s v="Reinhard"/>
    <s v="Selten"/>
    <x v="674"/>
    <x v="3"/>
    <s v="PL"/>
    <x v="0"/>
    <x v="87"/>
    <x v="5"/>
    <n v="3"/>
    <x v="227"/>
    <s v="Bonn"/>
    <x v="0"/>
    <s v="Oct"/>
    <n v="86"/>
    <n v="64"/>
  </r>
  <r>
    <s v="Robert E."/>
    <s v="Lucas Jr."/>
    <x v="675"/>
    <x v="13"/>
    <m/>
    <x v="0"/>
    <x v="88"/>
    <x v="5"/>
    <n v="1"/>
    <x v="10"/>
    <s v="Chicago IL"/>
    <x v="5"/>
    <s v="Sep"/>
    <n v="83"/>
    <n v="58"/>
  </r>
  <r>
    <s v="James A."/>
    <s v="Mirrlees"/>
    <x v="676"/>
    <x v="4"/>
    <s v="GB"/>
    <x v="0"/>
    <x v="89"/>
    <x v="5"/>
    <n v="2"/>
    <x v="9"/>
    <s v="Cambridge"/>
    <x v="4"/>
    <s v="Jul"/>
    <n v="82"/>
    <n v="60"/>
  </r>
  <r>
    <s v="William"/>
    <s v="Vickrey"/>
    <x v="677"/>
    <x v="23"/>
    <s v="US"/>
    <x v="0"/>
    <x v="89"/>
    <x v="5"/>
    <n v="2"/>
    <x v="38"/>
    <s v="New York NY"/>
    <x v="5"/>
    <s v="Jun"/>
    <n v="82"/>
    <n v="82"/>
  </r>
  <r>
    <s v="Robert C."/>
    <s v="Merton"/>
    <x v="678"/>
    <x v="13"/>
    <m/>
    <x v="0"/>
    <x v="90"/>
    <x v="5"/>
    <n v="2"/>
    <x v="40"/>
    <s v="Cambridge MA"/>
    <x v="5"/>
    <s v="Jul"/>
    <n v="76"/>
    <n v="53"/>
  </r>
  <r>
    <s v="Myron"/>
    <s v="Scholes"/>
    <x v="679"/>
    <x v="23"/>
    <m/>
    <x v="0"/>
    <x v="90"/>
    <x v="5"/>
    <n v="2"/>
    <x v="228"/>
    <s v="Greenwich CT"/>
    <x v="5"/>
    <s v="Jul"/>
    <n v="79"/>
    <n v="56"/>
  </r>
  <r>
    <s v="Amartya"/>
    <s v="Sen"/>
    <x v="680"/>
    <x v="14"/>
    <m/>
    <x v="0"/>
    <x v="91"/>
    <x v="5"/>
    <n v="1"/>
    <x v="45"/>
    <s v="Cambridge"/>
    <x v="4"/>
    <s v="Nov"/>
    <n v="87"/>
    <n v="65"/>
  </r>
  <r>
    <s v="Robert"/>
    <s v="Mundell"/>
    <x v="681"/>
    <x v="23"/>
    <m/>
    <x v="0"/>
    <x v="92"/>
    <x v="5"/>
    <n v="1"/>
    <x v="38"/>
    <s v="New York NY"/>
    <x v="5"/>
    <s v="Oct"/>
    <n v="88"/>
    <n v="67"/>
  </r>
  <r>
    <s v="Il'ja M."/>
    <s v="Frank"/>
    <x v="682"/>
    <x v="8"/>
    <s v="RU"/>
    <x v="0"/>
    <x v="52"/>
    <x v="0"/>
    <n v="3"/>
    <x v="53"/>
    <s v="Moscow"/>
    <x v="14"/>
    <s v="Oct"/>
    <n v="82"/>
    <n v="50"/>
  </r>
  <r>
    <s v="Arvid"/>
    <s v="Carlsson"/>
    <x v="683"/>
    <x v="9"/>
    <s v="SE"/>
    <x v="0"/>
    <x v="96"/>
    <x v="3"/>
    <n v="3"/>
    <x v="229"/>
    <s v="Gothenburg"/>
    <x v="7"/>
    <s v="Jan"/>
    <n v="95"/>
    <n v="77"/>
  </r>
  <r>
    <s v="Paul"/>
    <s v="Greengard"/>
    <x v="684"/>
    <x v="13"/>
    <s v="US"/>
    <x v="0"/>
    <x v="96"/>
    <x v="3"/>
    <n v="3"/>
    <x v="120"/>
    <s v="New York NY"/>
    <x v="5"/>
    <s v="Dec"/>
    <n v="94"/>
    <n v="75"/>
  </r>
  <r>
    <s v="Eric"/>
    <s v="Kandel"/>
    <x v="685"/>
    <x v="15"/>
    <m/>
    <x v="0"/>
    <x v="96"/>
    <x v="3"/>
    <n v="3"/>
    <x v="38"/>
    <s v="New York NY"/>
    <x v="5"/>
    <s v="Nov"/>
    <n v="91"/>
    <n v="71"/>
  </r>
  <r>
    <s v="Kim"/>
    <s v="Dae-jung"/>
    <x v="686"/>
    <x v="36"/>
    <m/>
    <x v="0"/>
    <x v="96"/>
    <x v="2"/>
    <n v="1"/>
    <x v="5"/>
    <m/>
    <x v="3"/>
    <s v="Dec"/>
    <n v="84"/>
    <n v="75"/>
  </r>
  <r>
    <s v="Zhores"/>
    <s v="Alferov"/>
    <x v="687"/>
    <x v="49"/>
    <s v="RU"/>
    <x v="0"/>
    <x v="96"/>
    <x v="0"/>
    <n v="4"/>
    <x v="230"/>
    <s v="St. Petersburg"/>
    <x v="22"/>
    <s v="Mar"/>
    <n v="89"/>
    <n v="70"/>
  </r>
  <r>
    <s v="Herbert"/>
    <s v="Kroemer"/>
    <x v="688"/>
    <x v="0"/>
    <m/>
    <x v="0"/>
    <x v="96"/>
    <x v="0"/>
    <n v="4"/>
    <x v="36"/>
    <s v="Santa Barbara CA"/>
    <x v="5"/>
    <s v="Aug"/>
    <n v="92"/>
    <n v="72"/>
  </r>
  <r>
    <s v="Jack"/>
    <s v="Kilby"/>
    <x v="689"/>
    <x v="13"/>
    <s v="US"/>
    <x v="0"/>
    <x v="96"/>
    <x v="0"/>
    <n v="2"/>
    <x v="231"/>
    <s v="Dallas TX"/>
    <x v="5"/>
    <s v="Nov"/>
    <n v="82"/>
    <n v="77"/>
  </r>
  <r>
    <s v="Alan"/>
    <s v="Heeger"/>
    <x v="690"/>
    <x v="13"/>
    <m/>
    <x v="0"/>
    <x v="96"/>
    <x v="1"/>
    <n v="3"/>
    <x v="36"/>
    <s v="Santa Barbara CA"/>
    <x v="5"/>
    <s v="Jan"/>
    <n v="84"/>
    <n v="64"/>
  </r>
  <r>
    <s v="Alan"/>
    <s v="MacDiarmid"/>
    <x v="691"/>
    <x v="25"/>
    <s v="US"/>
    <x v="0"/>
    <x v="96"/>
    <x v="1"/>
    <n v="3"/>
    <x v="64"/>
    <s v="Philadelphia PA"/>
    <x v="5"/>
    <s v="Apr"/>
    <n v="80"/>
    <n v="73"/>
  </r>
  <r>
    <s v="Hideki"/>
    <s v="Shirakawa"/>
    <x v="692"/>
    <x v="16"/>
    <m/>
    <x v="0"/>
    <x v="96"/>
    <x v="1"/>
    <n v="3"/>
    <x v="232"/>
    <s v="Tokyo"/>
    <x v="12"/>
    <s v="Aug"/>
    <n v="84"/>
    <n v="64"/>
  </r>
  <r>
    <s v="James J."/>
    <s v="Heckman"/>
    <x v="693"/>
    <x v="13"/>
    <m/>
    <x v="0"/>
    <x v="96"/>
    <x v="5"/>
    <n v="2"/>
    <x v="10"/>
    <s v="Chicago IL"/>
    <x v="5"/>
    <s v="Apr"/>
    <n v="76"/>
    <n v="56"/>
  </r>
  <r>
    <s v="Daniel L."/>
    <s v="McFadden"/>
    <x v="694"/>
    <x v="13"/>
    <m/>
    <x v="0"/>
    <x v="96"/>
    <x v="5"/>
    <n v="2"/>
    <x v="36"/>
    <s v="Berkeley CA"/>
    <x v="5"/>
    <s v="Jul"/>
    <n v="83"/>
    <n v="63"/>
  </r>
  <r>
    <s v="Xingjian"/>
    <s v="Gao"/>
    <x v="695"/>
    <x v="18"/>
    <m/>
    <x v="0"/>
    <x v="96"/>
    <x v="4"/>
    <n v="1"/>
    <x v="5"/>
    <m/>
    <x v="3"/>
    <s v="Jan"/>
    <n v="80"/>
    <n v="60"/>
  </r>
  <r>
    <s v="Leland"/>
    <s v="Hartwell"/>
    <x v="696"/>
    <x v="13"/>
    <m/>
    <x v="0"/>
    <x v="97"/>
    <x v="3"/>
    <n v="3"/>
    <x v="209"/>
    <s v="Seattle WA"/>
    <x v="5"/>
    <s v="Oct"/>
    <n v="81"/>
    <n v="62"/>
  </r>
  <r>
    <s v="Tim"/>
    <s v="Hunt"/>
    <x v="697"/>
    <x v="4"/>
    <m/>
    <x v="0"/>
    <x v="97"/>
    <x v="3"/>
    <n v="3"/>
    <x v="233"/>
    <s v="London"/>
    <x v="4"/>
    <s v="Feb"/>
    <n v="77"/>
    <n v="58"/>
  </r>
  <r>
    <s v="Sir Paul"/>
    <s v="Nurse"/>
    <x v="698"/>
    <x v="4"/>
    <m/>
    <x v="0"/>
    <x v="97"/>
    <x v="3"/>
    <n v="3"/>
    <x v="233"/>
    <s v="London"/>
    <x v="4"/>
    <s v="Jan"/>
    <n v="71"/>
    <n v="52"/>
  </r>
  <r>
    <s v="Eric"/>
    <s v="Cornell"/>
    <x v="699"/>
    <x v="13"/>
    <m/>
    <x v="0"/>
    <x v="97"/>
    <x v="0"/>
    <n v="3"/>
    <x v="234"/>
    <s v="Boulder CO"/>
    <x v="5"/>
    <s v="Dec"/>
    <n v="59"/>
    <n v="40"/>
  </r>
  <r>
    <s v="Wolfgang"/>
    <s v="Ketterle"/>
    <x v="700"/>
    <x v="0"/>
    <m/>
    <x v="0"/>
    <x v="97"/>
    <x v="0"/>
    <n v="3"/>
    <x v="56"/>
    <s v="Cambridge MA"/>
    <x v="5"/>
    <s v="Oct"/>
    <n v="63"/>
    <n v="44"/>
  </r>
  <r>
    <s v="Carl"/>
    <s v="Wieman"/>
    <x v="701"/>
    <x v="13"/>
    <m/>
    <x v="0"/>
    <x v="97"/>
    <x v="0"/>
    <n v="3"/>
    <x v="234"/>
    <s v="Boulder CO"/>
    <x v="5"/>
    <s v="Mar"/>
    <n v="69"/>
    <n v="50"/>
  </r>
  <r>
    <s v="William"/>
    <s v="Knowles"/>
    <x v="702"/>
    <x v="13"/>
    <s v="US"/>
    <x v="0"/>
    <x v="97"/>
    <x v="1"/>
    <n v="4"/>
    <x v="5"/>
    <m/>
    <x v="3"/>
    <s v="Jun"/>
    <n v="95"/>
    <n v="84"/>
  </r>
  <r>
    <s v="Ryoji"/>
    <s v="Noyori"/>
    <x v="703"/>
    <x v="16"/>
    <m/>
    <x v="0"/>
    <x v="97"/>
    <x v="1"/>
    <n v="4"/>
    <x v="235"/>
    <s v="Nagoya"/>
    <x v="12"/>
    <s v="Sep"/>
    <n v="82"/>
    <n v="63"/>
  </r>
  <r>
    <s v="Barry"/>
    <s v="Sharpless"/>
    <x v="704"/>
    <x v="13"/>
    <m/>
    <x v="0"/>
    <x v="97"/>
    <x v="1"/>
    <n v="2"/>
    <x v="236"/>
    <s v="La Jolla CA"/>
    <x v="5"/>
    <s v="Apr"/>
    <n v="79"/>
    <n v="60"/>
  </r>
  <r>
    <s v="George A."/>
    <s v="Akerlof"/>
    <x v="705"/>
    <x v="13"/>
    <m/>
    <x v="0"/>
    <x v="97"/>
    <x v="5"/>
    <n v="3"/>
    <x v="36"/>
    <s v="Berkeley CA"/>
    <x v="5"/>
    <s v="Jun"/>
    <n v="80"/>
    <n v="61"/>
  </r>
  <r>
    <s v="A. Michael"/>
    <s v="Spence"/>
    <x v="706"/>
    <x v="13"/>
    <m/>
    <x v="0"/>
    <x v="97"/>
    <x v="5"/>
    <n v="3"/>
    <x v="46"/>
    <s v="Stanford CA"/>
    <x v="5"/>
    <s v="Nov"/>
    <n v="77"/>
    <n v="58"/>
  </r>
  <r>
    <s v="Joseph E."/>
    <s v="Stiglitz"/>
    <x v="707"/>
    <x v="13"/>
    <m/>
    <x v="0"/>
    <x v="97"/>
    <x v="5"/>
    <n v="3"/>
    <x v="38"/>
    <s v="New York NY"/>
    <x v="5"/>
    <s v="Feb"/>
    <n v="77"/>
    <n v="58"/>
  </r>
  <r>
    <s v="V. S."/>
    <s v="Naipaul"/>
    <x v="708"/>
    <x v="66"/>
    <s v="GB"/>
    <x v="0"/>
    <x v="97"/>
    <x v="4"/>
    <n v="1"/>
    <x v="5"/>
    <m/>
    <x v="3"/>
    <s v="Aug"/>
    <n v="86"/>
    <n v="69"/>
  </r>
  <r>
    <s v="Kofi"/>
    <s v="Annan"/>
    <x v="709"/>
    <x v="67"/>
    <s v="CH"/>
    <x v="0"/>
    <x v="97"/>
    <x v="2"/>
    <n v="2"/>
    <x v="5"/>
    <m/>
    <x v="3"/>
    <s v="Apr"/>
    <n v="80"/>
    <n v="63"/>
  </r>
  <r>
    <s v="Sydney"/>
    <s v="Brenner"/>
    <x v="710"/>
    <x v="43"/>
    <s v="SG"/>
    <x v="0"/>
    <x v="98"/>
    <x v="3"/>
    <n v="3"/>
    <x v="237"/>
    <s v="Berkeley CA"/>
    <x v="5"/>
    <s v="Jan"/>
    <n v="92"/>
    <n v="75"/>
  </r>
  <r>
    <s v="H. Robert"/>
    <s v="Horvitz"/>
    <x v="711"/>
    <x v="13"/>
    <m/>
    <x v="0"/>
    <x v="98"/>
    <x v="3"/>
    <n v="3"/>
    <x v="56"/>
    <s v="Cambridge MA"/>
    <x v="5"/>
    <s v="May"/>
    <n v="73"/>
    <n v="55"/>
  </r>
  <r>
    <s v="John E."/>
    <s v="Sulston"/>
    <x v="712"/>
    <x v="4"/>
    <m/>
    <x v="0"/>
    <x v="98"/>
    <x v="3"/>
    <n v="3"/>
    <x v="238"/>
    <s v="Cambridge"/>
    <x v="4"/>
    <s v="Mar"/>
    <n v="76"/>
    <n v="60"/>
  </r>
  <r>
    <s v="Raymond"/>
    <s v="Davis Jr."/>
    <x v="713"/>
    <x v="13"/>
    <s v="US"/>
    <x v="0"/>
    <x v="98"/>
    <x v="0"/>
    <n v="4"/>
    <x v="64"/>
    <s v="Philadelphia PA"/>
    <x v="5"/>
    <s v="Oct"/>
    <n v="92"/>
    <n v="88"/>
  </r>
  <r>
    <s v="Masatoshi"/>
    <s v="Koshiba"/>
    <x v="714"/>
    <x v="16"/>
    <m/>
    <x v="0"/>
    <x v="98"/>
    <x v="0"/>
    <n v="4"/>
    <x v="239"/>
    <s v="Tokyo"/>
    <x v="12"/>
    <s v="Sep"/>
    <n v="94"/>
    <n v="76"/>
  </r>
  <r>
    <s v="Riccardo"/>
    <s v="Giacconi"/>
    <x v="715"/>
    <x v="7"/>
    <s v="US"/>
    <x v="0"/>
    <x v="98"/>
    <x v="0"/>
    <n v="2"/>
    <x v="240"/>
    <s v="Washington DC"/>
    <x v="5"/>
    <s v="Oct"/>
    <n v="87"/>
    <n v="71"/>
  </r>
  <r>
    <s v="John B."/>
    <s v="Fenn"/>
    <x v="716"/>
    <x v="13"/>
    <s v="US"/>
    <x v="0"/>
    <x v="98"/>
    <x v="1"/>
    <n v="4"/>
    <x v="241"/>
    <s v="Richmond VA"/>
    <x v="5"/>
    <s v="Jun"/>
    <n v="93"/>
    <n v="85"/>
  </r>
  <r>
    <s v="Koichi"/>
    <s v="Tanaka"/>
    <x v="717"/>
    <x v="16"/>
    <m/>
    <x v="0"/>
    <x v="98"/>
    <x v="1"/>
    <n v="4"/>
    <x v="242"/>
    <s v="Kyoto"/>
    <x v="12"/>
    <s v="Aug"/>
    <n v="61"/>
    <n v="43"/>
  </r>
  <r>
    <s v="Kurt"/>
    <s v="Wüthrich"/>
    <x v="718"/>
    <x v="11"/>
    <m/>
    <x v="0"/>
    <x v="98"/>
    <x v="1"/>
    <n v="2"/>
    <x v="99"/>
    <s v="Zurich"/>
    <x v="15"/>
    <s v="Oct"/>
    <n v="82"/>
    <n v="64"/>
  </r>
  <r>
    <s v="Daniel"/>
    <s v="Kahneman"/>
    <x v="719"/>
    <x v="54"/>
    <m/>
    <x v="0"/>
    <x v="98"/>
    <x v="5"/>
    <n v="2"/>
    <x v="39"/>
    <s v="Princeton NJ"/>
    <x v="5"/>
    <s v="Mar"/>
    <n v="86"/>
    <n v="68"/>
  </r>
  <r>
    <s v="Vernon L."/>
    <s v="Smith"/>
    <x v="720"/>
    <x v="13"/>
    <m/>
    <x v="0"/>
    <x v="98"/>
    <x v="5"/>
    <n v="2"/>
    <x v="243"/>
    <s v="Fairfax VA"/>
    <x v="5"/>
    <s v="Jan"/>
    <n v="93"/>
    <n v="75"/>
  </r>
  <r>
    <s v="Imre"/>
    <s v="Kertész"/>
    <x v="721"/>
    <x v="20"/>
    <s v="HU"/>
    <x v="0"/>
    <x v="98"/>
    <x v="4"/>
    <n v="1"/>
    <x v="5"/>
    <m/>
    <x v="3"/>
    <s v="Nov"/>
    <n v="87"/>
    <n v="73"/>
  </r>
  <r>
    <s v="Jimmy"/>
    <s v="Carter"/>
    <x v="722"/>
    <x v="13"/>
    <m/>
    <x v="0"/>
    <x v="98"/>
    <x v="2"/>
    <n v="1"/>
    <x v="5"/>
    <m/>
    <x v="3"/>
    <s v="Oct"/>
    <n v="96"/>
    <n v="78"/>
  </r>
  <r>
    <s v="J. M."/>
    <s v="Coetzee"/>
    <x v="723"/>
    <x v="43"/>
    <m/>
    <x v="0"/>
    <x v="99"/>
    <x v="4"/>
    <n v="1"/>
    <x v="5"/>
    <m/>
    <x v="3"/>
    <s v="Feb"/>
    <n v="80"/>
    <n v="63"/>
  </r>
  <r>
    <s v="Paul C."/>
    <s v="Lauterbur"/>
    <x v="724"/>
    <x v="13"/>
    <s v="US"/>
    <x v="0"/>
    <x v="99"/>
    <x v="3"/>
    <n v="2"/>
    <x v="50"/>
    <s v="Urbana IL"/>
    <x v="5"/>
    <s v="May"/>
    <n v="78"/>
    <n v="74"/>
  </r>
  <r>
    <s v="Sir Peter"/>
    <s v="Mansfield"/>
    <x v="725"/>
    <x v="4"/>
    <m/>
    <x v="0"/>
    <x v="99"/>
    <x v="3"/>
    <n v="2"/>
    <x v="244"/>
    <s v="Nottingham"/>
    <x v="4"/>
    <s v="Oct"/>
    <n v="84"/>
    <n v="70"/>
  </r>
  <r>
    <s v="Alexei"/>
    <s v="Abrikosov"/>
    <x v="726"/>
    <x v="8"/>
    <m/>
    <x v="0"/>
    <x v="99"/>
    <x v="0"/>
    <n v="3"/>
    <x v="245"/>
    <s v="Argonne IL"/>
    <x v="5"/>
    <s v="Jun"/>
    <n v="89"/>
    <n v="75"/>
  </r>
  <r>
    <s v="Vitaly L."/>
    <s v="Ginzburg"/>
    <x v="727"/>
    <x v="8"/>
    <m/>
    <x v="0"/>
    <x v="99"/>
    <x v="0"/>
    <n v="3"/>
    <x v="52"/>
    <s v="Moscow"/>
    <x v="22"/>
    <s v="Oct"/>
    <n v="93"/>
    <n v="87"/>
  </r>
  <r>
    <s v="Anthony J."/>
    <s v="Leggett"/>
    <x v="728"/>
    <x v="4"/>
    <m/>
    <x v="0"/>
    <x v="99"/>
    <x v="0"/>
    <n v="3"/>
    <x v="50"/>
    <s v="Urbana IL"/>
    <x v="5"/>
    <s v="Mar"/>
    <n v="82"/>
    <n v="65"/>
  </r>
  <r>
    <s v="Peter"/>
    <s v="Agre"/>
    <x v="729"/>
    <x v="13"/>
    <m/>
    <x v="0"/>
    <x v="99"/>
    <x v="1"/>
    <n v="2"/>
    <x v="195"/>
    <s v="Baltimore MD"/>
    <x v="5"/>
    <s v="Jan"/>
    <n v="71"/>
    <n v="54"/>
  </r>
  <r>
    <s v="Roderick"/>
    <s v="MacKinnon"/>
    <x v="730"/>
    <x v="13"/>
    <m/>
    <x v="0"/>
    <x v="99"/>
    <x v="1"/>
    <n v="2"/>
    <x v="120"/>
    <s v="New York NY"/>
    <x v="5"/>
    <s v="Feb"/>
    <n v="64"/>
    <n v="47"/>
  </r>
  <r>
    <s v="Robert F."/>
    <s v="Engle III"/>
    <x v="731"/>
    <x v="13"/>
    <m/>
    <x v="0"/>
    <x v="99"/>
    <x v="5"/>
    <n v="2"/>
    <x v="246"/>
    <s v="New York NY"/>
    <x v="5"/>
    <s v="Nov"/>
    <n v="78"/>
    <n v="61"/>
  </r>
  <r>
    <s v="Clive W.J."/>
    <s v="Granger"/>
    <x v="732"/>
    <x v="4"/>
    <s v="US"/>
    <x v="0"/>
    <x v="99"/>
    <x v="5"/>
    <n v="2"/>
    <x v="36"/>
    <s v="San Diego CA"/>
    <x v="5"/>
    <s v="Sep"/>
    <n v="75"/>
    <n v="69"/>
  </r>
  <r>
    <s v="Shirin"/>
    <s v="Ebadi"/>
    <x v="733"/>
    <x v="68"/>
    <m/>
    <x v="1"/>
    <x v="99"/>
    <x v="2"/>
    <n v="1"/>
    <x v="5"/>
    <m/>
    <x v="3"/>
    <s v="Jun"/>
    <n v="73"/>
    <n v="56"/>
  </r>
  <r>
    <s v="Richard"/>
    <s v="Axel"/>
    <x v="734"/>
    <x v="13"/>
    <m/>
    <x v="0"/>
    <x v="100"/>
    <x v="3"/>
    <n v="2"/>
    <x v="38"/>
    <s v="New York NY"/>
    <x v="5"/>
    <s v="Jul"/>
    <n v="74"/>
    <n v="58"/>
  </r>
  <r>
    <s v="Linda B."/>
    <s v="Buck"/>
    <x v="735"/>
    <x v="13"/>
    <m/>
    <x v="1"/>
    <x v="100"/>
    <x v="3"/>
    <n v="2"/>
    <x v="209"/>
    <s v="Seattle WA"/>
    <x v="5"/>
    <s v="Jan"/>
    <n v="73"/>
    <n v="57"/>
  </r>
  <r>
    <s v="David J."/>
    <s v="Gross"/>
    <x v="736"/>
    <x v="13"/>
    <m/>
    <x v="0"/>
    <x v="100"/>
    <x v="0"/>
    <n v="3"/>
    <x v="247"/>
    <s v="Santa Barbara CA"/>
    <x v="5"/>
    <s v="Feb"/>
    <n v="79"/>
    <n v="63"/>
  </r>
  <r>
    <s v="H. David"/>
    <s v="Politzer"/>
    <x v="737"/>
    <x v="13"/>
    <m/>
    <x v="0"/>
    <x v="100"/>
    <x v="0"/>
    <n v="3"/>
    <x v="24"/>
    <s v="Pasadena CA"/>
    <x v="5"/>
    <s v="Aug"/>
    <n v="71"/>
    <n v="55"/>
  </r>
  <r>
    <s v="Frank"/>
    <s v="Wilczek"/>
    <x v="738"/>
    <x v="13"/>
    <m/>
    <x v="0"/>
    <x v="100"/>
    <x v="0"/>
    <n v="3"/>
    <x v="56"/>
    <s v="Cambridge MA"/>
    <x v="5"/>
    <s v="May"/>
    <n v="69"/>
    <n v="53"/>
  </r>
  <r>
    <s v="Aaron"/>
    <s v="Ciechanover"/>
    <x v="739"/>
    <x v="54"/>
    <m/>
    <x v="0"/>
    <x v="100"/>
    <x v="1"/>
    <n v="3"/>
    <x v="248"/>
    <s v="Haifa"/>
    <x v="28"/>
    <s v="Oct"/>
    <n v="73"/>
    <n v="57"/>
  </r>
  <r>
    <s v="Avram"/>
    <s v="Hershko"/>
    <x v="740"/>
    <x v="20"/>
    <m/>
    <x v="0"/>
    <x v="100"/>
    <x v="1"/>
    <n v="3"/>
    <x v="248"/>
    <s v="Haifa"/>
    <x v="28"/>
    <s v="Dec"/>
    <n v="83"/>
    <n v="67"/>
  </r>
  <r>
    <s v="Irwin"/>
    <s v="Rose"/>
    <x v="741"/>
    <x v="13"/>
    <s v="US"/>
    <x v="0"/>
    <x v="100"/>
    <x v="1"/>
    <n v="3"/>
    <x v="36"/>
    <s v="Irvine CA"/>
    <x v="5"/>
    <s v="Jul"/>
    <n v="89"/>
    <n v="78"/>
  </r>
  <r>
    <s v="Elfriede"/>
    <s v="Jelinek"/>
    <x v="742"/>
    <x v="15"/>
    <m/>
    <x v="1"/>
    <x v="100"/>
    <x v="4"/>
    <n v="1"/>
    <x v="5"/>
    <m/>
    <x v="3"/>
    <s v="Oct"/>
    <n v="74"/>
    <n v="58"/>
  </r>
  <r>
    <s v="Wangari"/>
    <s v="Maathai"/>
    <x v="743"/>
    <x v="69"/>
    <s v="KE"/>
    <x v="1"/>
    <x v="100"/>
    <x v="2"/>
    <n v="1"/>
    <x v="5"/>
    <m/>
    <x v="3"/>
    <s v="Apr"/>
    <n v="71"/>
    <n v="64"/>
  </r>
  <r>
    <s v="Finn E."/>
    <s v="Kydland"/>
    <x v="744"/>
    <x v="21"/>
    <m/>
    <x v="0"/>
    <x v="100"/>
    <x v="5"/>
    <n v="2"/>
    <x v="223"/>
    <s v="Pittsburgh PA"/>
    <x v="5"/>
    <s v="Dec"/>
    <n v="77"/>
    <n v="61"/>
  </r>
  <r>
    <s v="Edward C."/>
    <s v="Prescott"/>
    <x v="745"/>
    <x v="13"/>
    <m/>
    <x v="0"/>
    <x v="100"/>
    <x v="5"/>
    <n v="2"/>
    <x v="249"/>
    <s v="Tempe AZ"/>
    <x v="5"/>
    <s v="Dec"/>
    <n v="80"/>
    <n v="64"/>
  </r>
  <r>
    <s v="Barry J."/>
    <s v="Marshall"/>
    <x v="746"/>
    <x v="10"/>
    <m/>
    <x v="0"/>
    <x v="101"/>
    <x v="3"/>
    <n v="2"/>
    <x v="250"/>
    <s v="Nedlands"/>
    <x v="27"/>
    <s v="Sep"/>
    <n v="69"/>
    <n v="54"/>
  </r>
  <r>
    <s v="J. Robin"/>
    <s v="Warren"/>
    <x v="747"/>
    <x v="10"/>
    <m/>
    <x v="0"/>
    <x v="101"/>
    <x v="3"/>
    <n v="2"/>
    <x v="5"/>
    <m/>
    <x v="3"/>
    <s v="Jun"/>
    <n v="83"/>
    <n v="68"/>
  </r>
  <r>
    <s v="Roy J."/>
    <s v="Glauber"/>
    <x v="748"/>
    <x v="13"/>
    <s v="US"/>
    <x v="0"/>
    <x v="101"/>
    <x v="0"/>
    <n v="2"/>
    <x v="40"/>
    <s v="Cambridge MA"/>
    <x v="5"/>
    <s v="Sep"/>
    <n v="93"/>
    <n v="80"/>
  </r>
  <r>
    <s v="John L."/>
    <s v="Hall"/>
    <x v="749"/>
    <x v="13"/>
    <m/>
    <x v="0"/>
    <x v="101"/>
    <x v="0"/>
    <n v="4"/>
    <x v="234"/>
    <s v="Boulder CO"/>
    <x v="5"/>
    <s v="Aug"/>
    <n v="86"/>
    <n v="71"/>
  </r>
  <r>
    <s v="Theodor W."/>
    <s v="Hänsch "/>
    <x v="750"/>
    <x v="0"/>
    <m/>
    <x v="0"/>
    <x v="101"/>
    <x v="0"/>
    <n v="4"/>
    <x v="251"/>
    <s v="Garching"/>
    <x v="0"/>
    <s v="Oct"/>
    <n v="79"/>
    <n v="64"/>
  </r>
  <r>
    <s v="Yves"/>
    <s v="Chauvin"/>
    <x v="751"/>
    <x v="39"/>
    <s v="FR"/>
    <x v="0"/>
    <x v="101"/>
    <x v="1"/>
    <n v="3"/>
    <x v="252"/>
    <s v="Rueil-Malmaison"/>
    <x v="2"/>
    <s v="Oct"/>
    <n v="85"/>
    <n v="75"/>
  </r>
  <r>
    <s v="Robert H."/>
    <s v="Grubbs"/>
    <x v="752"/>
    <x v="13"/>
    <m/>
    <x v="0"/>
    <x v="101"/>
    <x v="1"/>
    <n v="3"/>
    <x v="24"/>
    <s v="Pasadena CA"/>
    <x v="5"/>
    <s v="Feb"/>
    <n v="78"/>
    <n v="63"/>
  </r>
  <r>
    <s v="Richard R."/>
    <s v="Schrock"/>
    <x v="753"/>
    <x v="13"/>
    <m/>
    <x v="0"/>
    <x v="101"/>
    <x v="1"/>
    <n v="3"/>
    <x v="56"/>
    <s v="Cambridge MA"/>
    <x v="5"/>
    <s v="Jan"/>
    <n v="75"/>
    <n v="60"/>
  </r>
  <r>
    <s v="Mohamed"/>
    <s v="ElBaradei"/>
    <x v="754"/>
    <x v="31"/>
    <m/>
    <x v="0"/>
    <x v="101"/>
    <x v="2"/>
    <n v="2"/>
    <x v="5"/>
    <m/>
    <x v="3"/>
    <s v="Jun"/>
    <n v="78"/>
    <n v="63"/>
  </r>
  <r>
    <s v="Robert J."/>
    <s v="Aumann"/>
    <x v="755"/>
    <x v="0"/>
    <m/>
    <x v="0"/>
    <x v="101"/>
    <x v="5"/>
    <n v="2"/>
    <x v="253"/>
    <s v="Jerusalem"/>
    <x v="28"/>
    <s v="Jun"/>
    <n v="90"/>
    <n v="75"/>
  </r>
  <r>
    <s v="Thomas C."/>
    <s v="Schelling"/>
    <x v="756"/>
    <x v="13"/>
    <s v="US"/>
    <x v="0"/>
    <x v="101"/>
    <x v="5"/>
    <n v="2"/>
    <x v="254"/>
    <s v="College Park MD"/>
    <x v="5"/>
    <s v="Apr"/>
    <n v="95"/>
    <n v="84"/>
  </r>
  <r>
    <s v="Harold"/>
    <s v="Pinter"/>
    <x v="757"/>
    <x v="4"/>
    <s v="GB"/>
    <x v="0"/>
    <x v="101"/>
    <x v="4"/>
    <n v="1"/>
    <x v="5"/>
    <m/>
    <x v="3"/>
    <s v="Oct"/>
    <n v="78"/>
    <n v="75"/>
  </r>
  <r>
    <s v="Andrew Z."/>
    <s v="Fire"/>
    <x v="758"/>
    <x v="13"/>
    <m/>
    <x v="0"/>
    <x v="102"/>
    <x v="3"/>
    <n v="2"/>
    <x v="255"/>
    <s v="Stanford CA"/>
    <x v="5"/>
    <s v="Apr"/>
    <n v="61"/>
    <n v="47"/>
  </r>
  <r>
    <s v="Craig C."/>
    <s v="Mello"/>
    <x v="759"/>
    <x v="13"/>
    <m/>
    <x v="0"/>
    <x v="102"/>
    <x v="3"/>
    <n v="2"/>
    <x v="256"/>
    <s v="Worcester MA"/>
    <x v="5"/>
    <s v="Oct"/>
    <n v="60"/>
    <n v="46"/>
  </r>
  <r>
    <s v="John C."/>
    <s v="Mather"/>
    <x v="760"/>
    <x v="13"/>
    <m/>
    <x v="0"/>
    <x v="102"/>
    <x v="0"/>
    <n v="2"/>
    <x v="257"/>
    <s v="Greenbelt MD"/>
    <x v="5"/>
    <s v="Aug"/>
    <n v="74"/>
    <n v="60"/>
  </r>
  <r>
    <s v="George F."/>
    <s v="Smoot"/>
    <x v="761"/>
    <x v="13"/>
    <m/>
    <x v="0"/>
    <x v="102"/>
    <x v="0"/>
    <n v="2"/>
    <x v="36"/>
    <s v="Berkeley CA"/>
    <x v="5"/>
    <s v="Feb"/>
    <n v="75"/>
    <n v="61"/>
  </r>
  <r>
    <s v="Roger D."/>
    <s v="Kornberg"/>
    <x v="762"/>
    <x v="13"/>
    <m/>
    <x v="0"/>
    <x v="102"/>
    <x v="1"/>
    <n v="1"/>
    <x v="46"/>
    <s v="Stanford CA"/>
    <x v="5"/>
    <s v="Apr"/>
    <n v="73"/>
    <n v="59"/>
  </r>
  <r>
    <s v="Edmund S."/>
    <s v="Phelps"/>
    <x v="763"/>
    <x v="13"/>
    <m/>
    <x v="0"/>
    <x v="102"/>
    <x v="5"/>
    <n v="1"/>
    <x v="38"/>
    <s v="New York NY"/>
    <x v="5"/>
    <s v="Jul"/>
    <n v="87"/>
    <n v="73"/>
  </r>
  <r>
    <s v="Orhan"/>
    <s v="Pamuk"/>
    <x v="764"/>
    <x v="59"/>
    <m/>
    <x v="0"/>
    <x v="102"/>
    <x v="4"/>
    <n v="1"/>
    <x v="5"/>
    <m/>
    <x v="3"/>
    <s v="Jun"/>
    <n v="68"/>
    <n v="54"/>
  </r>
  <r>
    <s v="Muhammad"/>
    <s v="Yunus"/>
    <x v="765"/>
    <x v="70"/>
    <m/>
    <x v="0"/>
    <x v="102"/>
    <x v="2"/>
    <n v="2"/>
    <x v="5"/>
    <m/>
    <x v="3"/>
    <s v="Jun"/>
    <n v="80"/>
    <n v="66"/>
  </r>
  <r>
    <s v="Mario R."/>
    <s v="Capecchi"/>
    <x v="766"/>
    <x v="7"/>
    <m/>
    <x v="0"/>
    <x v="103"/>
    <x v="3"/>
    <n v="3"/>
    <x v="258"/>
    <s v="Salt Lake City UT"/>
    <x v="5"/>
    <s v="Oct"/>
    <n v="83"/>
    <n v="70"/>
  </r>
  <r>
    <s v="Sir Martin J."/>
    <s v="Evans"/>
    <x v="767"/>
    <x v="4"/>
    <m/>
    <x v="0"/>
    <x v="103"/>
    <x v="3"/>
    <n v="3"/>
    <x v="259"/>
    <s v="Cardiff"/>
    <x v="4"/>
    <s v="Jan"/>
    <n v="79"/>
    <n v="66"/>
  </r>
  <r>
    <s v="Oliver"/>
    <s v="Smithies"/>
    <x v="768"/>
    <x v="4"/>
    <s v="US"/>
    <x v="0"/>
    <x v="103"/>
    <x v="3"/>
    <n v="3"/>
    <x v="260"/>
    <s v="Chapel Hill NC"/>
    <x v="5"/>
    <s v="Jun"/>
    <n v="92"/>
    <n v="82"/>
  </r>
  <r>
    <s v="Albert"/>
    <s v="Fert"/>
    <x v="769"/>
    <x v="2"/>
    <m/>
    <x v="0"/>
    <x v="103"/>
    <x v="0"/>
    <n v="2"/>
    <x v="261"/>
    <s v="Orsay"/>
    <x v="2"/>
    <s v="Mar"/>
    <n v="82"/>
    <n v="69"/>
  </r>
  <r>
    <s v="Peter"/>
    <s v="Grünberg "/>
    <x v="770"/>
    <x v="30"/>
    <s v="DE"/>
    <x v="0"/>
    <x v="103"/>
    <x v="0"/>
    <n v="2"/>
    <x v="262"/>
    <s v="Jülich"/>
    <x v="0"/>
    <s v="May"/>
    <n v="79"/>
    <n v="68"/>
  </r>
  <r>
    <s v="Gerhard"/>
    <s v="Ertl"/>
    <x v="771"/>
    <x v="0"/>
    <m/>
    <x v="0"/>
    <x v="103"/>
    <x v="1"/>
    <n v="1"/>
    <x v="75"/>
    <s v="Berlin"/>
    <x v="0"/>
    <s v="Oct"/>
    <n v="84"/>
    <n v="71"/>
  </r>
  <r>
    <s v="Doris"/>
    <s v="Lessing"/>
    <x v="772"/>
    <x v="68"/>
    <s v="GB"/>
    <x v="1"/>
    <x v="103"/>
    <x v="4"/>
    <n v="1"/>
    <x v="5"/>
    <m/>
    <x v="3"/>
    <s v="Oct"/>
    <n v="94"/>
    <n v="88"/>
  </r>
  <r>
    <s v="Al"/>
    <s v="Gore"/>
    <x v="773"/>
    <x v="13"/>
    <m/>
    <x v="0"/>
    <x v="103"/>
    <x v="2"/>
    <n v="2"/>
    <x v="5"/>
    <m/>
    <x v="3"/>
    <s v="Mar"/>
    <n v="72"/>
    <n v="59"/>
  </r>
  <r>
    <s v="Leonid"/>
    <s v="Hurwicz"/>
    <x v="774"/>
    <x v="8"/>
    <s v="US"/>
    <x v="0"/>
    <x v="103"/>
    <x v="5"/>
    <n v="3"/>
    <x v="263"/>
    <s v="Minneapolis MN"/>
    <x v="5"/>
    <s v="Aug"/>
    <n v="91"/>
    <n v="90"/>
  </r>
  <r>
    <s v="Eric S."/>
    <s v="Maskin"/>
    <x v="775"/>
    <x v="13"/>
    <m/>
    <x v="0"/>
    <x v="103"/>
    <x v="5"/>
    <n v="3"/>
    <x v="51"/>
    <s v="Princeton NJ"/>
    <x v="5"/>
    <s v="Dec"/>
    <n v="70"/>
    <n v="57"/>
  </r>
  <r>
    <s v="Roger B."/>
    <s v="Myerson"/>
    <x v="776"/>
    <x v="13"/>
    <m/>
    <x v="0"/>
    <x v="103"/>
    <x v="5"/>
    <n v="3"/>
    <x v="10"/>
    <s v="Chicago IL"/>
    <x v="5"/>
    <s v="Mar"/>
    <n v="69"/>
    <n v="56"/>
  </r>
  <r>
    <s v="Harald"/>
    <s v="zur Hausen"/>
    <x v="777"/>
    <x v="0"/>
    <m/>
    <x v="0"/>
    <x v="104"/>
    <x v="3"/>
    <n v="2"/>
    <x v="264"/>
    <s v="Heidelberg"/>
    <x v="0"/>
    <s v="Mar"/>
    <n v="84"/>
    <n v="72"/>
  </r>
  <r>
    <s v="Françoise "/>
    <s v="Barré-Sinoussi"/>
    <x v="778"/>
    <x v="2"/>
    <m/>
    <x v="1"/>
    <x v="104"/>
    <x v="3"/>
    <n v="4"/>
    <x v="265"/>
    <s v="Paris"/>
    <x v="2"/>
    <s v="Jul"/>
    <n v="73"/>
    <n v="61"/>
  </r>
  <r>
    <s v="Luc"/>
    <s v="Montagnier"/>
    <x v="779"/>
    <x v="2"/>
    <m/>
    <x v="0"/>
    <x v="104"/>
    <x v="3"/>
    <n v="4"/>
    <x v="266"/>
    <s v="Paris"/>
    <x v="2"/>
    <s v="Aug"/>
    <n v="88"/>
    <n v="76"/>
  </r>
  <r>
    <s v="Yoichiro"/>
    <s v="Nambu"/>
    <x v="780"/>
    <x v="16"/>
    <s v="JP"/>
    <x v="0"/>
    <x v="104"/>
    <x v="0"/>
    <n v="2"/>
    <x v="267"/>
    <s v="Chicago IL"/>
    <x v="5"/>
    <s v="Jan"/>
    <n v="94"/>
    <n v="87"/>
  </r>
  <r>
    <s v="Makoto"/>
    <s v="Kobayashi"/>
    <x v="781"/>
    <x v="16"/>
    <m/>
    <x v="0"/>
    <x v="104"/>
    <x v="0"/>
    <n v="4"/>
    <x v="268"/>
    <s v="Tsukuba"/>
    <x v="12"/>
    <s v="Apr"/>
    <n v="76"/>
    <n v="64"/>
  </r>
  <r>
    <s v="Toshihide"/>
    <s v="Maskawa"/>
    <x v="782"/>
    <x v="16"/>
    <m/>
    <x v="0"/>
    <x v="104"/>
    <x v="0"/>
    <n v="4"/>
    <x v="269"/>
    <s v="Kyoto"/>
    <x v="12"/>
    <s v="Feb"/>
    <n v="80"/>
    <n v="68"/>
  </r>
  <r>
    <s v="Osamu"/>
    <s v="Shimomura"/>
    <x v="783"/>
    <x v="16"/>
    <s v="JP"/>
    <x v="0"/>
    <x v="104"/>
    <x v="1"/>
    <n v="3"/>
    <x v="270"/>
    <s v="Woods Hole MA"/>
    <x v="5"/>
    <s v="Aug"/>
    <n v="90"/>
    <n v="80"/>
  </r>
  <r>
    <s v="Martin"/>
    <s v="Chalfie"/>
    <x v="784"/>
    <x v="13"/>
    <m/>
    <x v="0"/>
    <x v="104"/>
    <x v="1"/>
    <n v="3"/>
    <x v="38"/>
    <s v="New York NY"/>
    <x v="5"/>
    <s v="Jan"/>
    <n v="73"/>
    <n v="61"/>
  </r>
  <r>
    <s v="Roger Y."/>
    <s v="Tsien"/>
    <x v="785"/>
    <x v="13"/>
    <s v="US"/>
    <x v="0"/>
    <x v="104"/>
    <x v="1"/>
    <n v="3"/>
    <x v="36"/>
    <s v="San Diego CA"/>
    <x v="5"/>
    <s v="Feb"/>
    <n v="64"/>
    <n v="56"/>
  </r>
  <r>
    <s v="Jean-Marie Gustave"/>
    <s v=" Le Clézio "/>
    <x v="786"/>
    <x v="2"/>
    <m/>
    <x v="0"/>
    <x v="104"/>
    <x v="4"/>
    <n v="1"/>
    <x v="5"/>
    <m/>
    <x v="3"/>
    <s v="Apr"/>
    <n v="80"/>
    <n v="68"/>
  </r>
  <r>
    <s v="Martti"/>
    <s v="Ahtisaari"/>
    <x v="787"/>
    <x v="29"/>
    <m/>
    <x v="0"/>
    <x v="104"/>
    <x v="2"/>
    <n v="1"/>
    <x v="5"/>
    <m/>
    <x v="3"/>
    <s v="Jun"/>
    <n v="83"/>
    <n v="71"/>
  </r>
  <r>
    <s v="Paul"/>
    <s v="Krugman"/>
    <x v="788"/>
    <x v="13"/>
    <m/>
    <x v="0"/>
    <x v="104"/>
    <x v="5"/>
    <n v="1"/>
    <x v="39"/>
    <s v="Princeton NJ"/>
    <x v="5"/>
    <s v="Feb"/>
    <n v="67"/>
    <n v="55"/>
  </r>
  <r>
    <s v="Elizabeth H."/>
    <s v="Blackburn"/>
    <x v="789"/>
    <x v="10"/>
    <m/>
    <x v="1"/>
    <x v="105"/>
    <x v="3"/>
    <n v="3"/>
    <x v="36"/>
    <s v="San Francisco CA"/>
    <x v="5"/>
    <s v="Nov"/>
    <n v="72"/>
    <n v="61"/>
  </r>
  <r>
    <s v="Carol W."/>
    <s v="Greider"/>
    <x v="790"/>
    <x v="13"/>
    <m/>
    <x v="1"/>
    <x v="105"/>
    <x v="3"/>
    <n v="3"/>
    <x v="195"/>
    <s v="Baltimore MD"/>
    <x v="5"/>
    <s v="Apr"/>
    <n v="59"/>
    <n v="48"/>
  </r>
  <r>
    <s v="Jack W."/>
    <s v="Szostak"/>
    <x v="791"/>
    <x v="4"/>
    <m/>
    <x v="0"/>
    <x v="105"/>
    <x v="3"/>
    <n v="3"/>
    <x v="170"/>
    <s v="Boston MA"/>
    <x v="5"/>
    <s v="Nov"/>
    <n v="68"/>
    <n v="57"/>
  </r>
  <r>
    <s v="Charles K."/>
    <s v="Kao"/>
    <x v="792"/>
    <x v="18"/>
    <m/>
    <x v="0"/>
    <x v="105"/>
    <x v="0"/>
    <n v="2"/>
    <x v="271"/>
    <s v="Harlow"/>
    <x v="4"/>
    <s v="Nov"/>
    <n v="85"/>
    <n v="76"/>
  </r>
  <r>
    <s v="Willard S."/>
    <s v="Boyle"/>
    <x v="793"/>
    <x v="23"/>
    <s v="CA"/>
    <x v="0"/>
    <x v="105"/>
    <x v="0"/>
    <n v="4"/>
    <x v="70"/>
    <s v="Murray Hill NJ"/>
    <x v="5"/>
    <s v="Aug"/>
    <n v="87"/>
    <n v="85"/>
  </r>
  <r>
    <s v="George E."/>
    <s v="Smith"/>
    <x v="794"/>
    <x v="13"/>
    <m/>
    <x v="0"/>
    <x v="105"/>
    <x v="0"/>
    <n v="4"/>
    <x v="70"/>
    <s v="Murray Hill NJ"/>
    <x v="5"/>
    <s v="May"/>
    <n v="90"/>
    <n v="79"/>
  </r>
  <r>
    <s v="Venkatraman"/>
    <s v="Ramakrishnan"/>
    <x v="795"/>
    <x v="14"/>
    <m/>
    <x v="0"/>
    <x v="105"/>
    <x v="1"/>
    <n v="3"/>
    <x v="108"/>
    <s v="Cambridge"/>
    <x v="4"/>
    <s v="Apr"/>
    <n v="68"/>
    <n v="57"/>
  </r>
  <r>
    <s v="Thomas A."/>
    <s v="Steitz"/>
    <x v="796"/>
    <x v="13"/>
    <s v="US"/>
    <x v="0"/>
    <x v="105"/>
    <x v="1"/>
    <n v="3"/>
    <x v="115"/>
    <s v="New Haven CT"/>
    <x v="5"/>
    <s v="Aug"/>
    <n v="78"/>
    <n v="69"/>
  </r>
  <r>
    <s v="Ada E."/>
    <s v="Yonath"/>
    <x v="797"/>
    <x v="54"/>
    <m/>
    <x v="1"/>
    <x v="105"/>
    <x v="1"/>
    <n v="3"/>
    <x v="272"/>
    <s v="Rehovot"/>
    <x v="28"/>
    <s v="Jun"/>
    <n v="81"/>
    <n v="70"/>
  </r>
  <r>
    <s v="Herta"/>
    <s v="Müller "/>
    <x v="798"/>
    <x v="45"/>
    <m/>
    <x v="1"/>
    <x v="105"/>
    <x v="4"/>
    <n v="1"/>
    <x v="5"/>
    <m/>
    <x v="3"/>
    <s v="Aug"/>
    <n v="67"/>
    <n v="56"/>
  </r>
  <r>
    <s v="Barack"/>
    <s v="Obama"/>
    <x v="799"/>
    <x v="13"/>
    <m/>
    <x v="0"/>
    <x v="105"/>
    <x v="2"/>
    <n v="1"/>
    <x v="5"/>
    <m/>
    <x v="3"/>
    <s v="Aug"/>
    <n v="59"/>
    <n v="48"/>
  </r>
  <r>
    <s v="Elinor"/>
    <s v="Ostrom"/>
    <x v="800"/>
    <x v="13"/>
    <s v="US"/>
    <x v="1"/>
    <x v="105"/>
    <x v="5"/>
    <n v="2"/>
    <x v="161"/>
    <s v="Bloomington IN"/>
    <x v="5"/>
    <s v="Aug"/>
    <n v="79"/>
    <n v="76"/>
  </r>
  <r>
    <s v="Oliver E."/>
    <s v="Williamson"/>
    <x v="801"/>
    <x v="13"/>
    <m/>
    <x v="0"/>
    <x v="105"/>
    <x v="5"/>
    <n v="2"/>
    <x v="36"/>
    <s v="Berkeley CA"/>
    <x v="5"/>
    <s v="Sep"/>
    <n v="88"/>
    <n v="77"/>
  </r>
  <r>
    <s v="Robert G."/>
    <s v="Edwards"/>
    <x v="802"/>
    <x v="4"/>
    <s v="GB"/>
    <x v="0"/>
    <x v="106"/>
    <x v="3"/>
    <n v="1"/>
    <x v="9"/>
    <s v="Cambridge"/>
    <x v="4"/>
    <s v="Sep"/>
    <n v="88"/>
    <n v="85"/>
  </r>
  <r>
    <s v="Andre"/>
    <s v="Geim"/>
    <x v="803"/>
    <x v="8"/>
    <m/>
    <x v="0"/>
    <x v="106"/>
    <x v="0"/>
    <n v="2"/>
    <x v="273"/>
    <s v="Manchester"/>
    <x v="4"/>
    <s v="Oct"/>
    <n v="62"/>
    <n v="52"/>
  </r>
  <r>
    <s v="Konstantin"/>
    <s v="Novoselov"/>
    <x v="804"/>
    <x v="8"/>
    <m/>
    <x v="0"/>
    <x v="106"/>
    <x v="0"/>
    <n v="2"/>
    <x v="273"/>
    <s v="Manchester"/>
    <x v="4"/>
    <s v="Aug"/>
    <n v="46"/>
    <n v="36"/>
  </r>
  <r>
    <s v="Richard F."/>
    <s v="Heck"/>
    <x v="805"/>
    <x v="13"/>
    <s v="PH"/>
    <x v="0"/>
    <x v="106"/>
    <x v="1"/>
    <n v="3"/>
    <x v="274"/>
    <m/>
    <x v="5"/>
    <s v="Aug"/>
    <n v="84"/>
    <n v="79"/>
  </r>
  <r>
    <s v="Ei-ichi"/>
    <s v="Negishi"/>
    <x v="806"/>
    <x v="18"/>
    <m/>
    <x v="0"/>
    <x v="106"/>
    <x v="1"/>
    <n v="3"/>
    <x v="124"/>
    <s v="West Lafayette IN"/>
    <x v="5"/>
    <s v="Jul"/>
    <n v="85"/>
    <n v="75"/>
  </r>
  <r>
    <s v="Akira"/>
    <s v="Suzuki"/>
    <x v="807"/>
    <x v="16"/>
    <m/>
    <x v="0"/>
    <x v="106"/>
    <x v="1"/>
    <n v="3"/>
    <x v="275"/>
    <s v="Sapporo"/>
    <x v="12"/>
    <s v="Sep"/>
    <n v="90"/>
    <n v="80"/>
  </r>
  <r>
    <s v="Mario"/>
    <s v="Vargas Llosa"/>
    <x v="808"/>
    <x v="71"/>
    <m/>
    <x v="0"/>
    <x v="106"/>
    <x v="4"/>
    <n v="1"/>
    <x v="5"/>
    <m/>
    <x v="3"/>
    <s v="Mar"/>
    <n v="84"/>
    <n v="74"/>
  </r>
  <r>
    <s v="Xiaobo"/>
    <s v="Liu"/>
    <x v="809"/>
    <x v="18"/>
    <s v="CN"/>
    <x v="0"/>
    <x v="106"/>
    <x v="2"/>
    <n v="1"/>
    <x v="5"/>
    <m/>
    <x v="3"/>
    <s v="Dec"/>
    <n v="62"/>
    <n v="55"/>
  </r>
  <r>
    <s v="Peter A."/>
    <s v="Diamond"/>
    <x v="810"/>
    <x v="13"/>
    <m/>
    <x v="0"/>
    <x v="106"/>
    <x v="5"/>
    <n v="3"/>
    <x v="56"/>
    <s v="Cambridge MA"/>
    <x v="5"/>
    <s v="Apr"/>
    <n v="80"/>
    <n v="70"/>
  </r>
  <r>
    <s v="Dale T."/>
    <s v="Mortensen"/>
    <x v="811"/>
    <x v="13"/>
    <s v="US"/>
    <x v="0"/>
    <x v="106"/>
    <x v="5"/>
    <n v="3"/>
    <x v="141"/>
    <s v="Evanston IL"/>
    <x v="5"/>
    <s v="Feb"/>
    <n v="75"/>
    <n v="71"/>
  </r>
  <r>
    <s v="Christopher A."/>
    <s v="Pissarides"/>
    <x v="812"/>
    <x v="72"/>
    <m/>
    <x v="0"/>
    <x v="106"/>
    <x v="5"/>
    <n v="3"/>
    <x v="276"/>
    <s v="London"/>
    <x v="4"/>
    <s v="Feb"/>
    <n v="72"/>
    <n v="62"/>
  </r>
  <r>
    <s v="Bruce A."/>
    <s v="Beutler"/>
    <x v="813"/>
    <x v="13"/>
    <m/>
    <x v="0"/>
    <x v="107"/>
    <x v="3"/>
    <n v="4"/>
    <x v="132"/>
    <s v="Dallas TX"/>
    <x v="5"/>
    <s v="Dec"/>
    <n v="63"/>
    <n v="54"/>
  </r>
  <r>
    <s v="Jules A."/>
    <s v="Hoffmann"/>
    <x v="814"/>
    <x v="6"/>
    <m/>
    <x v="0"/>
    <x v="107"/>
    <x v="3"/>
    <n v="4"/>
    <x v="277"/>
    <s v="Strasbourg"/>
    <x v="2"/>
    <s v="Aug"/>
    <n v="79"/>
    <n v="70"/>
  </r>
  <r>
    <s v="Ralph M."/>
    <s v="Steinman"/>
    <x v="815"/>
    <x v="23"/>
    <m/>
    <x v="0"/>
    <x v="107"/>
    <x v="3"/>
    <n v="2"/>
    <x v="120"/>
    <s v="New York NY"/>
    <x v="5"/>
    <s v="Jan"/>
    <n v="68"/>
    <n v="68"/>
  </r>
  <r>
    <s v="Saul"/>
    <s v="Perlmutter"/>
    <x v="816"/>
    <x v="13"/>
    <m/>
    <x v="0"/>
    <x v="107"/>
    <x v="0"/>
    <n v="2"/>
    <x v="278"/>
    <s v="Berkeley CA"/>
    <x v="5"/>
    <s v="Sep"/>
    <n v="61"/>
    <n v="52"/>
  </r>
  <r>
    <s v="Brian P."/>
    <s v="Schmidt"/>
    <x v="817"/>
    <x v="13"/>
    <m/>
    <x v="0"/>
    <x v="107"/>
    <x v="0"/>
    <n v="4"/>
    <x v="180"/>
    <s v="Weston Creek"/>
    <x v="27"/>
    <s v="Feb"/>
    <n v="53"/>
    <n v="44"/>
  </r>
  <r>
    <s v="Adam G."/>
    <s v="Riess"/>
    <x v="818"/>
    <x v="13"/>
    <m/>
    <x v="0"/>
    <x v="107"/>
    <x v="0"/>
    <n v="4"/>
    <x v="279"/>
    <s v="Baltimore MD"/>
    <x v="5"/>
    <s v="Dec"/>
    <n v="51"/>
    <n v="42"/>
  </r>
  <r>
    <s v="Dan"/>
    <s v="Shechtman"/>
    <x v="819"/>
    <x v="54"/>
    <m/>
    <x v="0"/>
    <x v="107"/>
    <x v="1"/>
    <n v="1"/>
    <x v="248"/>
    <s v="Haifa"/>
    <x v="28"/>
    <s v="Jan"/>
    <n v="79"/>
    <n v="70"/>
  </r>
  <r>
    <s v="Tomas"/>
    <s v="Tranströmer"/>
    <x v="820"/>
    <x v="9"/>
    <s v="SE"/>
    <x v="0"/>
    <x v="107"/>
    <x v="4"/>
    <n v="1"/>
    <x v="5"/>
    <m/>
    <x v="3"/>
    <s v="Apr"/>
    <n v="84"/>
    <n v="80"/>
  </r>
  <r>
    <s v="Ellen"/>
    <s v="Johnson Sirleaf"/>
    <x v="821"/>
    <x v="73"/>
    <m/>
    <x v="1"/>
    <x v="107"/>
    <x v="2"/>
    <n v="3"/>
    <x v="5"/>
    <m/>
    <x v="3"/>
    <s v="Oct"/>
    <n v="82"/>
    <n v="73"/>
  </r>
  <r>
    <s v="Leymah"/>
    <s v="Gbowee"/>
    <x v="822"/>
    <x v="73"/>
    <m/>
    <x v="1"/>
    <x v="107"/>
    <x v="2"/>
    <n v="3"/>
    <x v="5"/>
    <m/>
    <x v="3"/>
    <s v="Feb"/>
    <n v="48"/>
    <n v="39"/>
  </r>
  <r>
    <s v="Tawakkol"/>
    <s v="Karman"/>
    <x v="823"/>
    <x v="74"/>
    <m/>
    <x v="1"/>
    <x v="107"/>
    <x v="2"/>
    <n v="3"/>
    <x v="5"/>
    <m/>
    <x v="3"/>
    <s v="Feb"/>
    <n v="41"/>
    <n v="32"/>
  </r>
  <r>
    <s v="Thomas J."/>
    <s v="Sargent"/>
    <x v="824"/>
    <x v="13"/>
    <m/>
    <x v="0"/>
    <x v="107"/>
    <x v="5"/>
    <n v="2"/>
    <x v="246"/>
    <s v="New York NY"/>
    <x v="5"/>
    <s v="Jul"/>
    <n v="77"/>
    <n v="68"/>
  </r>
  <r>
    <s v="Christopher A."/>
    <s v="Sims"/>
    <x v="825"/>
    <x v="13"/>
    <m/>
    <x v="0"/>
    <x v="107"/>
    <x v="5"/>
    <n v="2"/>
    <x v="39"/>
    <s v="Princeton NJ"/>
    <x v="5"/>
    <s v="Oct"/>
    <n v="78"/>
    <n v="69"/>
  </r>
  <r>
    <s v="Sir John B."/>
    <s v="Gurdon"/>
    <x v="826"/>
    <x v="4"/>
    <m/>
    <x v="0"/>
    <x v="108"/>
    <x v="3"/>
    <n v="2"/>
    <x v="280"/>
    <s v="Cambridge"/>
    <x v="4"/>
    <s v="Oct"/>
    <n v="87"/>
    <n v="79"/>
  </r>
  <r>
    <s v="Shinya"/>
    <s v="Yamanaka"/>
    <x v="827"/>
    <x v="16"/>
    <m/>
    <x v="0"/>
    <x v="108"/>
    <x v="3"/>
    <n v="2"/>
    <x v="126"/>
    <s v="Kyoto"/>
    <x v="12"/>
    <s v="Sep"/>
    <n v="58"/>
    <n v="50"/>
  </r>
  <r>
    <s v="Serge"/>
    <s v="Haroche"/>
    <x v="828"/>
    <x v="75"/>
    <m/>
    <x v="0"/>
    <x v="108"/>
    <x v="0"/>
    <n v="2"/>
    <x v="81"/>
    <s v="Paris"/>
    <x v="2"/>
    <s v="Sep"/>
    <n v="76"/>
    <n v="68"/>
  </r>
  <r>
    <s v="David J."/>
    <s v="Wineland"/>
    <x v="829"/>
    <x v="13"/>
    <m/>
    <x v="0"/>
    <x v="108"/>
    <x v="0"/>
    <n v="2"/>
    <x v="84"/>
    <s v="Boulder CO"/>
    <x v="5"/>
    <s v="Feb"/>
    <n v="76"/>
    <n v="68"/>
  </r>
  <r>
    <s v="Robert J."/>
    <s v="Lefkowitz"/>
    <x v="830"/>
    <x v="13"/>
    <m/>
    <x v="0"/>
    <x v="108"/>
    <x v="1"/>
    <n v="2"/>
    <x v="281"/>
    <s v="Durham NC"/>
    <x v="5"/>
    <s v="Apr"/>
    <n v="77"/>
    <n v="69"/>
  </r>
  <r>
    <s v="Brian"/>
    <s v="Kobilka"/>
    <x v="831"/>
    <x v="13"/>
    <m/>
    <x v="0"/>
    <x v="108"/>
    <x v="1"/>
    <n v="2"/>
    <x v="255"/>
    <s v="Stanford CA"/>
    <x v="5"/>
    <s v="May"/>
    <n v="65"/>
    <n v="57"/>
  </r>
  <r>
    <s v="Mo"/>
    <s v="Yan"/>
    <x v="832"/>
    <x v="18"/>
    <m/>
    <x v="0"/>
    <x v="108"/>
    <x v="4"/>
    <n v="1"/>
    <x v="5"/>
    <m/>
    <x v="3"/>
    <s v="Feb"/>
    <n v="65"/>
    <n v="57"/>
  </r>
  <r>
    <s v="Alvin E."/>
    <s v="Roth"/>
    <x v="833"/>
    <x v="13"/>
    <m/>
    <x v="0"/>
    <x v="108"/>
    <x v="5"/>
    <n v="2"/>
    <x v="40"/>
    <s v="Cambridge MA"/>
    <x v="5"/>
    <s v="Dec"/>
    <n v="69"/>
    <n v="61"/>
  </r>
  <r>
    <s v="Lloyd S."/>
    <s v="Shapley"/>
    <x v="834"/>
    <x v="13"/>
    <s v="US"/>
    <x v="0"/>
    <x v="108"/>
    <x v="5"/>
    <n v="2"/>
    <x v="36"/>
    <s v="Los Angeles CA"/>
    <x v="5"/>
    <s v="Jun"/>
    <n v="93"/>
    <n v="89"/>
  </r>
  <r>
    <s v="James E."/>
    <s v="Rothman"/>
    <x v="835"/>
    <x v="13"/>
    <m/>
    <x v="0"/>
    <x v="109"/>
    <x v="3"/>
    <n v="3"/>
    <x v="115"/>
    <s v="New Haven CT"/>
    <x v="5"/>
    <s v="Nov"/>
    <n v="70"/>
    <n v="63"/>
  </r>
  <r>
    <s v="Randy W."/>
    <s v="Schekman"/>
    <x v="836"/>
    <x v="13"/>
    <m/>
    <x v="0"/>
    <x v="109"/>
    <x v="3"/>
    <n v="3"/>
    <x v="36"/>
    <s v="Berkeley CA"/>
    <x v="5"/>
    <s v="Dec"/>
    <n v="72"/>
    <n v="65"/>
  </r>
  <r>
    <s v="Thomas C."/>
    <s v="Südhof "/>
    <x v="837"/>
    <x v="0"/>
    <m/>
    <x v="0"/>
    <x v="109"/>
    <x v="3"/>
    <n v="3"/>
    <x v="46"/>
    <s v="Stanford CA"/>
    <x v="5"/>
    <s v="Dec"/>
    <n v="65"/>
    <n v="58"/>
  </r>
  <r>
    <s v="François "/>
    <s v="Englert"/>
    <x v="838"/>
    <x v="39"/>
    <m/>
    <x v="0"/>
    <x v="109"/>
    <x v="0"/>
    <n v="2"/>
    <x v="122"/>
    <s v="Brussels"/>
    <x v="21"/>
    <s v="Nov"/>
    <n v="88"/>
    <n v="81"/>
  </r>
  <r>
    <s v="Peter"/>
    <s v="Higgs"/>
    <x v="839"/>
    <x v="4"/>
    <m/>
    <x v="0"/>
    <x v="109"/>
    <x v="0"/>
    <n v="2"/>
    <x v="282"/>
    <s v="Edinburgh"/>
    <x v="4"/>
    <s v="May"/>
    <n v="91"/>
    <n v="84"/>
  </r>
  <r>
    <s v="Martin"/>
    <s v="Karplus"/>
    <x v="840"/>
    <x v="15"/>
    <m/>
    <x v="0"/>
    <x v="109"/>
    <x v="1"/>
    <n v="3"/>
    <x v="283"/>
    <s v="Strasbourg"/>
    <x v="2"/>
    <s v="Mar"/>
    <n v="90"/>
    <n v="83"/>
  </r>
  <r>
    <s v="Michael"/>
    <s v="Levitt"/>
    <x v="841"/>
    <x v="43"/>
    <m/>
    <x v="0"/>
    <x v="109"/>
    <x v="1"/>
    <n v="3"/>
    <x v="255"/>
    <s v="Stanford CA"/>
    <x v="5"/>
    <s v="May"/>
    <n v="73"/>
    <n v="66"/>
  </r>
  <r>
    <s v="Arieh"/>
    <s v="Warshel"/>
    <x v="842"/>
    <x v="54"/>
    <m/>
    <x v="0"/>
    <x v="109"/>
    <x v="1"/>
    <n v="3"/>
    <x v="137"/>
    <s v="Los Angeles CA"/>
    <x v="5"/>
    <s v="Nov"/>
    <n v="80"/>
    <n v="73"/>
  </r>
  <r>
    <s v="Alice"/>
    <s v="Munro"/>
    <x v="843"/>
    <x v="23"/>
    <m/>
    <x v="1"/>
    <x v="109"/>
    <x v="4"/>
    <n v="1"/>
    <x v="5"/>
    <m/>
    <x v="3"/>
    <s v="Jul"/>
    <n v="89"/>
    <n v="82"/>
  </r>
  <r>
    <s v="Eugene F."/>
    <s v="Fama"/>
    <x v="844"/>
    <x v="13"/>
    <m/>
    <x v="0"/>
    <x v="109"/>
    <x v="5"/>
    <n v="3"/>
    <x v="10"/>
    <s v="Chicago IL"/>
    <x v="5"/>
    <s v="Feb"/>
    <n v="81"/>
    <n v="74"/>
  </r>
  <r>
    <s v="Lars Peter"/>
    <s v="Hansen"/>
    <x v="845"/>
    <x v="13"/>
    <m/>
    <x v="0"/>
    <x v="109"/>
    <x v="5"/>
    <n v="3"/>
    <x v="10"/>
    <s v="Chicago IL"/>
    <x v="5"/>
    <s v="Oct"/>
    <n v="68"/>
    <n v="61"/>
  </r>
  <r>
    <s v="Robert J."/>
    <s v="Shiller"/>
    <x v="846"/>
    <x v="13"/>
    <m/>
    <x v="0"/>
    <x v="109"/>
    <x v="5"/>
    <n v="3"/>
    <x v="115"/>
    <s v="New Haven CT"/>
    <x v="5"/>
    <s v="Mar"/>
    <n v="74"/>
    <n v="67"/>
  </r>
  <r>
    <s v="John"/>
    <s v="O'Keefe"/>
    <x v="847"/>
    <x v="13"/>
    <m/>
    <x v="0"/>
    <x v="110"/>
    <x v="3"/>
    <n v="2"/>
    <x v="16"/>
    <s v="London"/>
    <x v="4"/>
    <s v="Nov"/>
    <n v="81"/>
    <n v="75"/>
  </r>
  <r>
    <s v="May-Britt"/>
    <s v="Moser"/>
    <x v="848"/>
    <x v="21"/>
    <m/>
    <x v="1"/>
    <x v="110"/>
    <x v="3"/>
    <n v="4"/>
    <x v="284"/>
    <s v="Trondheim"/>
    <x v="19"/>
    <s v="Jan"/>
    <n v="57"/>
    <n v="51"/>
  </r>
  <r>
    <s v="Edvard I."/>
    <s v="Moser"/>
    <x v="849"/>
    <x v="21"/>
    <m/>
    <x v="0"/>
    <x v="110"/>
    <x v="3"/>
    <n v="4"/>
    <x v="284"/>
    <s v="Trondheim"/>
    <x v="19"/>
    <s v="Apr"/>
    <n v="58"/>
    <n v="52"/>
  </r>
  <r>
    <s v="Isamu"/>
    <s v="Akasaki"/>
    <x v="850"/>
    <x v="16"/>
    <m/>
    <x v="0"/>
    <x v="110"/>
    <x v="0"/>
    <n v="3"/>
    <x v="285"/>
    <s v="Nagoya"/>
    <x v="12"/>
    <s v="Jan"/>
    <n v="91"/>
    <n v="85"/>
  </r>
  <r>
    <s v="Hiroshi"/>
    <s v="Amano"/>
    <x v="851"/>
    <x v="16"/>
    <m/>
    <x v="0"/>
    <x v="110"/>
    <x v="0"/>
    <n v="3"/>
    <x v="235"/>
    <s v="Nagoya"/>
    <x v="12"/>
    <s v="Sep"/>
    <n v="60"/>
    <n v="54"/>
  </r>
  <r>
    <s v="Shuji"/>
    <s v="Nakamura"/>
    <x v="852"/>
    <x v="16"/>
    <m/>
    <x v="0"/>
    <x v="110"/>
    <x v="0"/>
    <n v="3"/>
    <x v="36"/>
    <s v="Santa Barbara CA"/>
    <x v="5"/>
    <s v="May"/>
    <n v="66"/>
    <n v="60"/>
  </r>
  <r>
    <s v="Eric"/>
    <s v="Betzig"/>
    <x v="853"/>
    <x v="13"/>
    <m/>
    <x v="0"/>
    <x v="110"/>
    <x v="1"/>
    <n v="3"/>
    <x v="286"/>
    <s v="Ashburn VA"/>
    <x v="5"/>
    <s v="Jan"/>
    <n v="60"/>
    <n v="54"/>
  </r>
  <r>
    <s v="Stefan W."/>
    <s v="Hell"/>
    <x v="854"/>
    <x v="45"/>
    <m/>
    <x v="0"/>
    <x v="110"/>
    <x v="1"/>
    <n v="3"/>
    <x v="287"/>
    <s v="Göttingen"/>
    <x v="0"/>
    <s v="Dec"/>
    <n v="58"/>
    <n v="52"/>
  </r>
  <r>
    <s v="William E."/>
    <s v="Moerner"/>
    <x v="855"/>
    <x v="13"/>
    <m/>
    <x v="0"/>
    <x v="110"/>
    <x v="1"/>
    <n v="3"/>
    <x v="46"/>
    <s v="Stanford CA"/>
    <x v="5"/>
    <s v="Jun"/>
    <n v="67"/>
    <n v="61"/>
  </r>
  <r>
    <s v="Patrick"/>
    <s v="Modiano"/>
    <x v="856"/>
    <x v="2"/>
    <m/>
    <x v="0"/>
    <x v="110"/>
    <x v="4"/>
    <n v="1"/>
    <x v="5"/>
    <m/>
    <x v="3"/>
    <s v="Jul"/>
    <n v="75"/>
    <n v="69"/>
  </r>
  <r>
    <s v="Kailash"/>
    <s v="Satyarthi"/>
    <x v="857"/>
    <x v="14"/>
    <m/>
    <x v="0"/>
    <x v="110"/>
    <x v="2"/>
    <n v="2"/>
    <x v="5"/>
    <m/>
    <x v="3"/>
    <s v="Jan"/>
    <n v="66"/>
    <n v="60"/>
  </r>
  <r>
    <s v="Malala"/>
    <s v="Yousafzai"/>
    <x v="858"/>
    <x v="22"/>
    <m/>
    <x v="1"/>
    <x v="110"/>
    <x v="2"/>
    <n v="2"/>
    <x v="5"/>
    <m/>
    <x v="3"/>
    <s v="Jul"/>
    <n v="23"/>
    <n v="17"/>
  </r>
  <r>
    <s v="Jean"/>
    <s v="Tirole"/>
    <x v="859"/>
    <x v="2"/>
    <m/>
    <x v="0"/>
    <x v="110"/>
    <x v="5"/>
    <n v="1"/>
    <x v="288"/>
    <s v="Toulouse"/>
    <x v="2"/>
    <s v="Aug"/>
    <n v="67"/>
    <n v="61"/>
  </r>
  <r>
    <s v="William C."/>
    <s v="Campbell"/>
    <x v="860"/>
    <x v="17"/>
    <m/>
    <x v="0"/>
    <x v="111"/>
    <x v="3"/>
    <n v="4"/>
    <x v="289"/>
    <s v="Madison NJ"/>
    <x v="5"/>
    <s v="Jun"/>
    <n v="90"/>
    <n v="85"/>
  </r>
  <r>
    <s v="Satoshi"/>
    <s v="Ōmura "/>
    <x v="861"/>
    <x v="16"/>
    <m/>
    <x v="0"/>
    <x v="111"/>
    <x v="3"/>
    <n v="4"/>
    <x v="290"/>
    <s v="Tokyo"/>
    <x v="12"/>
    <s v="Jul"/>
    <n v="85"/>
    <n v="80"/>
  </r>
  <r>
    <s v="Youyou"/>
    <s v="Tu"/>
    <x v="862"/>
    <x v="18"/>
    <m/>
    <x v="1"/>
    <x v="111"/>
    <x v="3"/>
    <n v="2"/>
    <x v="291"/>
    <s v="Beijing"/>
    <x v="29"/>
    <s v="Dec"/>
    <n v="90"/>
    <n v="85"/>
  </r>
  <r>
    <s v="Takaaki"/>
    <s v="Kajita"/>
    <x v="863"/>
    <x v="16"/>
    <m/>
    <x v="0"/>
    <x v="111"/>
    <x v="0"/>
    <n v="2"/>
    <x v="239"/>
    <s v="Kashiwa"/>
    <x v="12"/>
    <s v="Mar"/>
    <n v="61"/>
    <n v="56"/>
  </r>
  <r>
    <s v="Arthur B."/>
    <s v="McDonald"/>
    <x v="864"/>
    <x v="23"/>
    <m/>
    <x v="0"/>
    <x v="111"/>
    <x v="0"/>
    <n v="2"/>
    <x v="292"/>
    <s v="Kingston"/>
    <x v="16"/>
    <s v="Aug"/>
    <n v="77"/>
    <n v="72"/>
  </r>
  <r>
    <s v="Tomas"/>
    <s v="Lindahl"/>
    <x v="865"/>
    <x v="9"/>
    <m/>
    <x v="0"/>
    <x v="111"/>
    <x v="1"/>
    <n v="3"/>
    <x v="293"/>
    <s v="Hertfordshire"/>
    <x v="4"/>
    <s v="Jan"/>
    <n v="82"/>
    <n v="77"/>
  </r>
  <r>
    <s v="Paul"/>
    <s v="Modrich"/>
    <x v="866"/>
    <x v="13"/>
    <m/>
    <x v="0"/>
    <x v="111"/>
    <x v="1"/>
    <n v="3"/>
    <x v="281"/>
    <s v="Durham NC"/>
    <x v="5"/>
    <s v="Jun"/>
    <n v="74"/>
    <n v="69"/>
  </r>
  <r>
    <s v="Aziz"/>
    <s v="Sancar"/>
    <x v="867"/>
    <x v="59"/>
    <m/>
    <x v="0"/>
    <x v="111"/>
    <x v="1"/>
    <n v="3"/>
    <x v="260"/>
    <s v="Chapel Hill NC"/>
    <x v="5"/>
    <s v="Sep"/>
    <n v="74"/>
    <n v="69"/>
  </r>
  <r>
    <s v="Svetlana"/>
    <s v="Alexievich"/>
    <x v="868"/>
    <x v="33"/>
    <m/>
    <x v="1"/>
    <x v="111"/>
    <x v="4"/>
    <n v="1"/>
    <x v="5"/>
    <m/>
    <x v="3"/>
    <s v="May"/>
    <n v="72"/>
    <n v="67"/>
  </r>
  <r>
    <s v="Angus"/>
    <s v="Deaton"/>
    <x v="869"/>
    <x v="4"/>
    <m/>
    <x v="0"/>
    <x v="111"/>
    <x v="5"/>
    <n v="1"/>
    <x v="39"/>
    <s v="Princeton NJ"/>
    <x v="5"/>
    <s v="Oct"/>
    <n v="75"/>
    <n v="70"/>
  </r>
  <r>
    <s v="Yoshinori"/>
    <s v="Ohsumi"/>
    <x v="870"/>
    <x v="16"/>
    <m/>
    <x v="0"/>
    <x v="112"/>
    <x v="3"/>
    <n v="1"/>
    <x v="294"/>
    <s v="Tokyo"/>
    <x v="12"/>
    <s v="Feb"/>
    <n v="75"/>
    <n v="71"/>
  </r>
  <r>
    <s v="David J."/>
    <s v="Thouless"/>
    <x v="871"/>
    <x v="4"/>
    <s v="GB"/>
    <x v="0"/>
    <x v="112"/>
    <x v="0"/>
    <n v="2"/>
    <x v="79"/>
    <s v="Seattle WA"/>
    <x v="5"/>
    <s v="Sep"/>
    <n v="85"/>
    <n v="82"/>
  </r>
  <r>
    <s v="F. Duncan M."/>
    <s v="Haldane"/>
    <x v="872"/>
    <x v="4"/>
    <m/>
    <x v="0"/>
    <x v="112"/>
    <x v="0"/>
    <n v="4"/>
    <x v="39"/>
    <s v="Princeton NJ"/>
    <x v="5"/>
    <s v="Sep"/>
    <n v="69"/>
    <n v="65"/>
  </r>
  <r>
    <s v="J. Michael"/>
    <s v="Kosterlitz"/>
    <x v="873"/>
    <x v="4"/>
    <m/>
    <x v="0"/>
    <x v="112"/>
    <x v="0"/>
    <n v="4"/>
    <x v="63"/>
    <s v="Providence RI"/>
    <x v="5"/>
    <s v="Jun"/>
    <n v="77"/>
    <n v="73"/>
  </r>
  <r>
    <s v="Jean-Pierre"/>
    <s v="Sauvage"/>
    <x v="874"/>
    <x v="2"/>
    <m/>
    <x v="0"/>
    <x v="112"/>
    <x v="1"/>
    <n v="3"/>
    <x v="277"/>
    <s v="Strasbourg"/>
    <x v="2"/>
    <s v="Oct"/>
    <n v="76"/>
    <n v="72"/>
  </r>
  <r>
    <s v="Sir J. Fraser"/>
    <s v="Stoddart"/>
    <x v="875"/>
    <x v="4"/>
    <m/>
    <x v="0"/>
    <x v="112"/>
    <x v="1"/>
    <n v="3"/>
    <x v="141"/>
    <s v="Evanston IL"/>
    <x v="5"/>
    <s v="May"/>
    <n v="78"/>
    <n v="74"/>
  </r>
  <r>
    <s v="Bernard L."/>
    <s v="Feringa"/>
    <x v="876"/>
    <x v="1"/>
    <m/>
    <x v="0"/>
    <x v="112"/>
    <x v="1"/>
    <n v="3"/>
    <x v="295"/>
    <s v="Groningen"/>
    <x v="1"/>
    <s v="May"/>
    <n v="69"/>
    <n v="65"/>
  </r>
  <r>
    <s v="Juan Manuel"/>
    <s v="Santos"/>
    <x v="877"/>
    <x v="62"/>
    <m/>
    <x v="0"/>
    <x v="112"/>
    <x v="2"/>
    <n v="1"/>
    <x v="5"/>
    <m/>
    <x v="3"/>
    <s v="Aug"/>
    <n v="69"/>
    <n v="65"/>
  </r>
  <r>
    <s v="Oliver"/>
    <s v="Hart"/>
    <x v="878"/>
    <x v="4"/>
    <m/>
    <x v="0"/>
    <x v="112"/>
    <x v="5"/>
    <n v="2"/>
    <x v="40"/>
    <s v="Cambridge MA"/>
    <x v="5"/>
    <s v="Oct"/>
    <n v="72"/>
    <n v="68"/>
  </r>
  <r>
    <s v="Bengt"/>
    <s v="Holmström"/>
    <x v="879"/>
    <x v="29"/>
    <m/>
    <x v="0"/>
    <x v="112"/>
    <x v="5"/>
    <n v="2"/>
    <x v="56"/>
    <s v="Cambridge MA"/>
    <x v="5"/>
    <s v="Apr"/>
    <n v="71"/>
    <n v="67"/>
  </r>
  <r>
    <s v="Bob"/>
    <s v="Dylan"/>
    <x v="880"/>
    <x v="13"/>
    <m/>
    <x v="0"/>
    <x v="112"/>
    <x v="4"/>
    <n v="1"/>
    <x v="5"/>
    <m/>
    <x v="3"/>
    <s v="May"/>
    <n v="79"/>
    <n v="75"/>
  </r>
  <r>
    <s v="Jeffrey C."/>
    <s v="Hall"/>
    <x v="881"/>
    <x v="13"/>
    <m/>
    <x v="0"/>
    <x v="113"/>
    <x v="3"/>
    <n v="3"/>
    <x v="296"/>
    <s v="Maine ME"/>
    <x v="5"/>
    <s v="May"/>
    <n v="75"/>
    <n v="72"/>
  </r>
  <r>
    <s v="Michael"/>
    <s v="Rosbash"/>
    <x v="882"/>
    <x v="13"/>
    <m/>
    <x v="0"/>
    <x v="113"/>
    <x v="3"/>
    <n v="3"/>
    <x v="297"/>
    <s v="Waltham MA"/>
    <x v="5"/>
    <s v="Mar"/>
    <n v="76"/>
    <n v="73"/>
  </r>
  <r>
    <s v="Michael W."/>
    <s v="Young"/>
    <x v="883"/>
    <x v="13"/>
    <m/>
    <x v="0"/>
    <x v="113"/>
    <x v="3"/>
    <n v="3"/>
    <x v="120"/>
    <s v="New York NY"/>
    <x v="5"/>
    <s v="Mar"/>
    <n v="71"/>
    <n v="68"/>
  </r>
  <r>
    <s v="Rainer"/>
    <s v="Weiss"/>
    <x v="884"/>
    <x v="0"/>
    <m/>
    <x v="0"/>
    <x v="113"/>
    <x v="0"/>
    <n v="2"/>
    <x v="298"/>
    <s v="Pasadena CA"/>
    <x v="5"/>
    <s v="Sep"/>
    <n v="88"/>
    <n v="85"/>
  </r>
  <r>
    <s v="Barry C."/>
    <s v="Barish"/>
    <x v="885"/>
    <x v="13"/>
    <m/>
    <x v="0"/>
    <x v="113"/>
    <x v="0"/>
    <n v="4"/>
    <x v="298"/>
    <s v="Pasadena CA"/>
    <x v="5"/>
    <s v="Jan"/>
    <n v="84"/>
    <n v="81"/>
  </r>
  <r>
    <s v="Kip S."/>
    <s v="Thorne"/>
    <x v="886"/>
    <x v="13"/>
    <m/>
    <x v="0"/>
    <x v="113"/>
    <x v="0"/>
    <n v="4"/>
    <x v="298"/>
    <s v="Pasadena CA"/>
    <x v="5"/>
    <s v="Jun"/>
    <n v="80"/>
    <n v="77"/>
  </r>
  <r>
    <s v="Jacques"/>
    <s v="Dubochet"/>
    <x v="887"/>
    <x v="11"/>
    <m/>
    <x v="0"/>
    <x v="113"/>
    <x v="1"/>
    <n v="3"/>
    <x v="299"/>
    <s v="Lausanne"/>
    <x v="15"/>
    <s v="Jun"/>
    <n v="78"/>
    <n v="75"/>
  </r>
  <r>
    <s v="Joachim"/>
    <s v="Frank"/>
    <x v="888"/>
    <x v="0"/>
    <m/>
    <x v="0"/>
    <x v="113"/>
    <x v="1"/>
    <n v="3"/>
    <x v="38"/>
    <s v="New York NY"/>
    <x v="5"/>
    <s v="Sep"/>
    <n v="80"/>
    <n v="77"/>
  </r>
  <r>
    <s v="Richard"/>
    <s v="Henderson"/>
    <x v="889"/>
    <x v="4"/>
    <m/>
    <x v="0"/>
    <x v="113"/>
    <x v="1"/>
    <n v="3"/>
    <x v="108"/>
    <s v="Cambridge"/>
    <x v="4"/>
    <s v="Jul"/>
    <n v="75"/>
    <n v="72"/>
  </r>
  <r>
    <s v="Kazuo"/>
    <s v="Ishiguro"/>
    <x v="890"/>
    <x v="16"/>
    <m/>
    <x v="0"/>
    <x v="113"/>
    <x v="4"/>
    <n v="1"/>
    <x v="5"/>
    <m/>
    <x v="3"/>
    <s v="Nov"/>
    <n v="66"/>
    <n v="63"/>
  </r>
  <r>
    <s v="Richard H."/>
    <s v="Thaler"/>
    <x v="891"/>
    <x v="13"/>
    <m/>
    <x v="0"/>
    <x v="113"/>
    <x v="5"/>
    <n v="1"/>
    <x v="10"/>
    <s v="Chicago IL"/>
    <x v="5"/>
    <s v="Sep"/>
    <n v="75"/>
    <n v="72"/>
  </r>
  <r>
    <s v="James P."/>
    <s v="Allison"/>
    <x v="892"/>
    <x v="13"/>
    <m/>
    <x v="0"/>
    <x v="114"/>
    <x v="3"/>
    <n v="2"/>
    <x v="300"/>
    <s v="San Francisco CA"/>
    <x v="5"/>
    <s v="Aug"/>
    <n v="72"/>
    <n v="70"/>
  </r>
  <r>
    <s v="Tasuku"/>
    <s v="Honjo"/>
    <x v="893"/>
    <x v="16"/>
    <m/>
    <x v="0"/>
    <x v="114"/>
    <x v="3"/>
    <n v="2"/>
    <x v="126"/>
    <s v="Kyoto"/>
    <x v="12"/>
    <s v="Jan"/>
    <n v="78"/>
    <n v="76"/>
  </r>
  <r>
    <s v="Arthur"/>
    <s v="Ashkin"/>
    <x v="894"/>
    <x v="13"/>
    <m/>
    <x v="0"/>
    <x v="114"/>
    <x v="0"/>
    <n v="2"/>
    <x v="70"/>
    <s v="Holmdel NJ"/>
    <x v="5"/>
    <s v="Sep"/>
    <n v="98"/>
    <n v="96"/>
  </r>
  <r>
    <s v="Gérard "/>
    <s v="Mourou"/>
    <x v="895"/>
    <x v="2"/>
    <m/>
    <x v="0"/>
    <x v="114"/>
    <x v="0"/>
    <n v="4"/>
    <x v="3"/>
    <s v="Palaiseau"/>
    <x v="2"/>
    <s v="Jun"/>
    <n v="76"/>
    <n v="74"/>
  </r>
  <r>
    <s v="Donna"/>
    <s v="Strickland"/>
    <x v="896"/>
    <x v="23"/>
    <m/>
    <x v="1"/>
    <x v="114"/>
    <x v="0"/>
    <n v="4"/>
    <x v="301"/>
    <s v="Waterloo"/>
    <x v="16"/>
    <s v="May"/>
    <n v="61"/>
    <n v="59"/>
  </r>
  <r>
    <s v="Frances H."/>
    <s v="Arnold"/>
    <x v="897"/>
    <x v="13"/>
    <m/>
    <x v="1"/>
    <x v="114"/>
    <x v="1"/>
    <n v="2"/>
    <x v="24"/>
    <s v="Pasadena CA"/>
    <x v="5"/>
    <s v="Jul"/>
    <n v="64"/>
    <n v="62"/>
  </r>
  <r>
    <s v="George P."/>
    <s v="Smith"/>
    <x v="898"/>
    <x v="13"/>
    <m/>
    <x v="0"/>
    <x v="114"/>
    <x v="1"/>
    <n v="4"/>
    <x v="302"/>
    <s v="Columbia"/>
    <x v="5"/>
    <s v="Mar"/>
    <n v="79"/>
    <n v="77"/>
  </r>
  <r>
    <s v="Sir Gregory P."/>
    <s v="Winter"/>
    <x v="899"/>
    <x v="4"/>
    <m/>
    <x v="0"/>
    <x v="114"/>
    <x v="1"/>
    <n v="4"/>
    <x v="108"/>
    <s v="Cambridge"/>
    <x v="4"/>
    <s v="Apr"/>
    <n v="69"/>
    <n v="67"/>
  </r>
  <r>
    <s v="Denis"/>
    <s v="Mukwege"/>
    <x v="900"/>
    <x v="76"/>
    <m/>
    <x v="0"/>
    <x v="114"/>
    <x v="2"/>
    <n v="2"/>
    <x v="5"/>
    <m/>
    <x v="3"/>
    <s v="Mar"/>
    <n v="65"/>
    <n v="63"/>
  </r>
  <r>
    <s v="Nadia"/>
    <s v="Murad"/>
    <x v="901"/>
    <x v="77"/>
    <m/>
    <x v="1"/>
    <x v="114"/>
    <x v="2"/>
    <n v="2"/>
    <x v="5"/>
    <m/>
    <x v="3"/>
    <s v="Jan"/>
    <n v="27"/>
    <n v="25"/>
  </r>
  <r>
    <s v="William D."/>
    <s v="Nordhaus"/>
    <x v="902"/>
    <x v="13"/>
    <m/>
    <x v="0"/>
    <x v="114"/>
    <x v="5"/>
    <n v="2"/>
    <x v="115"/>
    <s v="New Haven CT"/>
    <x v="5"/>
    <s v="May"/>
    <n v="79"/>
    <n v="77"/>
  </r>
  <r>
    <s v="Paul M."/>
    <s v="Romer"/>
    <x v="903"/>
    <x v="13"/>
    <m/>
    <x v="0"/>
    <x v="114"/>
    <x v="5"/>
    <n v="2"/>
    <x v="303"/>
    <s v="New York NY"/>
    <x v="5"/>
    <s v="Nov"/>
    <n v="65"/>
    <n v="63"/>
  </r>
  <r>
    <s v="William"/>
    <s v="Kaelin"/>
    <x v="904"/>
    <x v="13"/>
    <m/>
    <x v="0"/>
    <x v="115"/>
    <x v="3"/>
    <n v="3"/>
    <x v="170"/>
    <s v="Boston MA"/>
    <x v="5"/>
    <s v="Nov"/>
    <n v="63"/>
    <n v="62"/>
  </r>
  <r>
    <s v="Peter"/>
    <s v="Ratcliffe"/>
    <x v="905"/>
    <x v="4"/>
    <m/>
    <x v="0"/>
    <x v="115"/>
    <x v="3"/>
    <n v="3"/>
    <x v="92"/>
    <s v="Oxford"/>
    <x v="4"/>
    <s v="May"/>
    <n v="66"/>
    <n v="65"/>
  </r>
  <r>
    <s v="Gregg"/>
    <s v="Semenza"/>
    <x v="906"/>
    <x v="13"/>
    <m/>
    <x v="0"/>
    <x v="115"/>
    <x v="3"/>
    <n v="3"/>
    <x v="279"/>
    <s v="Baltimore MD"/>
    <x v="5"/>
    <s v="Jul"/>
    <n v="64"/>
    <n v="63"/>
  </r>
  <r>
    <s v="James"/>
    <s v="Peebles"/>
    <x v="907"/>
    <x v="23"/>
    <m/>
    <x v="0"/>
    <x v="115"/>
    <x v="0"/>
    <n v="2"/>
    <x v="39"/>
    <s v="Princeton NJ"/>
    <x v="5"/>
    <s v="Apr"/>
    <n v="85"/>
    <n v="84"/>
  </r>
  <r>
    <s v="Michel"/>
    <s v="Mayor"/>
    <x v="908"/>
    <x v="11"/>
    <m/>
    <x v="0"/>
    <x v="115"/>
    <x v="0"/>
    <n v="4"/>
    <x v="304"/>
    <s v="Geneva"/>
    <x v="15"/>
    <s v="Jan"/>
    <n v="78"/>
    <n v="77"/>
  </r>
  <r>
    <s v="Didier"/>
    <s v="Queloz"/>
    <x v="909"/>
    <x v="11"/>
    <m/>
    <x v="0"/>
    <x v="115"/>
    <x v="0"/>
    <n v="4"/>
    <x v="304"/>
    <s v="Geneva"/>
    <x v="15"/>
    <s v="Feb"/>
    <n v="54"/>
    <n v="53"/>
  </r>
  <r>
    <s v="John"/>
    <s v="Goodenough"/>
    <x v="910"/>
    <x v="0"/>
    <m/>
    <x v="0"/>
    <x v="115"/>
    <x v="1"/>
    <n v="3"/>
    <x v="305"/>
    <s v="Austin TX"/>
    <x v="5"/>
    <s v="Jul"/>
    <n v="98"/>
    <n v="97"/>
  </r>
  <r>
    <s v="M. Stanley"/>
    <s v="Whittingham"/>
    <x v="911"/>
    <x v="4"/>
    <m/>
    <x v="0"/>
    <x v="115"/>
    <x v="1"/>
    <n v="3"/>
    <x v="306"/>
    <s v="New York NY"/>
    <x v="5"/>
    <s v="Dec"/>
    <n v="79"/>
    <n v="78"/>
  </r>
  <r>
    <s v="Akira"/>
    <s v="Yoshino"/>
    <x v="912"/>
    <x v="16"/>
    <m/>
    <x v="0"/>
    <x v="115"/>
    <x v="1"/>
    <n v="3"/>
    <x v="307"/>
    <s v="Tokyo"/>
    <x v="12"/>
    <s v="Jan"/>
    <n v="72"/>
    <n v="71"/>
  </r>
  <r>
    <s v="Olga"/>
    <s v="Tokarczuk"/>
    <x v="913"/>
    <x v="3"/>
    <m/>
    <x v="1"/>
    <x v="114"/>
    <x v="4"/>
    <n v="1"/>
    <x v="5"/>
    <m/>
    <x v="3"/>
    <s v="Jan"/>
    <n v="58"/>
    <n v="56"/>
  </r>
  <r>
    <s v="Peter"/>
    <s v="Handke"/>
    <x v="914"/>
    <x v="15"/>
    <m/>
    <x v="0"/>
    <x v="115"/>
    <x v="4"/>
    <n v="1"/>
    <x v="5"/>
    <m/>
    <x v="3"/>
    <s v="Dec"/>
    <n v="78"/>
    <n v="77"/>
  </r>
  <r>
    <s v="Abiy"/>
    <s v="Ahmed Ali"/>
    <x v="915"/>
    <x v="78"/>
    <m/>
    <x v="0"/>
    <x v="115"/>
    <x v="2"/>
    <n v="1"/>
    <x v="5"/>
    <m/>
    <x v="3"/>
    <s v="Aug"/>
    <n v="44"/>
    <n v="43"/>
  </r>
  <r>
    <s v="Abhijit"/>
    <s v="Banerjee"/>
    <x v="916"/>
    <x v="14"/>
    <m/>
    <x v="0"/>
    <x v="115"/>
    <x v="5"/>
    <n v="3"/>
    <x v="56"/>
    <s v="Cambridge MA"/>
    <x v="5"/>
    <s v="Feb"/>
    <n v="59"/>
    <n v="58"/>
  </r>
  <r>
    <s v="Esther"/>
    <s v="Duflo"/>
    <x v="917"/>
    <x v="2"/>
    <m/>
    <x v="1"/>
    <x v="115"/>
    <x v="5"/>
    <n v="3"/>
    <x v="56"/>
    <s v="Cambridge MA"/>
    <x v="5"/>
    <s v="Oct"/>
    <n v="48"/>
    <n v="47"/>
  </r>
  <r>
    <s v="Michael"/>
    <s v="Kremer"/>
    <x v="918"/>
    <x v="13"/>
    <m/>
    <x v="0"/>
    <x v="115"/>
    <x v="5"/>
    <n v="3"/>
    <x v="40"/>
    <s v="Cambridge MA"/>
    <x v="5"/>
    <s v="Nov"/>
    <n v="56"/>
    <n v="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DC4C1-9793-4F40-B722-F6CF5DD779A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C65" firstHeaderRow="0" firstDataRow="1" firstDataCol="1" rowPageCount="2" colPageCount="1"/>
  <pivotFields count="15">
    <pivotField showAll="0"/>
    <pivotField showAll="0"/>
    <pivotField axis="axisRow" showAll="0">
      <items count="920">
        <item x="544"/>
        <item x="706"/>
        <item x="99"/>
        <item x="739"/>
        <item x="253"/>
        <item x="111"/>
        <item x="916"/>
        <item x="915"/>
        <item x="797"/>
        <item x="818"/>
        <item x="194"/>
        <item x="161"/>
        <item x="180"/>
        <item x="520"/>
        <item x="519"/>
        <item x="286"/>
        <item x="807"/>
        <item x="912"/>
        <item x="773"/>
        <item x="690"/>
        <item x="370"/>
        <item x="691"/>
        <item x="9"/>
        <item x="593"/>
        <item x="397"/>
        <item x="24"/>
        <item x="769"/>
        <item x="459"/>
        <item x="504"/>
        <item x="499"/>
        <item x="326"/>
        <item x="298"/>
        <item x="81"/>
        <item x="607"/>
        <item x="726"/>
        <item x="300"/>
        <item x="522"/>
        <item x="386"/>
        <item x="470"/>
        <item x="444"/>
        <item x="85"/>
        <item x="169"/>
        <item x="843"/>
        <item x="411"/>
        <item x="299"/>
        <item x="294"/>
        <item x="521"/>
        <item x="833"/>
        <item x="680"/>
        <item x="562"/>
        <item x="354"/>
        <item x="803"/>
        <item x="583"/>
        <item x="375"/>
        <item x="514"/>
        <item x="371"/>
        <item x="406"/>
        <item x="758"/>
        <item x="869"/>
        <item x="728"/>
        <item x="98"/>
        <item x="517"/>
        <item x="209"/>
        <item x="305"/>
        <item x="842"/>
        <item x="480"/>
        <item x="203"/>
        <item x="108"/>
        <item x="894"/>
        <item x="864"/>
        <item x="31"/>
        <item x="181"/>
        <item x="489"/>
        <item x="362"/>
        <item x="116"/>
        <item x="198"/>
        <item x="683"/>
        <item x="304"/>
        <item x="467"/>
        <item x="529"/>
        <item x="740"/>
        <item x="867"/>
        <item x="799"/>
        <item x="422"/>
        <item x="885"/>
        <item x="746"/>
        <item x="704"/>
        <item x="403"/>
        <item x="413"/>
        <item x="100"/>
        <item x="879"/>
        <item x="420"/>
        <item x="876"/>
        <item x="339"/>
        <item x="439"/>
        <item x="461"/>
        <item x="650"/>
        <item x="142"/>
        <item x="586"/>
        <item x="515"/>
        <item x="880"/>
        <item x="594"/>
        <item x="96"/>
        <item x="831"/>
        <item x="817"/>
        <item x="813"/>
        <item x="255"/>
        <item x="102"/>
        <item x="32"/>
        <item x="292"/>
        <item x="627"/>
        <item x="184"/>
        <item x="337"/>
        <item x="41"/>
        <item x="560"/>
        <item x="490"/>
        <item x="701"/>
        <item x="121"/>
        <item x="537"/>
        <item x="491"/>
        <item x="790"/>
        <item x="53"/>
        <item x="425"/>
        <item x="378"/>
        <item x="23"/>
        <item x="479"/>
        <item x="20"/>
        <item x="79"/>
        <item x="263"/>
        <item x="792"/>
        <item x="312"/>
        <item x="301"/>
        <item x="66"/>
        <item x="313"/>
        <item x="236"/>
        <item x="398"/>
        <item x="476"/>
        <item x="447"/>
        <item x="812"/>
        <item x="825"/>
        <item x="150"/>
        <item x="623"/>
        <item x="143"/>
        <item x="42"/>
        <item x="732"/>
        <item x="493"/>
        <item x="327"/>
        <item x="759"/>
        <item x="618"/>
        <item x="404"/>
        <item x="505"/>
        <item x="811"/>
        <item x="819"/>
        <item x="357"/>
        <item x="154"/>
        <item x="719"/>
        <item x="694"/>
        <item x="409"/>
        <item x="635"/>
        <item x="400"/>
        <item x="417"/>
        <item x="736"/>
        <item x="871"/>
        <item x="829"/>
        <item x="146"/>
        <item x="541"/>
        <item x="900"/>
        <item x="91"/>
        <item x="232"/>
        <item x="630"/>
        <item x="524"/>
        <item x="356"/>
        <item x="909"/>
        <item x="72"/>
        <item x="261"/>
        <item x="896"/>
        <item x="772"/>
        <item x="225"/>
        <item x="147"/>
        <item x="671"/>
        <item x="258"/>
        <item x="437"/>
        <item x="57"/>
        <item x="391"/>
        <item x="318"/>
        <item x="440"/>
        <item x="763"/>
        <item x="163"/>
        <item x="849"/>
        <item x="330"/>
        <item x="446"/>
        <item x="343"/>
        <item x="745"/>
        <item x="359"/>
        <item x="50"/>
        <item x="441"/>
        <item x="207"/>
        <item x="342"/>
        <item x="806"/>
        <item x="513"/>
        <item x="742"/>
        <item x="619"/>
        <item x="269"/>
        <item x="525"/>
        <item x="458"/>
        <item x="471"/>
        <item x="800"/>
        <item x="789"/>
        <item x="821"/>
        <item x="158"/>
        <item x="287"/>
        <item x="70"/>
        <item x="494"/>
        <item x="44"/>
        <item x="853"/>
        <item x="699"/>
        <item x="448"/>
        <item x="685"/>
        <item x="775"/>
        <item x="572"/>
        <item x="590"/>
        <item x="45"/>
        <item x="164"/>
        <item x="55"/>
        <item x="463"/>
        <item x="334"/>
        <item x="239"/>
        <item x="124"/>
        <item x="438"/>
        <item x="37"/>
        <item x="917"/>
        <item x="844"/>
        <item x="576"/>
        <item x="76"/>
        <item x="613"/>
        <item x="611"/>
        <item x="872"/>
        <item x="277"/>
        <item x="532"/>
        <item x="56"/>
        <item x="373"/>
        <item x="12"/>
        <item x="482"/>
        <item x="454"/>
        <item x="744"/>
        <item x="897"/>
        <item x="366"/>
        <item x="175"/>
        <item x="660"/>
        <item x="588"/>
        <item x="838"/>
        <item x="374"/>
        <item x="778"/>
        <item x="484"/>
        <item x="738"/>
        <item x="579"/>
        <item x="188"/>
        <item x="545"/>
        <item x="457"/>
        <item x="352"/>
        <item x="307"/>
        <item x="145"/>
        <item x="217"/>
        <item x="174"/>
        <item x="466"/>
        <item x="477"/>
        <item x="185"/>
        <item x="646"/>
        <item x="58"/>
        <item x="172"/>
        <item x="349"/>
        <item x="176"/>
        <item x="620"/>
        <item x="10"/>
        <item x="581"/>
        <item x="669"/>
        <item x="240"/>
        <item x="365"/>
        <item x="248"/>
        <item x="705"/>
        <item x="274"/>
        <item x="358"/>
        <item x="566"/>
        <item x="500"/>
        <item x="415"/>
        <item x="196"/>
        <item x="399"/>
        <item x="794"/>
        <item x="761"/>
        <item x="433"/>
        <item x="320"/>
        <item x="657"/>
        <item x="898"/>
        <item x="43"/>
        <item x="230"/>
        <item x="321"/>
        <item x="381"/>
        <item x="139"/>
        <item x="424"/>
        <item x="502"/>
        <item x="392"/>
        <item x="658"/>
        <item x="895"/>
        <item x="155"/>
        <item x="125"/>
        <item x="328"/>
        <item x="771"/>
        <item x="235"/>
        <item x="554"/>
        <item x="432"/>
        <item x="338"/>
        <item x="599"/>
        <item x="548"/>
        <item x="224"/>
        <item x="208"/>
        <item x="412"/>
        <item x="567"/>
        <item x="906"/>
        <item x="11"/>
        <item x="645"/>
        <item x="455"/>
        <item x="637"/>
        <item x="15"/>
        <item x="29"/>
        <item x="481"/>
        <item x="737"/>
        <item x="383"/>
        <item x="711"/>
        <item x="591"/>
        <item x="410"/>
        <item x="89"/>
        <item x="86"/>
        <item x="183"/>
        <item x="133"/>
        <item x="348"/>
        <item x="323"/>
        <item x="182"/>
        <item x="777"/>
        <item x="187"/>
        <item x="435"/>
        <item x="757"/>
        <item x="665"/>
        <item x="612"/>
        <item x="266"/>
        <item x="16"/>
        <item x="609"/>
        <item x="126"/>
        <item x="179"/>
        <item x="1"/>
        <item x="3"/>
        <item x="568"/>
        <item x="472"/>
        <item x="162"/>
        <item x="329"/>
        <item x="559"/>
        <item x="456"/>
        <item x="510"/>
        <item x="254"/>
        <item x="136"/>
        <item x="547"/>
        <item x="256"/>
        <item x="247"/>
        <item x="688"/>
        <item x="332"/>
        <item x="652"/>
        <item x="582"/>
        <item x="336"/>
        <item x="211"/>
        <item x="798"/>
        <item x="692"/>
        <item x="52"/>
        <item x="851"/>
        <item x="475"/>
        <item x="153"/>
        <item x="402"/>
        <item x="353"/>
        <item x="69"/>
        <item x="682"/>
        <item x="295"/>
        <item x="245"/>
        <item x="721"/>
        <item x="189"/>
        <item x="186"/>
        <item x="741"/>
        <item x="616"/>
        <item x="850"/>
        <item x="47"/>
        <item x="574"/>
        <item x="290"/>
        <item x="95"/>
        <item x="597"/>
        <item x="127"/>
        <item x="78"/>
        <item x="723"/>
        <item x="434"/>
        <item x="873"/>
        <item x="747"/>
        <item x="8"/>
        <item x="563"/>
        <item x="689"/>
        <item x="131"/>
        <item x="791"/>
        <item x="157"/>
        <item x="887"/>
        <item x="376"/>
        <item x="676"/>
        <item x="199"/>
        <item x="39"/>
        <item x="113"/>
        <item x="651"/>
        <item x="835"/>
        <item x="28"/>
        <item x="693"/>
        <item x="661"/>
        <item x="892"/>
        <item x="907"/>
        <item x="101"/>
        <item x="656"/>
        <item x="367"/>
        <item x="639"/>
        <item x="486"/>
        <item x="218"/>
        <item x="622"/>
        <item x="30"/>
        <item x="414"/>
        <item x="859"/>
        <item x="786"/>
        <item x="262"/>
        <item x="600"/>
        <item x="874"/>
        <item x="881"/>
        <item x="283"/>
        <item x="135"/>
        <item x="257"/>
        <item x="722"/>
        <item x="888"/>
        <item x="539"/>
        <item x="264"/>
        <item x="13"/>
        <item x="310"/>
        <item x="22"/>
        <item x="580"/>
        <item x="716"/>
        <item x="64"/>
        <item x="496"/>
        <item x="672"/>
        <item x="222"/>
        <item x="760"/>
        <item x="260"/>
        <item x="54"/>
        <item x="242"/>
        <item x="712"/>
        <item x="282"/>
        <item x="350"/>
        <item x="673"/>
        <item x="573"/>
        <item x="910"/>
        <item x="200"/>
        <item x="106"/>
        <item x="540"/>
        <item x="749"/>
        <item x="308"/>
        <item x="847"/>
        <item x="285"/>
        <item x="642"/>
        <item x="495"/>
        <item x="421"/>
        <item x="598"/>
        <item x="546"/>
        <item x="538"/>
        <item x="636"/>
        <item x="625"/>
        <item x="436"/>
        <item x="707"/>
        <item x="331"/>
        <item x="141"/>
        <item x="427"/>
        <item x="536"/>
        <item x="360"/>
        <item x="877"/>
        <item x="592"/>
        <item x="814"/>
        <item x="303"/>
        <item x="83"/>
        <item x="390"/>
        <item x="311"/>
        <item x="128"/>
        <item x="117"/>
        <item x="857"/>
        <item x="558"/>
        <item x="315"/>
        <item x="394"/>
        <item x="223"/>
        <item x="272"/>
        <item x="890"/>
        <item x="380"/>
        <item x="251"/>
        <item x="118"/>
        <item x="643"/>
        <item x="632"/>
        <item x="686"/>
        <item x="886"/>
        <item x="465"/>
        <item x="123"/>
        <item x="561"/>
        <item x="709"/>
        <item x="717"/>
        <item x="372"/>
        <item x="395"/>
        <item x="804"/>
        <item x="206"/>
        <item x="718"/>
        <item x="231"/>
        <item x="845"/>
        <item x="19"/>
        <item x="655"/>
        <item x="511"/>
        <item x="523"/>
        <item x="696"/>
        <item x="94"/>
        <item x="474"/>
        <item x="129"/>
        <item x="92"/>
        <item x="498"/>
        <item x="774"/>
        <item x="647"/>
        <item x="195"/>
        <item x="501"/>
        <item x="75"/>
        <item x="822"/>
        <item x="527"/>
        <item x="735"/>
        <item x="212"/>
        <item x="834"/>
        <item x="6"/>
        <item x="216"/>
        <item x="34"/>
        <item x="453"/>
        <item x="90"/>
        <item x="464"/>
        <item x="779"/>
        <item x="483"/>
        <item x="575"/>
        <item x="87"/>
        <item x="234"/>
        <item x="911"/>
        <item x="516"/>
        <item x="781"/>
        <item x="858"/>
        <item x="228"/>
        <item x="27"/>
        <item x="77"/>
        <item x="5"/>
        <item x="276"/>
        <item x="766"/>
        <item x="808"/>
        <item x="384"/>
        <item x="784"/>
        <item x="840"/>
        <item x="144"/>
        <item x="506"/>
        <item x="445"/>
        <item x="97"/>
        <item x="156"/>
        <item x="787"/>
        <item x="714"/>
        <item x="663"/>
        <item x="553"/>
        <item x="368"/>
        <item x="59"/>
        <item x="385"/>
        <item x="221"/>
        <item x="21"/>
        <item x="346"/>
        <item x="17"/>
        <item x="848"/>
        <item x="220"/>
        <item x="130"/>
        <item x="518"/>
        <item x="666"/>
        <item x="918"/>
        <item x="841"/>
        <item x="882"/>
        <item x="426"/>
        <item x="273"/>
        <item x="883"/>
        <item x="908"/>
        <item x="604"/>
        <item x="528"/>
        <item x="601"/>
        <item x="649"/>
        <item x="832"/>
        <item x="754"/>
        <item x="765"/>
        <item x="88"/>
        <item x="679"/>
        <item x="901"/>
        <item x="629"/>
        <item x="626"/>
        <item x="485"/>
        <item x="603"/>
        <item x="531"/>
        <item x="487"/>
        <item x="115"/>
        <item x="80"/>
        <item x="25"/>
        <item x="423"/>
        <item x="289"/>
        <item x="396"/>
        <item x="215"/>
        <item x="508"/>
        <item x="132"/>
        <item x="191"/>
        <item x="628"/>
        <item x="233"/>
        <item x="617"/>
        <item x="913"/>
        <item x="801"/>
        <item x="878"/>
        <item x="768"/>
        <item x="764"/>
        <item x="783"/>
        <item x="526"/>
        <item x="205"/>
        <item x="197"/>
        <item x="325"/>
        <item x="306"/>
        <item x="46"/>
        <item x="166"/>
        <item x="316"/>
        <item x="71"/>
        <item x="33"/>
        <item x="608"/>
        <item x="587"/>
        <item x="51"/>
        <item x="856"/>
        <item x="610"/>
        <item x="640"/>
        <item x="38"/>
        <item x="249"/>
        <item x="724"/>
        <item x="281"/>
        <item x="296"/>
        <item x="684"/>
        <item x="468"/>
        <item x="552"/>
        <item x="275"/>
        <item x="241"/>
        <item x="192"/>
        <item x="788"/>
        <item x="903"/>
        <item x="866"/>
        <item x="340"/>
        <item x="168"/>
        <item x="68"/>
        <item x="578"/>
        <item x="49"/>
        <item x="810"/>
        <item x="729"/>
        <item x="449"/>
        <item x="190"/>
        <item x="770"/>
        <item x="914"/>
        <item x="839"/>
        <item x="364"/>
        <item x="246"/>
        <item x="905"/>
        <item x="377"/>
        <item x="503"/>
        <item x="345"/>
        <item x="104"/>
        <item x="7"/>
        <item x="443"/>
        <item x="4"/>
        <item x="138"/>
        <item x="2"/>
        <item x="62"/>
        <item x="107"/>
        <item x="555"/>
        <item x="638"/>
        <item x="379"/>
        <item x="884"/>
        <item x="497"/>
        <item x="815"/>
        <item x="460"/>
        <item x="836"/>
        <item x="713"/>
        <item x="674"/>
        <item x="401"/>
        <item x="507"/>
        <item x="715"/>
        <item x="734"/>
        <item x="280"/>
        <item x="137"/>
        <item x="805"/>
        <item x="891"/>
        <item x="889"/>
        <item x="442"/>
        <item x="193"/>
        <item x="210"/>
        <item x="84"/>
        <item x="270"/>
        <item x="753"/>
        <item x="659"/>
        <item x="171"/>
        <item x="177"/>
        <item x="530"/>
        <item x="429"/>
        <item x="252"/>
        <item x="26"/>
        <item x="152"/>
        <item x="226"/>
        <item x="302"/>
        <item x="678"/>
        <item x="148"/>
        <item x="492"/>
        <item x="675"/>
        <item x="278"/>
        <item x="731"/>
        <item x="452"/>
        <item x="802"/>
        <item x="752"/>
        <item x="73"/>
        <item x="265"/>
        <item x="755"/>
        <item x="830"/>
        <item x="846"/>
        <item x="291"/>
        <item x="662"/>
        <item x="681"/>
        <item x="227"/>
        <item x="93"/>
        <item x="670"/>
        <item x="382"/>
        <item x="109"/>
        <item x="730"/>
        <item x="393"/>
        <item x="776"/>
        <item x="762"/>
        <item x="405"/>
        <item x="577"/>
        <item x="416"/>
        <item x="785"/>
        <item x="450"/>
        <item x="556"/>
        <item x="229"/>
        <item x="668"/>
        <item x="288"/>
        <item x="407"/>
        <item x="748"/>
        <item x="550"/>
        <item x="74"/>
        <item x="271"/>
        <item x="549"/>
        <item x="140"/>
        <item x="703"/>
        <item x="596"/>
        <item x="387"/>
        <item x="595"/>
        <item x="606"/>
        <item x="103"/>
        <item x="293"/>
        <item x="861"/>
        <item x="614"/>
        <item x="816"/>
        <item x="633"/>
        <item x="512"/>
        <item x="551"/>
        <item x="347"/>
        <item x="828"/>
        <item x="361"/>
        <item x="110"/>
        <item x="534"/>
        <item x="827"/>
        <item x="733"/>
        <item x="602"/>
        <item x="852"/>
        <item x="267"/>
        <item x="569"/>
        <item x="641"/>
        <item x="122"/>
        <item x="571"/>
        <item x="82"/>
        <item x="333"/>
        <item x="654"/>
        <item x="478"/>
        <item x="388"/>
        <item x="35"/>
        <item x="317"/>
        <item x="214"/>
        <item x="363"/>
        <item x="314"/>
        <item x="899"/>
        <item x="279"/>
        <item x="324"/>
        <item x="335"/>
        <item x="875"/>
        <item x="431"/>
        <item x="826"/>
        <item x="369"/>
        <item x="767"/>
        <item x="105"/>
        <item x="488"/>
        <item x="698"/>
        <item x="725"/>
        <item x="202"/>
        <item x="160"/>
        <item x="237"/>
        <item x="451"/>
        <item x="428"/>
        <item x="854"/>
        <item x="149"/>
        <item x="112"/>
        <item x="119"/>
        <item x="542"/>
        <item x="419"/>
        <item x="430"/>
        <item x="159"/>
        <item x="868"/>
        <item x="710"/>
        <item x="584"/>
        <item x="344"/>
        <item x="863"/>
        <item x="893"/>
        <item x="823"/>
        <item x="178"/>
        <item x="297"/>
        <item x="543"/>
        <item x="750"/>
        <item x="462"/>
        <item x="170"/>
        <item x="653"/>
        <item x="796"/>
        <item x="756"/>
        <item x="837"/>
        <item x="319"/>
        <item x="351"/>
        <item x="824"/>
        <item x="570"/>
        <item x="268"/>
        <item x="697"/>
        <item x="648"/>
        <item x="469"/>
        <item x="865"/>
        <item x="820"/>
        <item x="631"/>
        <item x="418"/>
        <item x="782"/>
        <item x="664"/>
        <item x="67"/>
        <item x="389"/>
        <item x="708"/>
        <item x="114"/>
        <item x="795"/>
        <item x="557"/>
        <item x="720"/>
        <item x="615"/>
        <item x="40"/>
        <item x="167"/>
        <item x="213"/>
        <item x="727"/>
        <item x="243"/>
        <item x="250"/>
        <item x="65"/>
        <item x="341"/>
        <item x="284"/>
        <item x="60"/>
        <item x="173"/>
        <item x="743"/>
        <item x="644"/>
        <item x="201"/>
        <item x="408"/>
        <item x="355"/>
        <item x="36"/>
        <item x="0"/>
        <item x="165"/>
        <item x="14"/>
        <item x="219"/>
        <item x="793"/>
        <item x="309"/>
        <item x="120"/>
        <item x="63"/>
        <item x="18"/>
        <item x="564"/>
        <item x="860"/>
        <item x="902"/>
        <item x="151"/>
        <item x="855"/>
        <item x="204"/>
        <item x="667"/>
        <item x="585"/>
        <item x="621"/>
        <item x="238"/>
        <item x="904"/>
        <item x="702"/>
        <item x="244"/>
        <item x="322"/>
        <item x="677"/>
        <item x="61"/>
        <item x="509"/>
        <item x="589"/>
        <item x="634"/>
        <item x="565"/>
        <item x="624"/>
        <item x="700"/>
        <item x="134"/>
        <item x="48"/>
        <item x="473"/>
        <item x="809"/>
        <item x="695"/>
        <item x="533"/>
        <item x="605"/>
        <item x="535"/>
        <item x="780"/>
        <item x="870"/>
        <item x="862"/>
        <item x="259"/>
        <item x="751"/>
        <item x="687"/>
        <item t="default"/>
      </items>
    </pivotField>
    <pivotField showAll="0"/>
    <pivotField showAll="0"/>
    <pivotField axis="axisPage" dataField="1" showAll="0">
      <items count="3">
        <item x="1"/>
        <item x="0"/>
        <item t="default"/>
      </items>
    </pivotField>
    <pivotField axis="axisPage" showAll="0">
      <items count="117">
        <item x="0"/>
        <item x="1"/>
        <item x="2"/>
        <item x="4"/>
        <item x="5"/>
        <item x="6"/>
        <item x="7"/>
        <item x="8"/>
        <item x="9"/>
        <item x="10"/>
        <item x="3"/>
        <item x="11"/>
        <item x="12"/>
        <item x="13"/>
        <item x="14"/>
        <item x="95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93"/>
        <item x="29"/>
        <item x="30"/>
        <item x="9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5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axis="axisRow" showAll="0">
      <items count="7">
        <item x="1"/>
        <item x="5"/>
        <item x="4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2"/>
  </rowFields>
  <rowItems count="61">
    <i>
      <x/>
    </i>
    <i r="1">
      <x v="8"/>
    </i>
    <i r="1">
      <x v="177"/>
    </i>
    <i r="1">
      <x v="245"/>
    </i>
    <i r="1">
      <x v="381"/>
    </i>
    <i r="1">
      <x v="552"/>
    </i>
    <i>
      <x v="1"/>
    </i>
    <i r="1">
      <x v="206"/>
    </i>
    <i r="1">
      <x v="230"/>
    </i>
    <i>
      <x v="2"/>
    </i>
    <i r="1">
      <x v="42"/>
    </i>
    <i r="1">
      <x v="176"/>
    </i>
    <i r="1">
      <x v="200"/>
    </i>
    <i r="1">
      <x v="274"/>
    </i>
    <i r="1">
      <x v="316"/>
    </i>
    <i r="1">
      <x v="368"/>
    </i>
    <i r="1">
      <x v="597"/>
    </i>
    <i r="1">
      <x v="600"/>
    </i>
    <i r="1">
      <x v="616"/>
    </i>
    <i r="1">
      <x v="655"/>
    </i>
    <i r="1">
      <x v="767"/>
    </i>
    <i r="1">
      <x v="778"/>
    </i>
    <i r="1">
      <x v="818"/>
    </i>
    <i r="1">
      <x v="845"/>
    </i>
    <i r="1">
      <x v="901"/>
    </i>
    <i>
      <x v="3"/>
    </i>
    <i r="1">
      <x v="83"/>
    </i>
    <i r="1">
      <x v="120"/>
    </i>
    <i r="1">
      <x v="137"/>
    </i>
    <i r="1">
      <x v="207"/>
    </i>
    <i r="1">
      <x v="252"/>
    </i>
    <i r="1">
      <x v="309"/>
    </i>
    <i r="1">
      <x v="310"/>
    </i>
    <i r="1">
      <x v="531"/>
    </i>
    <i r="1">
      <x v="575"/>
    </i>
    <i r="1">
      <x v="707"/>
    </i>
    <i r="1">
      <x v="748"/>
    </i>
    <i r="1">
      <x v="915"/>
    </i>
    <i>
      <x v="4"/>
    </i>
    <i r="1">
      <x v="14"/>
    </i>
    <i r="1">
      <x v="46"/>
    </i>
    <i r="1">
      <x v="79"/>
    </i>
    <i r="1">
      <x v="95"/>
    </i>
    <i r="1">
      <x v="99"/>
    </i>
    <i r="1">
      <x v="208"/>
    </i>
    <i r="1">
      <x v="212"/>
    </i>
    <i r="1">
      <x v="420"/>
    </i>
    <i r="1">
      <x v="436"/>
    </i>
    <i r="1">
      <x v="529"/>
    </i>
    <i r="1">
      <x v="546"/>
    </i>
    <i r="1">
      <x v="548"/>
    </i>
    <i r="1">
      <x v="596"/>
    </i>
    <i r="1">
      <x v="706"/>
    </i>
    <i r="1">
      <x v="774"/>
    </i>
    <i r="1">
      <x v="824"/>
    </i>
    <i r="1">
      <x v="868"/>
    </i>
    <i>
      <x v="5"/>
    </i>
    <i r="1">
      <x v="175"/>
    </i>
    <i r="1">
      <x v="551"/>
    </i>
    <i r="1">
      <x v="552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0" hier="-1"/>
    <pageField fld="6" hier="-1"/>
  </pageFields>
  <dataFields count="2">
    <dataField name="Count of gender" fld="5" subtotal="count" baseField="0" baseItem="0"/>
    <dataField name="Count of gender2" fld="5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1640C-6EF6-487A-BD8C-28FC6B661BEF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4">
  <location ref="A129:D149" firstHeaderRow="1" firstDataRow="1" firstDataCol="3" rowPageCount="1" colPageCount="1"/>
  <pivotFields count="15">
    <pivotField compact="0" outline="0" showAll="0" defaultSubtotal="0"/>
    <pivotField compact="0" outline="0" showAll="0" defaultSubtotal="0"/>
    <pivotField axis="axisRow" compact="0" outline="0" showAll="0" defaultSubtotal="0">
      <items count="919">
        <item x="544"/>
        <item x="706"/>
        <item x="99"/>
        <item x="739"/>
        <item x="253"/>
        <item x="111"/>
        <item x="916"/>
        <item x="915"/>
        <item x="797"/>
        <item x="818"/>
        <item x="194"/>
        <item x="161"/>
        <item x="180"/>
        <item x="520"/>
        <item x="519"/>
        <item x="286"/>
        <item x="807"/>
        <item x="912"/>
        <item x="773"/>
        <item x="690"/>
        <item x="370"/>
        <item x="691"/>
        <item x="9"/>
        <item x="593"/>
        <item x="397"/>
        <item x="24"/>
        <item x="769"/>
        <item x="459"/>
        <item x="504"/>
        <item x="499"/>
        <item x="326"/>
        <item x="298"/>
        <item x="81"/>
        <item x="607"/>
        <item x="726"/>
        <item x="300"/>
        <item x="522"/>
        <item x="386"/>
        <item x="470"/>
        <item x="444"/>
        <item x="85"/>
        <item x="169"/>
        <item x="843"/>
        <item x="411"/>
        <item x="299"/>
        <item x="294"/>
        <item x="521"/>
        <item x="833"/>
        <item x="680"/>
        <item x="562"/>
        <item x="354"/>
        <item x="803"/>
        <item x="583"/>
        <item x="375"/>
        <item x="514"/>
        <item x="371"/>
        <item x="406"/>
        <item x="758"/>
        <item x="869"/>
        <item x="728"/>
        <item x="98"/>
        <item x="517"/>
        <item x="209"/>
        <item x="305"/>
        <item x="842"/>
        <item x="480"/>
        <item x="203"/>
        <item x="108"/>
        <item x="894"/>
        <item x="864"/>
        <item x="31"/>
        <item x="181"/>
        <item x="489"/>
        <item x="362"/>
        <item x="116"/>
        <item x="198"/>
        <item x="683"/>
        <item x="304"/>
        <item x="467"/>
        <item x="529"/>
        <item x="740"/>
        <item x="867"/>
        <item x="799"/>
        <item x="422"/>
        <item x="885"/>
        <item x="746"/>
        <item x="704"/>
        <item x="403"/>
        <item x="413"/>
        <item x="100"/>
        <item x="879"/>
        <item x="420"/>
        <item x="876"/>
        <item x="339"/>
        <item x="439"/>
        <item x="461"/>
        <item x="650"/>
        <item x="142"/>
        <item x="586"/>
        <item x="515"/>
        <item x="880"/>
        <item x="594"/>
        <item x="96"/>
        <item x="831"/>
        <item x="817"/>
        <item x="813"/>
        <item x="255"/>
        <item x="102"/>
        <item x="32"/>
        <item x="292"/>
        <item x="627"/>
        <item x="184"/>
        <item x="337"/>
        <item x="41"/>
        <item x="560"/>
        <item x="490"/>
        <item x="701"/>
        <item x="121"/>
        <item x="537"/>
        <item x="491"/>
        <item x="790"/>
        <item x="53"/>
        <item x="425"/>
        <item x="378"/>
        <item x="23"/>
        <item x="479"/>
        <item x="20"/>
        <item x="79"/>
        <item x="263"/>
        <item x="792"/>
        <item x="312"/>
        <item x="301"/>
        <item x="66"/>
        <item x="313"/>
        <item x="236"/>
        <item x="398"/>
        <item x="476"/>
        <item x="447"/>
        <item x="812"/>
        <item x="825"/>
        <item x="150"/>
        <item x="623"/>
        <item x="143"/>
        <item x="42"/>
        <item x="732"/>
        <item x="493"/>
        <item x="327"/>
        <item x="759"/>
        <item x="618"/>
        <item x="404"/>
        <item x="505"/>
        <item x="811"/>
        <item x="819"/>
        <item x="357"/>
        <item x="154"/>
        <item x="719"/>
        <item x="694"/>
        <item x="409"/>
        <item x="635"/>
        <item x="400"/>
        <item x="417"/>
        <item x="736"/>
        <item x="871"/>
        <item x="829"/>
        <item x="146"/>
        <item x="541"/>
        <item x="900"/>
        <item x="91"/>
        <item x="232"/>
        <item x="630"/>
        <item x="524"/>
        <item x="356"/>
        <item x="909"/>
        <item x="72"/>
        <item x="261"/>
        <item x="896"/>
        <item x="772"/>
        <item x="225"/>
        <item x="147"/>
        <item x="671"/>
        <item x="258"/>
        <item x="437"/>
        <item x="57"/>
        <item x="391"/>
        <item x="318"/>
        <item x="440"/>
        <item x="763"/>
        <item x="163"/>
        <item x="849"/>
        <item x="330"/>
        <item x="446"/>
        <item x="343"/>
        <item x="745"/>
        <item x="359"/>
        <item x="50"/>
        <item x="441"/>
        <item x="207"/>
        <item x="342"/>
        <item x="806"/>
        <item x="513"/>
        <item x="742"/>
        <item x="619"/>
        <item x="269"/>
        <item x="525"/>
        <item x="458"/>
        <item x="471"/>
        <item x="800"/>
        <item x="789"/>
        <item x="821"/>
        <item x="158"/>
        <item x="287"/>
        <item x="70"/>
        <item x="494"/>
        <item x="44"/>
        <item x="853"/>
        <item x="699"/>
        <item x="448"/>
        <item x="685"/>
        <item x="775"/>
        <item x="572"/>
        <item x="590"/>
        <item x="45"/>
        <item x="164"/>
        <item x="55"/>
        <item x="463"/>
        <item x="334"/>
        <item x="239"/>
        <item x="124"/>
        <item x="438"/>
        <item x="37"/>
        <item x="917"/>
        <item x="844"/>
        <item x="576"/>
        <item x="76"/>
        <item x="613"/>
        <item x="611"/>
        <item x="872"/>
        <item x="277"/>
        <item x="532"/>
        <item x="56"/>
        <item x="373"/>
        <item x="12"/>
        <item x="482"/>
        <item x="454"/>
        <item x="744"/>
        <item x="897"/>
        <item x="366"/>
        <item x="175"/>
        <item x="660"/>
        <item x="588"/>
        <item x="838"/>
        <item x="374"/>
        <item x="778"/>
        <item x="484"/>
        <item x="738"/>
        <item x="579"/>
        <item x="188"/>
        <item x="545"/>
        <item x="457"/>
        <item x="352"/>
        <item x="307"/>
        <item x="145"/>
        <item x="217"/>
        <item x="174"/>
        <item x="466"/>
        <item x="477"/>
        <item x="185"/>
        <item x="646"/>
        <item x="58"/>
        <item x="172"/>
        <item x="349"/>
        <item x="176"/>
        <item x="620"/>
        <item x="10"/>
        <item x="581"/>
        <item x="669"/>
        <item x="240"/>
        <item x="365"/>
        <item x="248"/>
        <item x="705"/>
        <item x="274"/>
        <item x="358"/>
        <item x="566"/>
        <item x="500"/>
        <item x="415"/>
        <item x="196"/>
        <item x="399"/>
        <item x="794"/>
        <item x="761"/>
        <item x="433"/>
        <item x="320"/>
        <item x="657"/>
        <item x="898"/>
        <item x="43"/>
        <item x="230"/>
        <item x="321"/>
        <item x="381"/>
        <item x="139"/>
        <item x="424"/>
        <item x="502"/>
        <item x="392"/>
        <item x="658"/>
        <item x="895"/>
        <item x="155"/>
        <item x="125"/>
        <item x="328"/>
        <item x="771"/>
        <item x="235"/>
        <item x="554"/>
        <item x="432"/>
        <item x="338"/>
        <item x="599"/>
        <item x="548"/>
        <item x="224"/>
        <item x="208"/>
        <item x="412"/>
        <item x="567"/>
        <item x="906"/>
        <item x="11"/>
        <item x="645"/>
        <item x="455"/>
        <item x="637"/>
        <item x="15"/>
        <item x="29"/>
        <item x="481"/>
        <item x="737"/>
        <item x="383"/>
        <item x="711"/>
        <item x="591"/>
        <item x="410"/>
        <item x="89"/>
        <item x="86"/>
        <item x="183"/>
        <item x="133"/>
        <item x="348"/>
        <item x="323"/>
        <item x="182"/>
        <item x="777"/>
        <item x="187"/>
        <item x="435"/>
        <item x="757"/>
        <item x="665"/>
        <item x="612"/>
        <item x="266"/>
        <item x="16"/>
        <item x="609"/>
        <item x="126"/>
        <item x="179"/>
        <item x="1"/>
        <item x="3"/>
        <item x="568"/>
        <item x="472"/>
        <item x="162"/>
        <item x="329"/>
        <item x="559"/>
        <item x="456"/>
        <item x="510"/>
        <item x="254"/>
        <item x="136"/>
        <item x="547"/>
        <item x="256"/>
        <item x="247"/>
        <item x="688"/>
        <item x="332"/>
        <item x="652"/>
        <item x="582"/>
        <item x="336"/>
        <item x="211"/>
        <item x="798"/>
        <item x="692"/>
        <item x="52"/>
        <item x="851"/>
        <item x="475"/>
        <item x="153"/>
        <item x="402"/>
        <item x="353"/>
        <item x="69"/>
        <item x="682"/>
        <item x="295"/>
        <item x="245"/>
        <item x="721"/>
        <item x="189"/>
        <item x="186"/>
        <item x="741"/>
        <item x="616"/>
        <item x="850"/>
        <item x="47"/>
        <item x="574"/>
        <item x="290"/>
        <item x="95"/>
        <item x="597"/>
        <item x="127"/>
        <item x="78"/>
        <item x="723"/>
        <item x="434"/>
        <item x="873"/>
        <item x="747"/>
        <item x="8"/>
        <item x="563"/>
        <item x="689"/>
        <item x="131"/>
        <item x="791"/>
        <item x="157"/>
        <item x="887"/>
        <item x="376"/>
        <item x="676"/>
        <item x="199"/>
        <item x="39"/>
        <item x="113"/>
        <item x="651"/>
        <item x="835"/>
        <item x="28"/>
        <item x="693"/>
        <item x="661"/>
        <item x="892"/>
        <item x="907"/>
        <item x="101"/>
        <item x="656"/>
        <item x="367"/>
        <item x="639"/>
        <item x="486"/>
        <item x="218"/>
        <item x="622"/>
        <item x="30"/>
        <item x="414"/>
        <item x="859"/>
        <item x="786"/>
        <item x="262"/>
        <item x="600"/>
        <item x="874"/>
        <item x="881"/>
        <item x="283"/>
        <item x="135"/>
        <item x="257"/>
        <item x="722"/>
        <item x="888"/>
        <item x="539"/>
        <item x="264"/>
        <item x="13"/>
        <item x="310"/>
        <item x="22"/>
        <item x="580"/>
        <item x="716"/>
        <item x="64"/>
        <item x="496"/>
        <item x="672"/>
        <item x="222"/>
        <item x="760"/>
        <item x="260"/>
        <item x="54"/>
        <item x="242"/>
        <item x="712"/>
        <item x="282"/>
        <item x="350"/>
        <item x="673"/>
        <item x="573"/>
        <item x="910"/>
        <item x="200"/>
        <item x="106"/>
        <item x="540"/>
        <item x="749"/>
        <item x="308"/>
        <item x="847"/>
        <item x="285"/>
        <item x="642"/>
        <item x="495"/>
        <item x="421"/>
        <item x="598"/>
        <item x="546"/>
        <item x="538"/>
        <item x="636"/>
        <item x="625"/>
        <item x="436"/>
        <item x="707"/>
        <item x="331"/>
        <item x="141"/>
        <item x="427"/>
        <item x="536"/>
        <item x="360"/>
        <item x="877"/>
        <item x="592"/>
        <item x="814"/>
        <item x="303"/>
        <item x="83"/>
        <item x="390"/>
        <item x="311"/>
        <item x="128"/>
        <item x="117"/>
        <item x="857"/>
        <item x="558"/>
        <item x="315"/>
        <item x="394"/>
        <item x="223"/>
        <item x="272"/>
        <item x="890"/>
        <item x="380"/>
        <item x="251"/>
        <item x="118"/>
        <item x="643"/>
        <item x="632"/>
        <item x="686"/>
        <item x="886"/>
        <item x="465"/>
        <item x="123"/>
        <item x="561"/>
        <item x="709"/>
        <item x="717"/>
        <item x="372"/>
        <item x="395"/>
        <item x="804"/>
        <item x="206"/>
        <item x="718"/>
        <item x="231"/>
        <item x="845"/>
        <item x="19"/>
        <item x="655"/>
        <item x="511"/>
        <item x="523"/>
        <item x="696"/>
        <item x="94"/>
        <item x="474"/>
        <item x="129"/>
        <item x="92"/>
        <item x="498"/>
        <item x="774"/>
        <item x="647"/>
        <item x="195"/>
        <item x="501"/>
        <item x="75"/>
        <item x="822"/>
        <item x="527"/>
        <item x="735"/>
        <item x="212"/>
        <item x="834"/>
        <item x="6"/>
        <item x="216"/>
        <item x="34"/>
        <item x="453"/>
        <item x="90"/>
        <item x="464"/>
        <item x="779"/>
        <item x="483"/>
        <item x="575"/>
        <item x="87"/>
        <item x="234"/>
        <item x="911"/>
        <item x="516"/>
        <item x="781"/>
        <item x="858"/>
        <item x="228"/>
        <item x="27"/>
        <item x="77"/>
        <item x="5"/>
        <item x="276"/>
        <item x="766"/>
        <item x="808"/>
        <item x="384"/>
        <item x="784"/>
        <item x="840"/>
        <item x="144"/>
        <item x="506"/>
        <item x="445"/>
        <item x="97"/>
        <item x="156"/>
        <item x="787"/>
        <item x="714"/>
        <item x="663"/>
        <item x="553"/>
        <item x="368"/>
        <item x="59"/>
        <item x="385"/>
        <item x="221"/>
        <item x="21"/>
        <item x="346"/>
        <item x="17"/>
        <item x="848"/>
        <item x="220"/>
        <item x="130"/>
        <item x="518"/>
        <item x="666"/>
        <item x="918"/>
        <item x="841"/>
        <item x="882"/>
        <item x="426"/>
        <item x="273"/>
        <item x="883"/>
        <item x="908"/>
        <item x="604"/>
        <item x="528"/>
        <item x="601"/>
        <item x="649"/>
        <item x="832"/>
        <item x="754"/>
        <item x="765"/>
        <item x="88"/>
        <item x="679"/>
        <item x="901"/>
        <item x="629"/>
        <item x="626"/>
        <item x="485"/>
        <item x="603"/>
        <item x="531"/>
        <item x="487"/>
        <item x="115"/>
        <item x="80"/>
        <item x="25"/>
        <item x="423"/>
        <item x="289"/>
        <item x="396"/>
        <item x="215"/>
        <item x="508"/>
        <item x="132"/>
        <item x="191"/>
        <item x="628"/>
        <item x="233"/>
        <item x="617"/>
        <item x="913"/>
        <item x="801"/>
        <item x="878"/>
        <item x="768"/>
        <item x="764"/>
        <item x="783"/>
        <item x="526"/>
        <item x="205"/>
        <item x="197"/>
        <item x="325"/>
        <item x="306"/>
        <item x="46"/>
        <item x="166"/>
        <item x="316"/>
        <item x="71"/>
        <item x="33"/>
        <item x="608"/>
        <item x="587"/>
        <item x="51"/>
        <item x="856"/>
        <item x="610"/>
        <item x="640"/>
        <item x="38"/>
        <item x="249"/>
        <item x="724"/>
        <item x="281"/>
        <item x="296"/>
        <item x="684"/>
        <item x="468"/>
        <item x="552"/>
        <item x="275"/>
        <item x="241"/>
        <item x="192"/>
        <item x="788"/>
        <item x="903"/>
        <item x="866"/>
        <item x="340"/>
        <item x="168"/>
        <item x="68"/>
        <item x="578"/>
        <item x="49"/>
        <item x="810"/>
        <item x="729"/>
        <item x="449"/>
        <item x="190"/>
        <item x="770"/>
        <item x="914"/>
        <item x="839"/>
        <item x="364"/>
        <item x="246"/>
        <item x="905"/>
        <item x="377"/>
        <item x="503"/>
        <item x="345"/>
        <item x="104"/>
        <item x="7"/>
        <item x="443"/>
        <item x="4"/>
        <item x="138"/>
        <item x="2"/>
        <item x="62"/>
        <item x="107"/>
        <item x="555"/>
        <item x="638"/>
        <item x="379"/>
        <item x="884"/>
        <item x="497"/>
        <item x="815"/>
        <item x="460"/>
        <item x="836"/>
        <item x="713"/>
        <item x="674"/>
        <item x="401"/>
        <item x="507"/>
        <item x="715"/>
        <item x="734"/>
        <item x="280"/>
        <item x="137"/>
        <item x="805"/>
        <item x="891"/>
        <item x="889"/>
        <item x="442"/>
        <item x="193"/>
        <item x="210"/>
        <item x="84"/>
        <item x="270"/>
        <item x="753"/>
        <item x="659"/>
        <item x="171"/>
        <item x="177"/>
        <item x="530"/>
        <item x="429"/>
        <item x="252"/>
        <item x="26"/>
        <item x="152"/>
        <item x="226"/>
        <item x="302"/>
        <item x="678"/>
        <item x="148"/>
        <item x="492"/>
        <item x="675"/>
        <item x="278"/>
        <item x="731"/>
        <item x="452"/>
        <item x="802"/>
        <item x="752"/>
        <item x="73"/>
        <item x="265"/>
        <item x="755"/>
        <item x="830"/>
        <item x="846"/>
        <item x="291"/>
        <item x="662"/>
        <item x="681"/>
        <item x="227"/>
        <item x="93"/>
        <item x="670"/>
        <item x="382"/>
        <item x="109"/>
        <item x="730"/>
        <item x="393"/>
        <item x="776"/>
        <item x="762"/>
        <item x="405"/>
        <item x="577"/>
        <item x="416"/>
        <item x="785"/>
        <item x="450"/>
        <item x="556"/>
        <item x="229"/>
        <item x="668"/>
        <item x="288"/>
        <item x="407"/>
        <item x="748"/>
        <item x="550"/>
        <item x="74"/>
        <item x="271"/>
        <item x="549"/>
        <item x="140"/>
        <item x="703"/>
        <item x="596"/>
        <item x="387"/>
        <item x="595"/>
        <item x="606"/>
        <item x="103"/>
        <item x="293"/>
        <item x="861"/>
        <item x="614"/>
        <item x="816"/>
        <item x="633"/>
        <item x="512"/>
        <item x="551"/>
        <item x="347"/>
        <item x="828"/>
        <item x="361"/>
        <item x="110"/>
        <item x="534"/>
        <item x="827"/>
        <item x="733"/>
        <item x="602"/>
        <item x="852"/>
        <item x="267"/>
        <item x="569"/>
        <item x="641"/>
        <item x="122"/>
        <item x="571"/>
        <item x="82"/>
        <item x="333"/>
        <item x="654"/>
        <item x="478"/>
        <item x="388"/>
        <item x="35"/>
        <item x="317"/>
        <item x="214"/>
        <item x="363"/>
        <item x="314"/>
        <item x="899"/>
        <item x="279"/>
        <item x="324"/>
        <item x="335"/>
        <item x="875"/>
        <item x="431"/>
        <item x="826"/>
        <item x="369"/>
        <item x="767"/>
        <item x="105"/>
        <item x="488"/>
        <item x="698"/>
        <item x="725"/>
        <item x="202"/>
        <item x="160"/>
        <item x="237"/>
        <item x="451"/>
        <item x="428"/>
        <item x="854"/>
        <item x="149"/>
        <item x="112"/>
        <item x="119"/>
        <item x="542"/>
        <item x="419"/>
        <item x="430"/>
        <item x="159"/>
        <item x="868"/>
        <item x="710"/>
        <item x="584"/>
        <item x="344"/>
        <item x="863"/>
        <item x="893"/>
        <item x="823"/>
        <item x="178"/>
        <item x="297"/>
        <item x="543"/>
        <item x="750"/>
        <item x="462"/>
        <item x="170"/>
        <item x="653"/>
        <item x="796"/>
        <item x="756"/>
        <item x="837"/>
        <item x="319"/>
        <item x="351"/>
        <item x="824"/>
        <item x="570"/>
        <item x="268"/>
        <item x="697"/>
        <item x="648"/>
        <item x="469"/>
        <item x="865"/>
        <item x="820"/>
        <item x="631"/>
        <item x="418"/>
        <item x="782"/>
        <item x="664"/>
        <item x="67"/>
        <item x="389"/>
        <item x="708"/>
        <item x="114"/>
        <item x="795"/>
        <item x="557"/>
        <item x="720"/>
        <item x="615"/>
        <item x="40"/>
        <item x="167"/>
        <item x="213"/>
        <item x="727"/>
        <item x="243"/>
        <item x="250"/>
        <item x="65"/>
        <item x="341"/>
        <item x="284"/>
        <item x="60"/>
        <item x="173"/>
        <item x="743"/>
        <item x="644"/>
        <item x="201"/>
        <item x="408"/>
        <item x="355"/>
        <item x="36"/>
        <item x="0"/>
        <item x="165"/>
        <item x="14"/>
        <item x="219"/>
        <item x="793"/>
        <item x="309"/>
        <item x="120"/>
        <item x="63"/>
        <item x="18"/>
        <item x="564"/>
        <item x="860"/>
        <item x="902"/>
        <item x="151"/>
        <item x="855"/>
        <item x="204"/>
        <item x="667"/>
        <item x="585"/>
        <item x="621"/>
        <item x="238"/>
        <item x="904"/>
        <item x="702"/>
        <item x="244"/>
        <item x="322"/>
        <item x="677"/>
        <item x="61"/>
        <item x="509"/>
        <item x="589"/>
        <item x="634"/>
        <item x="565"/>
        <item x="624"/>
        <item x="700"/>
        <item x="134"/>
        <item x="48"/>
        <item x="473"/>
        <item x="809"/>
        <item x="695"/>
        <item x="533"/>
        <item x="605"/>
        <item x="535"/>
        <item x="780"/>
        <item x="870"/>
        <item x="862"/>
        <item x="259"/>
        <item x="751"/>
        <item x="687"/>
      </items>
    </pivotField>
    <pivotField compact="0" outline="0" showAll="0" defaultSubtotal="0">
      <items count="79">
        <item x="41"/>
        <item x="15"/>
        <item x="10"/>
        <item x="19"/>
        <item x="32"/>
        <item x="70"/>
        <item x="39"/>
        <item x="61"/>
        <item x="44"/>
        <item x="49"/>
        <item x="23"/>
        <item x="76"/>
        <item x="11"/>
        <item x="56"/>
        <item x="18"/>
        <item x="62"/>
        <item x="51"/>
        <item x="72"/>
        <item x="30"/>
        <item x="0"/>
        <item x="12"/>
        <item x="24"/>
        <item x="31"/>
        <item x="38"/>
        <item x="78"/>
        <item x="29"/>
        <item x="2"/>
        <item x="4"/>
        <item x="67"/>
        <item x="58"/>
        <item x="60"/>
        <item x="53"/>
        <item x="28"/>
        <item x="20"/>
        <item x="40"/>
        <item x="17"/>
        <item x="54"/>
        <item x="14"/>
        <item x="77"/>
        <item x="68"/>
        <item x="57"/>
        <item x="7"/>
        <item x="16"/>
        <item x="69"/>
        <item x="36"/>
        <item x="65"/>
        <item x="73"/>
        <item x="34"/>
        <item x="6"/>
        <item x="26"/>
        <item x="75"/>
        <item x="63"/>
        <item x="50"/>
        <item x="52"/>
        <item x="37"/>
        <item x="64"/>
        <item x="1"/>
        <item x="21"/>
        <item x="25"/>
        <item x="71"/>
        <item x="22"/>
        <item x="3"/>
        <item x="42"/>
        <item x="45"/>
        <item x="8"/>
        <item x="9"/>
        <item x="27"/>
        <item x="5"/>
        <item x="55"/>
        <item x="59"/>
        <item x="66"/>
        <item x="35"/>
        <item x="33"/>
        <item x="13"/>
        <item x="46"/>
        <item x="48"/>
        <item x="74"/>
        <item x="43"/>
        <item x="47"/>
      </items>
    </pivotField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axis="axisRow" compact="0" outline="0" showAll="0" defaultSubtotal="0">
      <items count="116">
        <item x="0"/>
        <item x="1"/>
        <item x="2"/>
        <item x="4"/>
        <item x="5"/>
        <item x="6"/>
        <item x="7"/>
        <item x="8"/>
        <item x="9"/>
        <item x="10"/>
        <item x="3"/>
        <item x="11"/>
        <item x="12"/>
        <item x="13"/>
        <item x="14"/>
        <item x="95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93"/>
        <item x="29"/>
        <item x="30"/>
        <item x="9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5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</items>
    </pivotField>
    <pivotField axis="axisRow" dataField="1" compact="0" outline="0" multipleItemSelectionAllowed="1" showAll="0" defaultSubtotal="0">
      <items count="6">
        <item x="1"/>
        <item h="1" x="5"/>
        <item h="1" x="4"/>
        <item x="3"/>
        <item h="1" x="2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0">
        <item x="20"/>
        <item x="27"/>
        <item x="10"/>
        <item x="21"/>
        <item x="16"/>
        <item x="29"/>
        <item x="18"/>
        <item x="8"/>
        <item x="17"/>
        <item x="2"/>
        <item x="0"/>
        <item x="6"/>
        <item x="25"/>
        <item x="9"/>
        <item x="13"/>
        <item x="28"/>
        <item x="11"/>
        <item x="12"/>
        <item x="19"/>
        <item x="26"/>
        <item x="22"/>
        <item x="23"/>
        <item x="7"/>
        <item x="15"/>
        <item x="1"/>
        <item x="24"/>
        <item x="4"/>
        <item x="5"/>
        <item x="1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3">
    <field x="6"/>
    <field x="2"/>
    <field x="7"/>
  </rowFields>
  <rowItems count="20">
    <i>
      <x v="2"/>
      <x v="552"/>
      <x v="5"/>
    </i>
    <i>
      <x v="10"/>
      <x v="552"/>
      <x/>
    </i>
    <i>
      <x v="34"/>
      <x v="381"/>
      <x/>
    </i>
    <i>
      <x v="43"/>
      <x v="310"/>
      <x v="3"/>
    </i>
    <i>
      <x v="59"/>
      <x v="551"/>
      <x v="5"/>
    </i>
    <i>
      <x v="60"/>
      <x v="177"/>
      <x/>
    </i>
    <i>
      <x v="73"/>
      <x v="748"/>
      <x v="3"/>
    </i>
    <i>
      <x v="79"/>
      <x v="83"/>
      <x v="3"/>
    </i>
    <i>
      <x v="82"/>
      <x v="707"/>
      <x v="3"/>
    </i>
    <i>
      <x v="84"/>
      <x v="309"/>
      <x v="3"/>
    </i>
    <i>
      <x v="91"/>
      <x v="137"/>
      <x v="3"/>
    </i>
    <i>
      <x v="100"/>
      <x v="531"/>
      <x v="3"/>
    </i>
    <i>
      <x v="104"/>
      <x v="252"/>
      <x v="3"/>
    </i>
    <i>
      <x v="105"/>
      <x v="8"/>
      <x/>
    </i>
    <i r="1">
      <x v="120"/>
      <x v="3"/>
    </i>
    <i r="1">
      <x v="207"/>
      <x v="3"/>
    </i>
    <i>
      <x v="110"/>
      <x v="575"/>
      <x v="3"/>
    </i>
    <i>
      <x v="111"/>
      <x v="915"/>
      <x v="3"/>
    </i>
    <i>
      <x v="114"/>
      <x v="175"/>
      <x v="5"/>
    </i>
    <i r="1">
      <x v="245"/>
      <x/>
    </i>
  </rowItems>
  <colItems count="1">
    <i/>
  </colItems>
  <pageFields count="1">
    <pageField fld="5" item="0" hier="-1"/>
  </pageFields>
  <dataFields count="1">
    <dataField name="Count of category2" fld="7" subtotal="count" baseField="6" baseItem="0"/>
  </dataFields>
  <chartFormats count="1"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ECB6D-731A-4EEA-A35D-67E084ECF313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5">
  <location ref="A112:B124" firstHeaderRow="1" firstDataRow="1" firstDataCol="1" rowPageCount="2" colPageCount="1"/>
  <pivotFields count="15">
    <pivotField compact="0" outline="0" showAll="0" defaultSubtotal="0"/>
    <pivotField compact="0" outline="0" showAll="0" defaultSubtotal="0"/>
    <pivotField compact="0" outline="0" showAll="0" defaultSubtotal="0">
      <items count="919">
        <item x="544"/>
        <item x="706"/>
        <item x="99"/>
        <item x="739"/>
        <item x="253"/>
        <item x="111"/>
        <item x="916"/>
        <item x="915"/>
        <item x="797"/>
        <item x="818"/>
        <item x="194"/>
        <item x="161"/>
        <item x="180"/>
        <item x="520"/>
        <item x="519"/>
        <item x="286"/>
        <item x="807"/>
        <item x="912"/>
        <item x="773"/>
        <item x="690"/>
        <item x="370"/>
        <item x="691"/>
        <item x="9"/>
        <item x="593"/>
        <item x="397"/>
        <item x="24"/>
        <item x="769"/>
        <item x="459"/>
        <item x="504"/>
        <item x="499"/>
        <item x="326"/>
        <item x="298"/>
        <item x="81"/>
        <item x="607"/>
        <item x="726"/>
        <item x="300"/>
        <item x="522"/>
        <item x="386"/>
        <item x="470"/>
        <item x="444"/>
        <item x="85"/>
        <item x="169"/>
        <item x="843"/>
        <item x="411"/>
        <item x="299"/>
        <item x="294"/>
        <item x="521"/>
        <item x="833"/>
        <item x="680"/>
        <item x="562"/>
        <item x="354"/>
        <item x="803"/>
        <item x="583"/>
        <item x="375"/>
        <item x="514"/>
        <item x="371"/>
        <item x="406"/>
        <item x="758"/>
        <item x="869"/>
        <item x="728"/>
        <item x="98"/>
        <item x="517"/>
        <item x="209"/>
        <item x="305"/>
        <item x="842"/>
        <item x="480"/>
        <item x="203"/>
        <item x="108"/>
        <item x="894"/>
        <item x="864"/>
        <item x="31"/>
        <item x="181"/>
        <item x="489"/>
        <item x="362"/>
        <item x="116"/>
        <item x="198"/>
        <item x="683"/>
        <item x="304"/>
        <item x="467"/>
        <item x="529"/>
        <item x="740"/>
        <item x="867"/>
        <item x="799"/>
        <item x="422"/>
        <item x="885"/>
        <item x="746"/>
        <item x="704"/>
        <item x="403"/>
        <item x="413"/>
        <item x="100"/>
        <item x="879"/>
        <item x="420"/>
        <item x="876"/>
        <item x="339"/>
        <item x="439"/>
        <item x="461"/>
        <item x="650"/>
        <item x="142"/>
        <item x="586"/>
        <item x="515"/>
        <item x="880"/>
        <item x="594"/>
        <item x="96"/>
        <item x="831"/>
        <item x="817"/>
        <item x="813"/>
        <item x="255"/>
        <item x="102"/>
        <item x="32"/>
        <item x="292"/>
        <item x="627"/>
        <item x="184"/>
        <item x="337"/>
        <item x="41"/>
        <item x="560"/>
        <item x="490"/>
        <item x="701"/>
        <item x="121"/>
        <item x="537"/>
        <item x="491"/>
        <item x="790"/>
        <item x="53"/>
        <item x="425"/>
        <item x="378"/>
        <item x="23"/>
        <item x="479"/>
        <item x="20"/>
        <item x="79"/>
        <item x="263"/>
        <item x="792"/>
        <item x="312"/>
        <item x="301"/>
        <item x="66"/>
        <item x="313"/>
        <item x="236"/>
        <item x="398"/>
        <item x="476"/>
        <item x="447"/>
        <item x="812"/>
        <item x="825"/>
        <item x="150"/>
        <item x="623"/>
        <item x="143"/>
        <item x="42"/>
        <item x="732"/>
        <item x="493"/>
        <item x="327"/>
        <item x="759"/>
        <item x="618"/>
        <item x="404"/>
        <item x="505"/>
        <item x="811"/>
        <item x="819"/>
        <item x="357"/>
        <item x="154"/>
        <item x="719"/>
        <item x="694"/>
        <item x="409"/>
        <item x="635"/>
        <item x="400"/>
        <item x="417"/>
        <item x="736"/>
        <item x="871"/>
        <item x="829"/>
        <item x="146"/>
        <item x="541"/>
        <item x="900"/>
        <item x="91"/>
        <item x="232"/>
        <item x="630"/>
        <item x="524"/>
        <item x="356"/>
        <item x="909"/>
        <item x="72"/>
        <item x="261"/>
        <item x="896"/>
        <item x="772"/>
        <item x="225"/>
        <item x="147"/>
        <item x="671"/>
        <item x="258"/>
        <item x="437"/>
        <item x="57"/>
        <item x="391"/>
        <item x="318"/>
        <item x="440"/>
        <item x="763"/>
        <item x="163"/>
        <item x="849"/>
        <item x="330"/>
        <item x="446"/>
        <item x="343"/>
        <item x="745"/>
        <item x="359"/>
        <item x="50"/>
        <item x="441"/>
        <item x="207"/>
        <item x="342"/>
        <item x="806"/>
        <item x="513"/>
        <item x="742"/>
        <item x="619"/>
        <item x="269"/>
        <item x="525"/>
        <item x="458"/>
        <item x="471"/>
        <item x="800"/>
        <item x="789"/>
        <item x="821"/>
        <item x="158"/>
        <item x="287"/>
        <item x="70"/>
        <item x="494"/>
        <item x="44"/>
        <item x="853"/>
        <item x="699"/>
        <item x="448"/>
        <item x="685"/>
        <item x="775"/>
        <item x="572"/>
        <item x="590"/>
        <item x="45"/>
        <item x="164"/>
        <item x="55"/>
        <item x="463"/>
        <item x="334"/>
        <item x="239"/>
        <item x="124"/>
        <item x="438"/>
        <item x="37"/>
        <item x="917"/>
        <item x="844"/>
        <item x="576"/>
        <item x="76"/>
        <item x="613"/>
        <item x="611"/>
        <item x="872"/>
        <item x="277"/>
        <item x="532"/>
        <item x="56"/>
        <item x="373"/>
        <item x="12"/>
        <item x="482"/>
        <item x="454"/>
        <item x="744"/>
        <item x="897"/>
        <item x="366"/>
        <item x="175"/>
        <item x="660"/>
        <item x="588"/>
        <item x="838"/>
        <item x="374"/>
        <item x="778"/>
        <item x="484"/>
        <item x="738"/>
        <item x="579"/>
        <item x="188"/>
        <item x="545"/>
        <item x="457"/>
        <item x="352"/>
        <item x="307"/>
        <item x="145"/>
        <item x="217"/>
        <item x="174"/>
        <item x="466"/>
        <item x="477"/>
        <item x="185"/>
        <item x="646"/>
        <item x="58"/>
        <item x="172"/>
        <item x="349"/>
        <item x="176"/>
        <item x="620"/>
        <item x="10"/>
        <item x="581"/>
        <item x="669"/>
        <item x="240"/>
        <item x="365"/>
        <item x="248"/>
        <item x="705"/>
        <item x="274"/>
        <item x="358"/>
        <item x="566"/>
        <item x="500"/>
        <item x="415"/>
        <item x="196"/>
        <item x="399"/>
        <item x="794"/>
        <item x="761"/>
        <item x="433"/>
        <item x="320"/>
        <item x="657"/>
        <item x="898"/>
        <item x="43"/>
        <item x="230"/>
        <item x="321"/>
        <item x="381"/>
        <item x="139"/>
        <item x="424"/>
        <item x="502"/>
        <item x="392"/>
        <item x="658"/>
        <item x="895"/>
        <item x="155"/>
        <item x="125"/>
        <item x="328"/>
        <item x="771"/>
        <item x="235"/>
        <item x="554"/>
        <item x="432"/>
        <item x="338"/>
        <item x="599"/>
        <item x="548"/>
        <item x="224"/>
        <item x="208"/>
        <item x="412"/>
        <item x="567"/>
        <item x="906"/>
        <item x="11"/>
        <item x="645"/>
        <item x="455"/>
        <item x="637"/>
        <item x="15"/>
        <item x="29"/>
        <item x="481"/>
        <item x="737"/>
        <item x="383"/>
        <item x="711"/>
        <item x="591"/>
        <item x="410"/>
        <item x="89"/>
        <item x="86"/>
        <item x="183"/>
        <item x="133"/>
        <item x="348"/>
        <item x="323"/>
        <item x="182"/>
        <item x="777"/>
        <item x="187"/>
        <item x="435"/>
        <item x="757"/>
        <item x="665"/>
        <item x="612"/>
        <item x="266"/>
        <item x="16"/>
        <item x="609"/>
        <item x="126"/>
        <item x="179"/>
        <item x="1"/>
        <item x="3"/>
        <item x="568"/>
        <item x="472"/>
        <item x="162"/>
        <item x="329"/>
        <item x="559"/>
        <item x="456"/>
        <item x="510"/>
        <item x="254"/>
        <item x="136"/>
        <item x="547"/>
        <item x="256"/>
        <item x="247"/>
        <item x="688"/>
        <item x="332"/>
        <item x="652"/>
        <item x="582"/>
        <item x="336"/>
        <item x="211"/>
        <item x="798"/>
        <item x="692"/>
        <item x="52"/>
        <item x="851"/>
        <item x="475"/>
        <item x="153"/>
        <item x="402"/>
        <item x="353"/>
        <item x="69"/>
        <item x="682"/>
        <item x="295"/>
        <item x="245"/>
        <item x="721"/>
        <item x="189"/>
        <item x="186"/>
        <item x="741"/>
        <item x="616"/>
        <item x="850"/>
        <item x="47"/>
        <item x="574"/>
        <item x="290"/>
        <item x="95"/>
        <item x="597"/>
        <item x="127"/>
        <item x="78"/>
        <item x="723"/>
        <item x="434"/>
        <item x="873"/>
        <item x="747"/>
        <item x="8"/>
        <item x="563"/>
        <item x="689"/>
        <item x="131"/>
        <item x="791"/>
        <item x="157"/>
        <item x="887"/>
        <item x="376"/>
        <item x="676"/>
        <item x="199"/>
        <item x="39"/>
        <item x="113"/>
        <item x="651"/>
        <item x="835"/>
        <item x="28"/>
        <item x="693"/>
        <item x="661"/>
        <item x="892"/>
        <item x="907"/>
        <item x="101"/>
        <item x="656"/>
        <item x="367"/>
        <item x="639"/>
        <item x="486"/>
        <item x="218"/>
        <item x="622"/>
        <item x="30"/>
        <item x="414"/>
        <item x="859"/>
        <item x="786"/>
        <item x="262"/>
        <item x="600"/>
        <item x="874"/>
        <item x="881"/>
        <item x="283"/>
        <item x="135"/>
        <item x="257"/>
        <item x="722"/>
        <item x="888"/>
        <item x="539"/>
        <item x="264"/>
        <item x="13"/>
        <item x="310"/>
        <item x="22"/>
        <item x="580"/>
        <item x="716"/>
        <item x="64"/>
        <item x="496"/>
        <item x="672"/>
        <item x="222"/>
        <item x="760"/>
        <item x="260"/>
        <item x="54"/>
        <item x="242"/>
        <item x="712"/>
        <item x="282"/>
        <item x="350"/>
        <item x="673"/>
        <item x="573"/>
        <item x="910"/>
        <item x="200"/>
        <item x="106"/>
        <item x="540"/>
        <item x="749"/>
        <item x="308"/>
        <item x="847"/>
        <item x="285"/>
        <item x="642"/>
        <item x="495"/>
        <item x="421"/>
        <item x="598"/>
        <item x="546"/>
        <item x="538"/>
        <item x="636"/>
        <item x="625"/>
        <item x="436"/>
        <item x="707"/>
        <item x="331"/>
        <item x="141"/>
        <item x="427"/>
        <item x="536"/>
        <item x="360"/>
        <item x="877"/>
        <item x="592"/>
        <item x="814"/>
        <item x="303"/>
        <item x="83"/>
        <item x="390"/>
        <item x="311"/>
        <item x="128"/>
        <item x="117"/>
        <item x="857"/>
        <item x="558"/>
        <item x="315"/>
        <item x="394"/>
        <item x="223"/>
        <item x="272"/>
        <item x="890"/>
        <item x="380"/>
        <item x="251"/>
        <item x="118"/>
        <item x="643"/>
        <item x="632"/>
        <item x="686"/>
        <item x="886"/>
        <item x="465"/>
        <item x="123"/>
        <item x="561"/>
        <item x="709"/>
        <item x="717"/>
        <item x="372"/>
        <item x="395"/>
        <item x="804"/>
        <item x="206"/>
        <item x="718"/>
        <item x="231"/>
        <item x="845"/>
        <item x="19"/>
        <item x="655"/>
        <item x="511"/>
        <item x="523"/>
        <item x="696"/>
        <item x="94"/>
        <item x="474"/>
        <item x="129"/>
        <item x="92"/>
        <item x="498"/>
        <item x="774"/>
        <item x="647"/>
        <item x="195"/>
        <item x="501"/>
        <item x="75"/>
        <item x="822"/>
        <item x="527"/>
        <item x="735"/>
        <item x="212"/>
        <item x="834"/>
        <item x="6"/>
        <item x="216"/>
        <item x="34"/>
        <item x="453"/>
        <item x="90"/>
        <item x="464"/>
        <item x="779"/>
        <item x="483"/>
        <item x="575"/>
        <item x="87"/>
        <item x="234"/>
        <item x="911"/>
        <item x="516"/>
        <item x="781"/>
        <item x="858"/>
        <item x="228"/>
        <item x="27"/>
        <item x="77"/>
        <item x="5"/>
        <item x="276"/>
        <item x="766"/>
        <item x="808"/>
        <item x="384"/>
        <item x="784"/>
        <item x="840"/>
        <item x="144"/>
        <item x="506"/>
        <item x="445"/>
        <item x="97"/>
        <item x="156"/>
        <item x="787"/>
        <item x="714"/>
        <item x="663"/>
        <item x="553"/>
        <item x="368"/>
        <item x="59"/>
        <item x="385"/>
        <item x="221"/>
        <item x="21"/>
        <item x="346"/>
        <item x="17"/>
        <item x="848"/>
        <item x="220"/>
        <item x="130"/>
        <item x="518"/>
        <item x="666"/>
        <item x="918"/>
        <item x="841"/>
        <item x="882"/>
        <item x="426"/>
        <item x="273"/>
        <item x="883"/>
        <item x="908"/>
        <item x="604"/>
        <item x="528"/>
        <item x="601"/>
        <item x="649"/>
        <item x="832"/>
        <item x="754"/>
        <item x="765"/>
        <item x="88"/>
        <item x="679"/>
        <item x="901"/>
        <item x="629"/>
        <item x="626"/>
        <item x="485"/>
        <item x="603"/>
        <item x="531"/>
        <item x="487"/>
        <item x="115"/>
        <item x="80"/>
        <item x="25"/>
        <item x="423"/>
        <item x="289"/>
        <item x="396"/>
        <item x="215"/>
        <item x="508"/>
        <item x="132"/>
        <item x="191"/>
        <item x="628"/>
        <item x="233"/>
        <item x="617"/>
        <item x="913"/>
        <item x="801"/>
        <item x="878"/>
        <item x="768"/>
        <item x="764"/>
        <item x="783"/>
        <item x="526"/>
        <item x="205"/>
        <item x="197"/>
        <item x="325"/>
        <item x="306"/>
        <item x="46"/>
        <item x="166"/>
        <item x="316"/>
        <item x="71"/>
        <item x="33"/>
        <item x="608"/>
        <item x="587"/>
        <item x="51"/>
        <item x="856"/>
        <item x="610"/>
        <item x="640"/>
        <item x="38"/>
        <item x="249"/>
        <item x="724"/>
        <item x="281"/>
        <item x="296"/>
        <item x="684"/>
        <item x="468"/>
        <item x="552"/>
        <item x="275"/>
        <item x="241"/>
        <item x="192"/>
        <item x="788"/>
        <item x="903"/>
        <item x="866"/>
        <item x="340"/>
        <item x="168"/>
        <item x="68"/>
        <item x="578"/>
        <item x="49"/>
        <item x="810"/>
        <item x="729"/>
        <item x="449"/>
        <item x="190"/>
        <item x="770"/>
        <item x="914"/>
        <item x="839"/>
        <item x="364"/>
        <item x="246"/>
        <item x="905"/>
        <item x="377"/>
        <item x="503"/>
        <item x="345"/>
        <item x="104"/>
        <item x="7"/>
        <item x="443"/>
        <item x="4"/>
        <item x="138"/>
        <item x="2"/>
        <item x="62"/>
        <item x="107"/>
        <item x="555"/>
        <item x="638"/>
        <item x="379"/>
        <item x="884"/>
        <item x="497"/>
        <item x="815"/>
        <item x="460"/>
        <item x="836"/>
        <item x="713"/>
        <item x="674"/>
        <item x="401"/>
        <item x="507"/>
        <item x="715"/>
        <item x="734"/>
        <item x="280"/>
        <item x="137"/>
        <item x="805"/>
        <item x="891"/>
        <item x="889"/>
        <item x="442"/>
        <item x="193"/>
        <item x="210"/>
        <item x="84"/>
        <item x="270"/>
        <item x="753"/>
        <item x="659"/>
        <item x="171"/>
        <item x="177"/>
        <item x="530"/>
        <item x="429"/>
        <item x="252"/>
        <item x="26"/>
        <item x="152"/>
        <item x="226"/>
        <item x="302"/>
        <item x="678"/>
        <item x="148"/>
        <item x="492"/>
        <item x="675"/>
        <item x="278"/>
        <item x="731"/>
        <item x="452"/>
        <item x="802"/>
        <item x="752"/>
        <item x="73"/>
        <item x="265"/>
        <item x="755"/>
        <item x="830"/>
        <item x="846"/>
        <item x="291"/>
        <item x="662"/>
        <item x="681"/>
        <item x="227"/>
        <item x="93"/>
        <item x="670"/>
        <item x="382"/>
        <item x="109"/>
        <item x="730"/>
        <item x="393"/>
        <item x="776"/>
        <item x="762"/>
        <item x="405"/>
        <item x="577"/>
        <item x="416"/>
        <item x="785"/>
        <item x="450"/>
        <item x="556"/>
        <item x="229"/>
        <item x="668"/>
        <item x="288"/>
        <item x="407"/>
        <item x="748"/>
        <item x="550"/>
        <item x="74"/>
        <item x="271"/>
        <item x="549"/>
        <item x="140"/>
        <item x="703"/>
        <item x="596"/>
        <item x="387"/>
        <item x="595"/>
        <item x="606"/>
        <item x="103"/>
        <item x="293"/>
        <item x="861"/>
        <item x="614"/>
        <item x="816"/>
        <item x="633"/>
        <item x="512"/>
        <item x="551"/>
        <item x="347"/>
        <item x="828"/>
        <item x="361"/>
        <item x="110"/>
        <item x="534"/>
        <item x="827"/>
        <item x="733"/>
        <item x="602"/>
        <item x="852"/>
        <item x="267"/>
        <item x="569"/>
        <item x="641"/>
        <item x="122"/>
        <item x="571"/>
        <item x="82"/>
        <item x="333"/>
        <item x="654"/>
        <item x="478"/>
        <item x="388"/>
        <item x="35"/>
        <item x="317"/>
        <item x="214"/>
        <item x="363"/>
        <item x="314"/>
        <item x="899"/>
        <item x="279"/>
        <item x="324"/>
        <item x="335"/>
        <item x="875"/>
        <item x="431"/>
        <item x="826"/>
        <item x="369"/>
        <item x="767"/>
        <item x="105"/>
        <item x="488"/>
        <item x="698"/>
        <item x="725"/>
        <item x="202"/>
        <item x="160"/>
        <item x="237"/>
        <item x="451"/>
        <item x="428"/>
        <item x="854"/>
        <item x="149"/>
        <item x="112"/>
        <item x="119"/>
        <item x="542"/>
        <item x="419"/>
        <item x="430"/>
        <item x="159"/>
        <item x="868"/>
        <item x="710"/>
        <item x="584"/>
        <item x="344"/>
        <item x="863"/>
        <item x="893"/>
        <item x="823"/>
        <item x="178"/>
        <item x="297"/>
        <item x="543"/>
        <item x="750"/>
        <item x="462"/>
        <item x="170"/>
        <item x="653"/>
        <item x="796"/>
        <item x="756"/>
        <item x="837"/>
        <item x="319"/>
        <item x="351"/>
        <item x="824"/>
        <item x="570"/>
        <item x="268"/>
        <item x="697"/>
        <item x="648"/>
        <item x="469"/>
        <item x="865"/>
        <item x="820"/>
        <item x="631"/>
        <item x="418"/>
        <item x="782"/>
        <item x="664"/>
        <item x="67"/>
        <item x="389"/>
        <item x="708"/>
        <item x="114"/>
        <item x="795"/>
        <item x="557"/>
        <item x="720"/>
        <item x="615"/>
        <item x="40"/>
        <item x="167"/>
        <item x="213"/>
        <item x="727"/>
        <item x="243"/>
        <item x="250"/>
        <item x="65"/>
        <item x="341"/>
        <item x="284"/>
        <item x="60"/>
        <item x="173"/>
        <item x="743"/>
        <item x="644"/>
        <item x="201"/>
        <item x="408"/>
        <item x="355"/>
        <item x="36"/>
        <item x="0"/>
        <item x="165"/>
        <item x="14"/>
        <item x="219"/>
        <item x="793"/>
        <item x="309"/>
        <item x="120"/>
        <item x="63"/>
        <item x="18"/>
        <item x="564"/>
        <item x="860"/>
        <item x="902"/>
        <item x="151"/>
        <item x="855"/>
        <item x="204"/>
        <item x="667"/>
        <item x="585"/>
        <item x="621"/>
        <item x="238"/>
        <item x="904"/>
        <item x="702"/>
        <item x="244"/>
        <item x="322"/>
        <item x="677"/>
        <item x="61"/>
        <item x="509"/>
        <item x="589"/>
        <item x="634"/>
        <item x="565"/>
        <item x="624"/>
        <item x="700"/>
        <item x="134"/>
        <item x="48"/>
        <item x="473"/>
        <item x="809"/>
        <item x="695"/>
        <item x="533"/>
        <item x="605"/>
        <item x="535"/>
        <item x="780"/>
        <item x="870"/>
        <item x="862"/>
        <item x="259"/>
        <item x="751"/>
        <item x="687"/>
      </items>
    </pivotField>
    <pivotField axis="axisRow" compact="0" outline="0" showAll="0" defaultSubtotal="0">
      <items count="79">
        <item x="41"/>
        <item x="15"/>
        <item x="10"/>
        <item x="19"/>
        <item x="32"/>
        <item x="70"/>
        <item x="39"/>
        <item x="61"/>
        <item x="44"/>
        <item x="49"/>
        <item x="23"/>
        <item x="76"/>
        <item x="11"/>
        <item x="56"/>
        <item x="18"/>
        <item x="62"/>
        <item x="51"/>
        <item x="72"/>
        <item x="30"/>
        <item x="0"/>
        <item x="12"/>
        <item x="24"/>
        <item x="31"/>
        <item x="38"/>
        <item x="78"/>
        <item x="29"/>
        <item x="2"/>
        <item x="4"/>
        <item x="67"/>
        <item x="58"/>
        <item x="60"/>
        <item x="53"/>
        <item x="28"/>
        <item x="20"/>
        <item x="40"/>
        <item x="17"/>
        <item x="54"/>
        <item x="14"/>
        <item x="77"/>
        <item x="68"/>
        <item x="57"/>
        <item x="7"/>
        <item x="16"/>
        <item x="69"/>
        <item x="36"/>
        <item x="65"/>
        <item x="73"/>
        <item x="34"/>
        <item x="6"/>
        <item x="26"/>
        <item x="75"/>
        <item x="63"/>
        <item x="50"/>
        <item x="52"/>
        <item x="37"/>
        <item x="64"/>
        <item x="1"/>
        <item x="21"/>
        <item x="25"/>
        <item x="71"/>
        <item x="22"/>
        <item x="3"/>
        <item x="42"/>
        <item x="45"/>
        <item x="8"/>
        <item x="9"/>
        <item x="27"/>
        <item x="5"/>
        <item x="55"/>
        <item x="59"/>
        <item x="66"/>
        <item x="35"/>
        <item x="33"/>
        <item x="13"/>
        <item x="46"/>
        <item x="48"/>
        <item x="74"/>
        <item x="43"/>
        <item x="47"/>
      </items>
    </pivotField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compact="0" outline="0" showAll="0" defaultSubtotal="0">
      <items count="116">
        <item x="0"/>
        <item x="1"/>
        <item x="2"/>
        <item x="4"/>
        <item x="5"/>
        <item x="6"/>
        <item x="7"/>
        <item x="8"/>
        <item x="9"/>
        <item x="10"/>
        <item x="3"/>
        <item x="11"/>
        <item x="12"/>
        <item x="13"/>
        <item x="14"/>
        <item x="95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93"/>
        <item x="29"/>
        <item x="30"/>
        <item x="9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5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</items>
    </pivotField>
    <pivotField axis="axisPage" dataField="1" compact="0" outline="0" multipleItemSelectionAllowed="1" showAll="0" defaultSubtotal="0">
      <items count="6">
        <item x="1"/>
        <item h="1" x="5"/>
        <item h="1" x="4"/>
        <item x="3"/>
        <item h="1" x="2"/>
        <item x="0"/>
      </items>
    </pivotField>
    <pivotField compact="0" outline="0" showAll="0" defaultSubtotal="0"/>
    <pivotField compact="0" outline="0" showAll="0" defaultSubtotal="0">
      <items count="308">
        <item x="283"/>
        <item x="186"/>
        <item x="230"/>
        <item x="140"/>
        <item x="55"/>
        <item x="221"/>
        <item x="2"/>
        <item x="245"/>
        <item x="249"/>
        <item x="307"/>
        <item x="240"/>
        <item x="44"/>
        <item x="180"/>
        <item x="202"/>
        <item x="166"/>
        <item x="70"/>
        <item x="34"/>
        <item x="19"/>
        <item x="149"/>
        <item x="306"/>
        <item x="194"/>
        <item x="96"/>
        <item x="297"/>
        <item x="208"/>
        <item x="43"/>
        <item x="63"/>
        <item x="151"/>
        <item x="21"/>
        <item x="30"/>
        <item x="24"/>
        <item x="259"/>
        <item x="37"/>
        <item x="184"/>
        <item x="223"/>
        <item x="224"/>
        <item x="197"/>
        <item x="73"/>
        <item x="291"/>
        <item x="226"/>
        <item x="201"/>
        <item x="81"/>
        <item x="103"/>
        <item x="38"/>
        <item x="174"/>
        <item x="23"/>
        <item x="59"/>
        <item x="41"/>
        <item x="78"/>
        <item x="289"/>
        <item x="131"/>
        <item x="4"/>
        <item x="225"/>
        <item x="58"/>
        <item x="3"/>
        <item x="82"/>
        <item x="18"/>
        <item x="99"/>
        <item x="267"/>
        <item x="77"/>
        <item x="143"/>
        <item x="262"/>
        <item x="293"/>
        <item x="15"/>
        <item x="209"/>
        <item x="75"/>
        <item x="66"/>
        <item x="243"/>
        <item x="264"/>
        <item x="156"/>
        <item x="123"/>
        <item x="26"/>
        <item x="229"/>
        <item x="93"/>
        <item x="20"/>
        <item x="47"/>
        <item x="280"/>
        <item x="27"/>
        <item x="170"/>
        <item x="40"/>
        <item x="125"/>
        <item x="71"/>
        <item x="268"/>
        <item x="275"/>
        <item x="281"/>
        <item x="65"/>
        <item x="76"/>
        <item x="233"/>
        <item x="190"/>
        <item x="62"/>
        <item x="161"/>
        <item x="33"/>
        <item x="95"/>
        <item x="252"/>
        <item x="148"/>
        <item x="51"/>
        <item x="117"/>
        <item x="107"/>
        <item x="145"/>
        <item x="204"/>
        <item x="114"/>
        <item x="111"/>
        <item x="162"/>
        <item x="72"/>
        <item x="176"/>
        <item x="199"/>
        <item x="286"/>
        <item x="279"/>
        <item x="195"/>
        <item x="91"/>
        <item x="100"/>
        <item x="97"/>
        <item x="98"/>
        <item x="152"/>
        <item x="22"/>
        <item x="183"/>
        <item x="173"/>
        <item x="8"/>
        <item x="290"/>
        <item x="187"/>
        <item x="42"/>
        <item x="269"/>
        <item x="126"/>
        <item x="167"/>
        <item x="163"/>
        <item x="87"/>
        <item x="278"/>
        <item x="1"/>
        <item x="31"/>
        <item x="298"/>
        <item x="32"/>
        <item x="53"/>
        <item x="276"/>
        <item x="28"/>
        <item x="205"/>
        <item x="228"/>
        <item x="147"/>
        <item x="175"/>
        <item x="142"/>
        <item x="11"/>
        <item x="270"/>
        <item x="56"/>
        <item x="213"/>
        <item x="287"/>
        <item x="133"/>
        <item x="134"/>
        <item x="210"/>
        <item x="138"/>
        <item x="215"/>
        <item x="74"/>
        <item x="110"/>
        <item x="211"/>
        <item x="113"/>
        <item x="251"/>
        <item x="181"/>
        <item x="165"/>
        <item x="83"/>
        <item x="285"/>
        <item x="144"/>
        <item x="108"/>
        <item x="0"/>
        <item x="157"/>
        <item x="235"/>
        <item x="88"/>
        <item x="257"/>
        <item x="104"/>
        <item x="214"/>
        <item x="84"/>
        <item x="119"/>
        <item x="118"/>
        <item x="212"/>
        <item x="246"/>
        <item x="178"/>
        <item x="250"/>
        <item x="67"/>
        <item x="68"/>
        <item x="141"/>
        <item x="284"/>
        <item x="303"/>
        <item x="52"/>
        <item x="300"/>
        <item x="146"/>
        <item x="109"/>
        <item x="158"/>
        <item x="39"/>
        <item x="124"/>
        <item x="292"/>
        <item x="265"/>
        <item x="171"/>
        <item x="227"/>
        <item x="139"/>
        <item x="102"/>
        <item x="120"/>
        <item x="35"/>
        <item x="105"/>
        <item x="60"/>
        <item x="7"/>
        <item x="168"/>
        <item x="159"/>
        <item x="49"/>
        <item x="169"/>
        <item x="242"/>
        <item x="6"/>
        <item x="29"/>
        <item x="216"/>
        <item x="271"/>
        <item x="69"/>
        <item x="46"/>
        <item x="255"/>
        <item x="222"/>
        <item x="86"/>
        <item x="12"/>
        <item x="218"/>
        <item x="14"/>
        <item x="155"/>
        <item x="54"/>
        <item x="248"/>
        <item x="94"/>
        <item x="231"/>
        <item x="191"/>
        <item x="127"/>
        <item x="237"/>
        <item x="220"/>
        <item x="192"/>
        <item x="236"/>
        <item x="200"/>
        <item x="238"/>
        <item x="294"/>
        <item x="57"/>
        <item x="288"/>
        <item x="89"/>
        <item x="45"/>
        <item x="196"/>
        <item x="188"/>
        <item x="198"/>
        <item x="122"/>
        <item x="130"/>
        <item x="261"/>
        <item x="16"/>
        <item x="80"/>
        <item x="136"/>
        <item x="36"/>
        <item x="247"/>
        <item x="207"/>
        <item x="9"/>
        <item x="10"/>
        <item x="182"/>
        <item x="135"/>
        <item x="234"/>
        <item x="274"/>
        <item x="282"/>
        <item x="106"/>
        <item x="154"/>
        <item x="304"/>
        <item x="61"/>
        <item x="295"/>
        <item x="48"/>
        <item x="101"/>
        <item x="50"/>
        <item x="253"/>
        <item x="299"/>
        <item x="164"/>
        <item x="296"/>
        <item x="273"/>
        <item x="254"/>
        <item x="256"/>
        <item x="263"/>
        <item x="302"/>
        <item x="260"/>
        <item x="244"/>
        <item x="116"/>
        <item x="92"/>
        <item x="112"/>
        <item x="64"/>
        <item x="153"/>
        <item x="137"/>
        <item x="277"/>
        <item x="121"/>
        <item x="305"/>
        <item x="219"/>
        <item x="132"/>
        <item x="239"/>
        <item x="129"/>
        <item x="232"/>
        <item x="258"/>
        <item x="79"/>
        <item x="301"/>
        <item x="177"/>
        <item x="90"/>
        <item x="217"/>
        <item x="25"/>
        <item x="128"/>
        <item x="85"/>
        <item x="185"/>
        <item x="203"/>
        <item x="193"/>
        <item x="17"/>
        <item x="150"/>
        <item x="241"/>
        <item x="179"/>
        <item x="160"/>
        <item x="272"/>
        <item x="206"/>
        <item x="172"/>
        <item x="266"/>
        <item x="13"/>
        <item x="115"/>
        <item x="189"/>
        <item x="5"/>
      </items>
    </pivotField>
    <pivotField compact="0" outline="0" showAll="0" defaultSubtotal="0"/>
    <pivotField compact="0" outline="0" showAll="0" sortType="ascending" defaultSubtotal="0">
      <items count="30">
        <item x="3"/>
        <item x="14"/>
        <item x="5"/>
        <item x="4"/>
        <item x="24"/>
        <item x="1"/>
        <item x="15"/>
        <item x="7"/>
        <item x="23"/>
        <item x="22"/>
        <item x="26"/>
        <item x="19"/>
        <item x="12"/>
        <item x="11"/>
        <item x="28"/>
        <item x="13"/>
        <item x="9"/>
        <item x="25"/>
        <item x="6"/>
        <item x="0"/>
        <item x="2"/>
        <item x="17"/>
        <item x="8"/>
        <item x="18"/>
        <item x="29"/>
        <item x="16"/>
        <item x="21"/>
        <item x="10"/>
        <item x="27"/>
        <item x="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12">
    <i>
      <x v="2"/>
    </i>
    <i>
      <x v="10"/>
    </i>
    <i>
      <x v="14"/>
    </i>
    <i>
      <x v="18"/>
    </i>
    <i>
      <x v="19"/>
    </i>
    <i>
      <x v="22"/>
    </i>
    <i>
      <x v="26"/>
    </i>
    <i>
      <x v="36"/>
    </i>
    <i>
      <x v="41"/>
    </i>
    <i>
      <x v="57"/>
    </i>
    <i>
      <x v="61"/>
    </i>
    <i>
      <x v="73"/>
    </i>
  </rowItems>
  <colItems count="1">
    <i/>
  </colItems>
  <pageFields count="2">
    <pageField fld="5" item="0" hier="-1"/>
    <pageField fld="7" hier="-1"/>
  </pageFields>
  <dataFields count="1">
    <dataField name="Count of category" fld="7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59E93-7EB6-41A5-95B8-4A6038CD3C01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4">
  <location ref="B85:E105" firstHeaderRow="1" firstDataRow="1" firstDataCol="3" rowPageCount="1" colPageCount="1"/>
  <pivotFields count="15">
    <pivotField compact="0" outline="0" showAll="0" defaultSubtotal="0"/>
    <pivotField compact="0" outline="0" showAll="0" defaultSubtotal="0"/>
    <pivotField axis="axisRow" compact="0" outline="0" showAll="0" defaultSubtotal="0">
      <items count="919">
        <item x="544"/>
        <item x="706"/>
        <item x="99"/>
        <item x="739"/>
        <item x="253"/>
        <item x="111"/>
        <item x="916"/>
        <item x="915"/>
        <item x="797"/>
        <item x="818"/>
        <item x="194"/>
        <item x="161"/>
        <item x="180"/>
        <item x="520"/>
        <item x="519"/>
        <item x="286"/>
        <item x="807"/>
        <item x="912"/>
        <item x="773"/>
        <item x="690"/>
        <item x="370"/>
        <item x="691"/>
        <item x="9"/>
        <item x="593"/>
        <item x="397"/>
        <item x="24"/>
        <item x="769"/>
        <item x="459"/>
        <item x="504"/>
        <item x="499"/>
        <item x="326"/>
        <item x="298"/>
        <item x="81"/>
        <item x="607"/>
        <item x="726"/>
        <item x="300"/>
        <item x="522"/>
        <item x="386"/>
        <item x="470"/>
        <item x="444"/>
        <item x="85"/>
        <item x="169"/>
        <item x="843"/>
        <item x="411"/>
        <item x="299"/>
        <item x="294"/>
        <item x="521"/>
        <item x="833"/>
        <item x="680"/>
        <item x="562"/>
        <item x="354"/>
        <item x="803"/>
        <item x="583"/>
        <item x="375"/>
        <item x="514"/>
        <item x="371"/>
        <item x="406"/>
        <item x="758"/>
        <item x="869"/>
        <item x="728"/>
        <item x="98"/>
        <item x="517"/>
        <item x="209"/>
        <item x="305"/>
        <item x="842"/>
        <item x="480"/>
        <item x="203"/>
        <item x="108"/>
        <item x="894"/>
        <item x="864"/>
        <item x="31"/>
        <item x="181"/>
        <item x="489"/>
        <item x="362"/>
        <item x="116"/>
        <item x="198"/>
        <item x="683"/>
        <item x="304"/>
        <item x="467"/>
        <item x="529"/>
        <item x="740"/>
        <item x="867"/>
        <item x="799"/>
        <item x="422"/>
        <item x="885"/>
        <item x="746"/>
        <item x="704"/>
        <item x="403"/>
        <item x="413"/>
        <item x="100"/>
        <item x="879"/>
        <item x="420"/>
        <item x="876"/>
        <item x="339"/>
        <item x="439"/>
        <item x="461"/>
        <item x="650"/>
        <item x="142"/>
        <item x="586"/>
        <item x="515"/>
        <item x="880"/>
        <item x="594"/>
        <item x="96"/>
        <item x="831"/>
        <item x="817"/>
        <item x="813"/>
        <item x="255"/>
        <item x="102"/>
        <item x="32"/>
        <item x="292"/>
        <item x="627"/>
        <item x="184"/>
        <item x="337"/>
        <item x="41"/>
        <item x="560"/>
        <item x="490"/>
        <item x="701"/>
        <item x="121"/>
        <item x="537"/>
        <item x="491"/>
        <item x="790"/>
        <item x="53"/>
        <item x="425"/>
        <item x="378"/>
        <item x="23"/>
        <item x="479"/>
        <item x="20"/>
        <item x="79"/>
        <item x="263"/>
        <item x="792"/>
        <item x="312"/>
        <item x="301"/>
        <item x="66"/>
        <item x="313"/>
        <item x="236"/>
        <item x="398"/>
        <item x="476"/>
        <item x="447"/>
        <item x="812"/>
        <item x="825"/>
        <item x="150"/>
        <item x="623"/>
        <item x="143"/>
        <item x="42"/>
        <item x="732"/>
        <item x="493"/>
        <item x="327"/>
        <item x="759"/>
        <item x="618"/>
        <item x="404"/>
        <item x="505"/>
        <item x="811"/>
        <item x="819"/>
        <item x="357"/>
        <item x="154"/>
        <item x="719"/>
        <item x="694"/>
        <item x="409"/>
        <item x="635"/>
        <item x="400"/>
        <item x="417"/>
        <item x="736"/>
        <item x="871"/>
        <item x="829"/>
        <item x="146"/>
        <item x="541"/>
        <item x="900"/>
        <item x="91"/>
        <item x="232"/>
        <item x="630"/>
        <item x="524"/>
        <item x="356"/>
        <item x="909"/>
        <item x="72"/>
        <item x="261"/>
        <item x="896"/>
        <item x="772"/>
        <item x="225"/>
        <item x="147"/>
        <item x="671"/>
        <item x="258"/>
        <item x="437"/>
        <item x="57"/>
        <item x="391"/>
        <item x="318"/>
        <item x="440"/>
        <item x="763"/>
        <item x="163"/>
        <item x="849"/>
        <item x="330"/>
        <item x="446"/>
        <item x="343"/>
        <item x="745"/>
        <item x="359"/>
        <item x="50"/>
        <item x="441"/>
        <item x="207"/>
        <item x="342"/>
        <item x="806"/>
        <item x="513"/>
        <item x="742"/>
        <item x="619"/>
        <item x="269"/>
        <item x="525"/>
        <item x="458"/>
        <item x="471"/>
        <item x="800"/>
        <item x="789"/>
        <item x="821"/>
        <item x="158"/>
        <item x="287"/>
        <item x="70"/>
        <item x="494"/>
        <item x="44"/>
        <item x="853"/>
        <item x="699"/>
        <item x="448"/>
        <item x="685"/>
        <item x="775"/>
        <item x="572"/>
        <item x="590"/>
        <item x="45"/>
        <item x="164"/>
        <item x="55"/>
        <item x="463"/>
        <item x="334"/>
        <item x="239"/>
        <item x="124"/>
        <item x="438"/>
        <item x="37"/>
        <item x="917"/>
        <item x="844"/>
        <item x="576"/>
        <item x="76"/>
        <item x="613"/>
        <item x="611"/>
        <item x="872"/>
        <item x="277"/>
        <item x="532"/>
        <item x="56"/>
        <item x="373"/>
        <item x="12"/>
        <item x="482"/>
        <item x="454"/>
        <item x="744"/>
        <item x="897"/>
        <item x="366"/>
        <item x="175"/>
        <item x="660"/>
        <item x="588"/>
        <item x="838"/>
        <item x="374"/>
        <item x="778"/>
        <item x="484"/>
        <item x="738"/>
        <item x="579"/>
        <item x="188"/>
        <item x="545"/>
        <item x="457"/>
        <item x="352"/>
        <item x="307"/>
        <item x="145"/>
        <item x="217"/>
        <item x="174"/>
        <item x="466"/>
        <item x="477"/>
        <item x="185"/>
        <item x="646"/>
        <item x="58"/>
        <item x="172"/>
        <item x="349"/>
        <item x="176"/>
        <item x="620"/>
        <item x="10"/>
        <item x="581"/>
        <item x="669"/>
        <item x="240"/>
        <item x="365"/>
        <item x="248"/>
        <item x="705"/>
        <item x="274"/>
        <item x="358"/>
        <item x="566"/>
        <item x="500"/>
        <item x="415"/>
        <item x="196"/>
        <item x="399"/>
        <item x="794"/>
        <item x="761"/>
        <item x="433"/>
        <item x="320"/>
        <item x="657"/>
        <item x="898"/>
        <item x="43"/>
        <item x="230"/>
        <item x="321"/>
        <item x="381"/>
        <item x="139"/>
        <item x="424"/>
        <item x="502"/>
        <item x="392"/>
        <item x="658"/>
        <item x="895"/>
        <item x="155"/>
        <item x="125"/>
        <item x="328"/>
        <item x="771"/>
        <item x="235"/>
        <item x="554"/>
        <item x="432"/>
        <item x="338"/>
        <item x="599"/>
        <item x="548"/>
        <item x="224"/>
        <item x="208"/>
        <item x="412"/>
        <item x="567"/>
        <item x="906"/>
        <item x="11"/>
        <item x="645"/>
        <item x="455"/>
        <item x="637"/>
        <item x="15"/>
        <item x="29"/>
        <item x="481"/>
        <item x="737"/>
        <item x="383"/>
        <item x="711"/>
        <item x="591"/>
        <item x="410"/>
        <item x="89"/>
        <item x="86"/>
        <item x="183"/>
        <item x="133"/>
        <item x="348"/>
        <item x="323"/>
        <item x="182"/>
        <item x="777"/>
        <item x="187"/>
        <item x="435"/>
        <item x="757"/>
        <item x="665"/>
        <item x="612"/>
        <item x="266"/>
        <item x="16"/>
        <item x="609"/>
        <item x="126"/>
        <item x="179"/>
        <item x="1"/>
        <item x="3"/>
        <item x="568"/>
        <item x="472"/>
        <item x="162"/>
        <item x="329"/>
        <item x="559"/>
        <item x="456"/>
        <item x="510"/>
        <item x="254"/>
        <item x="136"/>
        <item x="547"/>
        <item x="256"/>
        <item x="247"/>
        <item x="688"/>
        <item x="332"/>
        <item x="652"/>
        <item x="582"/>
        <item x="336"/>
        <item x="211"/>
        <item x="798"/>
        <item x="692"/>
        <item x="52"/>
        <item x="851"/>
        <item x="475"/>
        <item x="153"/>
        <item x="402"/>
        <item x="353"/>
        <item x="69"/>
        <item x="682"/>
        <item x="295"/>
        <item x="245"/>
        <item x="721"/>
        <item x="189"/>
        <item x="186"/>
        <item x="741"/>
        <item x="616"/>
        <item x="850"/>
        <item x="47"/>
        <item x="574"/>
        <item x="290"/>
        <item x="95"/>
        <item x="597"/>
        <item x="127"/>
        <item x="78"/>
        <item x="723"/>
        <item x="434"/>
        <item x="873"/>
        <item x="747"/>
        <item x="8"/>
        <item x="563"/>
        <item x="689"/>
        <item x="131"/>
        <item x="791"/>
        <item x="157"/>
        <item x="887"/>
        <item x="376"/>
        <item x="676"/>
        <item x="199"/>
        <item x="39"/>
        <item x="113"/>
        <item x="651"/>
        <item x="835"/>
        <item x="28"/>
        <item x="693"/>
        <item x="661"/>
        <item x="892"/>
        <item x="907"/>
        <item x="101"/>
        <item x="656"/>
        <item x="367"/>
        <item x="639"/>
        <item x="486"/>
        <item x="218"/>
        <item x="622"/>
        <item x="30"/>
        <item x="414"/>
        <item x="859"/>
        <item x="786"/>
        <item x="262"/>
        <item x="600"/>
        <item x="874"/>
        <item x="881"/>
        <item x="283"/>
        <item x="135"/>
        <item x="257"/>
        <item x="722"/>
        <item x="888"/>
        <item x="539"/>
        <item x="264"/>
        <item x="13"/>
        <item x="310"/>
        <item x="22"/>
        <item x="580"/>
        <item x="716"/>
        <item x="64"/>
        <item x="496"/>
        <item x="672"/>
        <item x="222"/>
        <item x="760"/>
        <item x="260"/>
        <item x="54"/>
        <item x="242"/>
        <item x="712"/>
        <item x="282"/>
        <item x="350"/>
        <item x="673"/>
        <item x="573"/>
        <item x="910"/>
        <item x="200"/>
        <item x="106"/>
        <item x="540"/>
        <item x="749"/>
        <item x="308"/>
        <item x="847"/>
        <item x="285"/>
        <item x="642"/>
        <item x="495"/>
        <item x="421"/>
        <item x="598"/>
        <item x="546"/>
        <item x="538"/>
        <item x="636"/>
        <item x="625"/>
        <item x="436"/>
        <item x="707"/>
        <item x="331"/>
        <item x="141"/>
        <item x="427"/>
        <item x="536"/>
        <item x="360"/>
        <item x="877"/>
        <item x="592"/>
        <item x="814"/>
        <item x="303"/>
        <item x="83"/>
        <item x="390"/>
        <item x="311"/>
        <item x="128"/>
        <item x="117"/>
        <item x="857"/>
        <item x="558"/>
        <item x="315"/>
        <item x="394"/>
        <item x="223"/>
        <item x="272"/>
        <item x="890"/>
        <item x="380"/>
        <item x="251"/>
        <item x="118"/>
        <item x="643"/>
        <item x="632"/>
        <item x="686"/>
        <item x="886"/>
        <item x="465"/>
        <item x="123"/>
        <item x="561"/>
        <item x="709"/>
        <item x="717"/>
        <item x="372"/>
        <item x="395"/>
        <item x="804"/>
        <item x="206"/>
        <item x="718"/>
        <item x="231"/>
        <item x="845"/>
        <item x="19"/>
        <item x="655"/>
        <item x="511"/>
        <item x="523"/>
        <item x="696"/>
        <item x="94"/>
        <item x="474"/>
        <item x="129"/>
        <item x="92"/>
        <item x="498"/>
        <item x="774"/>
        <item x="647"/>
        <item x="195"/>
        <item x="501"/>
        <item x="75"/>
        <item x="822"/>
        <item x="527"/>
        <item x="735"/>
        <item x="212"/>
        <item x="834"/>
        <item x="6"/>
        <item x="216"/>
        <item x="34"/>
        <item x="453"/>
        <item x="90"/>
        <item x="464"/>
        <item x="779"/>
        <item x="483"/>
        <item x="575"/>
        <item x="87"/>
        <item x="234"/>
        <item x="911"/>
        <item x="516"/>
        <item x="781"/>
        <item x="858"/>
        <item x="228"/>
        <item x="27"/>
        <item x="77"/>
        <item x="5"/>
        <item x="276"/>
        <item x="766"/>
        <item x="808"/>
        <item x="384"/>
        <item x="784"/>
        <item x="840"/>
        <item x="144"/>
        <item x="506"/>
        <item x="445"/>
        <item x="97"/>
        <item x="156"/>
        <item x="787"/>
        <item x="714"/>
        <item x="663"/>
        <item x="553"/>
        <item x="368"/>
        <item x="59"/>
        <item x="385"/>
        <item x="221"/>
        <item x="21"/>
        <item x="346"/>
        <item x="17"/>
        <item x="848"/>
        <item x="220"/>
        <item x="130"/>
        <item x="518"/>
        <item x="666"/>
        <item x="918"/>
        <item x="841"/>
        <item x="882"/>
        <item x="426"/>
        <item x="273"/>
        <item x="883"/>
        <item x="908"/>
        <item x="604"/>
        <item x="528"/>
        <item x="601"/>
        <item x="649"/>
        <item x="832"/>
        <item x="754"/>
        <item x="765"/>
        <item x="88"/>
        <item x="679"/>
        <item x="901"/>
        <item x="629"/>
        <item x="626"/>
        <item x="485"/>
        <item x="603"/>
        <item x="531"/>
        <item x="487"/>
        <item x="115"/>
        <item x="80"/>
        <item x="25"/>
        <item x="423"/>
        <item x="289"/>
        <item x="396"/>
        <item x="215"/>
        <item x="508"/>
        <item x="132"/>
        <item x="191"/>
        <item x="628"/>
        <item x="233"/>
        <item x="617"/>
        <item x="913"/>
        <item x="801"/>
        <item x="878"/>
        <item x="768"/>
        <item x="764"/>
        <item x="783"/>
        <item x="526"/>
        <item x="205"/>
        <item x="197"/>
        <item x="325"/>
        <item x="306"/>
        <item x="46"/>
        <item x="166"/>
        <item x="316"/>
        <item x="71"/>
        <item x="33"/>
        <item x="608"/>
        <item x="587"/>
        <item x="51"/>
        <item x="856"/>
        <item x="610"/>
        <item x="640"/>
        <item x="38"/>
        <item x="249"/>
        <item x="724"/>
        <item x="281"/>
        <item x="296"/>
        <item x="684"/>
        <item x="468"/>
        <item x="552"/>
        <item x="275"/>
        <item x="241"/>
        <item x="192"/>
        <item x="788"/>
        <item x="903"/>
        <item x="866"/>
        <item x="340"/>
        <item x="168"/>
        <item x="68"/>
        <item x="578"/>
        <item x="49"/>
        <item x="810"/>
        <item x="729"/>
        <item x="449"/>
        <item x="190"/>
        <item x="770"/>
        <item x="914"/>
        <item x="839"/>
        <item x="364"/>
        <item x="246"/>
        <item x="905"/>
        <item x="377"/>
        <item x="503"/>
        <item x="345"/>
        <item x="104"/>
        <item x="7"/>
        <item x="443"/>
        <item x="4"/>
        <item x="138"/>
        <item x="2"/>
        <item x="62"/>
        <item x="107"/>
        <item x="555"/>
        <item x="638"/>
        <item x="379"/>
        <item x="884"/>
        <item x="497"/>
        <item x="815"/>
        <item x="460"/>
        <item x="836"/>
        <item x="713"/>
        <item x="674"/>
        <item x="401"/>
        <item x="507"/>
        <item x="715"/>
        <item x="734"/>
        <item x="280"/>
        <item x="137"/>
        <item x="805"/>
        <item x="891"/>
        <item x="889"/>
        <item x="442"/>
        <item x="193"/>
        <item x="210"/>
        <item x="84"/>
        <item x="270"/>
        <item x="753"/>
        <item x="659"/>
        <item x="171"/>
        <item x="177"/>
        <item x="530"/>
        <item x="429"/>
        <item x="252"/>
        <item x="26"/>
        <item x="152"/>
        <item x="226"/>
        <item x="302"/>
        <item x="678"/>
        <item x="148"/>
        <item x="492"/>
        <item x="675"/>
        <item x="278"/>
        <item x="731"/>
        <item x="452"/>
        <item x="802"/>
        <item x="752"/>
        <item x="73"/>
        <item x="265"/>
        <item x="755"/>
        <item x="830"/>
        <item x="846"/>
        <item x="291"/>
        <item x="662"/>
        <item x="681"/>
        <item x="227"/>
        <item x="93"/>
        <item x="670"/>
        <item x="382"/>
        <item x="109"/>
        <item x="730"/>
        <item x="393"/>
        <item x="776"/>
        <item x="762"/>
        <item x="405"/>
        <item x="577"/>
        <item x="416"/>
        <item x="785"/>
        <item x="450"/>
        <item x="556"/>
        <item x="229"/>
        <item x="668"/>
        <item x="288"/>
        <item x="407"/>
        <item x="748"/>
        <item x="550"/>
        <item x="74"/>
        <item x="271"/>
        <item x="549"/>
        <item x="140"/>
        <item x="703"/>
        <item x="596"/>
        <item x="387"/>
        <item x="595"/>
        <item x="606"/>
        <item x="103"/>
        <item x="293"/>
        <item x="861"/>
        <item x="614"/>
        <item x="816"/>
        <item x="633"/>
        <item x="512"/>
        <item x="551"/>
        <item x="347"/>
        <item x="828"/>
        <item x="361"/>
        <item x="110"/>
        <item x="534"/>
        <item x="827"/>
        <item x="733"/>
        <item x="602"/>
        <item x="852"/>
        <item x="267"/>
        <item x="569"/>
        <item x="641"/>
        <item x="122"/>
        <item x="571"/>
        <item x="82"/>
        <item x="333"/>
        <item x="654"/>
        <item x="478"/>
        <item x="388"/>
        <item x="35"/>
        <item x="317"/>
        <item x="214"/>
        <item x="363"/>
        <item x="314"/>
        <item x="899"/>
        <item x="279"/>
        <item x="324"/>
        <item x="335"/>
        <item x="875"/>
        <item x="431"/>
        <item x="826"/>
        <item x="369"/>
        <item x="767"/>
        <item x="105"/>
        <item x="488"/>
        <item x="698"/>
        <item x="725"/>
        <item x="202"/>
        <item x="160"/>
        <item x="237"/>
        <item x="451"/>
        <item x="428"/>
        <item x="854"/>
        <item x="149"/>
        <item x="112"/>
        <item x="119"/>
        <item x="542"/>
        <item x="419"/>
        <item x="430"/>
        <item x="159"/>
        <item x="868"/>
        <item x="710"/>
        <item x="584"/>
        <item x="344"/>
        <item x="863"/>
        <item x="893"/>
        <item x="823"/>
        <item x="178"/>
        <item x="297"/>
        <item x="543"/>
        <item x="750"/>
        <item x="462"/>
        <item x="170"/>
        <item x="653"/>
        <item x="796"/>
        <item x="756"/>
        <item x="837"/>
        <item x="319"/>
        <item x="351"/>
        <item x="824"/>
        <item x="570"/>
        <item x="268"/>
        <item x="697"/>
        <item x="648"/>
        <item x="469"/>
        <item x="865"/>
        <item x="820"/>
        <item x="631"/>
        <item x="418"/>
        <item x="782"/>
        <item x="664"/>
        <item x="67"/>
        <item x="389"/>
        <item x="708"/>
        <item x="114"/>
        <item x="795"/>
        <item x="557"/>
        <item x="720"/>
        <item x="615"/>
        <item x="40"/>
        <item x="167"/>
        <item x="213"/>
        <item x="727"/>
        <item x="243"/>
        <item x="250"/>
        <item x="65"/>
        <item x="341"/>
        <item x="284"/>
        <item x="60"/>
        <item x="173"/>
        <item x="743"/>
        <item x="644"/>
        <item x="201"/>
        <item x="408"/>
        <item x="355"/>
        <item x="36"/>
        <item x="0"/>
        <item x="165"/>
        <item x="14"/>
        <item x="219"/>
        <item x="793"/>
        <item x="309"/>
        <item x="120"/>
        <item x="63"/>
        <item x="18"/>
        <item x="564"/>
        <item x="860"/>
        <item x="902"/>
        <item x="151"/>
        <item x="855"/>
        <item x="204"/>
        <item x="667"/>
        <item x="585"/>
        <item x="621"/>
        <item x="238"/>
        <item x="904"/>
        <item x="702"/>
        <item x="244"/>
        <item x="322"/>
        <item x="677"/>
        <item x="61"/>
        <item x="509"/>
        <item x="589"/>
        <item x="634"/>
        <item x="565"/>
        <item x="624"/>
        <item x="700"/>
        <item x="134"/>
        <item x="48"/>
        <item x="473"/>
        <item x="809"/>
        <item x="695"/>
        <item x="533"/>
        <item x="605"/>
        <item x="535"/>
        <item x="780"/>
        <item x="870"/>
        <item x="862"/>
        <item x="259"/>
        <item x="751"/>
        <item x="687"/>
      </items>
    </pivotField>
    <pivotField compact="0" outline="0" showAll="0" defaultSubtotal="0">
      <items count="79">
        <item x="41"/>
        <item x="15"/>
        <item x="10"/>
        <item x="19"/>
        <item x="32"/>
        <item x="70"/>
        <item x="39"/>
        <item x="61"/>
        <item x="44"/>
        <item x="49"/>
        <item x="23"/>
        <item x="76"/>
        <item x="11"/>
        <item x="56"/>
        <item x="18"/>
        <item x="62"/>
        <item x="51"/>
        <item x="72"/>
        <item x="30"/>
        <item x="0"/>
        <item x="12"/>
        <item x="24"/>
        <item x="31"/>
        <item x="38"/>
        <item x="78"/>
        <item x="29"/>
        <item x="2"/>
        <item x="4"/>
        <item x="67"/>
        <item x="58"/>
        <item x="60"/>
        <item x="53"/>
        <item x="28"/>
        <item x="20"/>
        <item x="40"/>
        <item x="17"/>
        <item x="54"/>
        <item x="14"/>
        <item x="77"/>
        <item x="68"/>
        <item x="57"/>
        <item x="7"/>
        <item x="16"/>
        <item x="69"/>
        <item x="36"/>
        <item x="65"/>
        <item x="73"/>
        <item x="34"/>
        <item x="6"/>
        <item x="26"/>
        <item x="75"/>
        <item x="63"/>
        <item x="50"/>
        <item x="52"/>
        <item x="37"/>
        <item x="64"/>
        <item x="1"/>
        <item x="21"/>
        <item x="25"/>
        <item x="71"/>
        <item x="22"/>
        <item x="3"/>
        <item x="42"/>
        <item x="45"/>
        <item x="8"/>
        <item x="9"/>
        <item x="27"/>
        <item x="5"/>
        <item x="55"/>
        <item x="59"/>
        <item x="66"/>
        <item x="35"/>
        <item x="33"/>
        <item x="13"/>
        <item x="46"/>
        <item x="48"/>
        <item x="74"/>
        <item x="43"/>
        <item x="47"/>
      </items>
    </pivotField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axis="axisRow" compact="0" outline="0" showAll="0" defaultSubtotal="0">
      <items count="116">
        <item x="0"/>
        <item x="1"/>
        <item x="2"/>
        <item x="4"/>
        <item x="5"/>
        <item x="6"/>
        <item x="7"/>
        <item x="8"/>
        <item x="9"/>
        <item x="10"/>
        <item x="3"/>
        <item x="11"/>
        <item x="12"/>
        <item x="13"/>
        <item x="14"/>
        <item x="95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93"/>
        <item x="29"/>
        <item x="30"/>
        <item x="9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5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</items>
    </pivotField>
    <pivotField axis="axisRow" dataField="1" compact="0" outline="0" multipleItemSelectionAllowed="1" showAll="0" defaultSubtotal="0">
      <items count="6">
        <item x="1"/>
        <item h="1" x="5"/>
        <item h="1" x="4"/>
        <item x="3"/>
        <item h="1" x="2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0">
        <item x="20"/>
        <item x="27"/>
        <item x="10"/>
        <item x="21"/>
        <item x="16"/>
        <item x="29"/>
        <item x="18"/>
        <item x="8"/>
        <item x="17"/>
        <item x="2"/>
        <item x="0"/>
        <item x="6"/>
        <item x="25"/>
        <item x="9"/>
        <item x="13"/>
        <item x="28"/>
        <item x="11"/>
        <item x="12"/>
        <item x="19"/>
        <item x="26"/>
        <item x="22"/>
        <item x="23"/>
        <item x="7"/>
        <item x="15"/>
        <item x="1"/>
        <item x="24"/>
        <item x="4"/>
        <item x="5"/>
        <item x="1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3">
    <field x="6"/>
    <field x="2"/>
    <field x="7"/>
  </rowFields>
  <rowItems count="20">
    <i>
      <x v="2"/>
      <x v="552"/>
      <x v="5"/>
    </i>
    <i>
      <x v="10"/>
      <x v="552"/>
      <x/>
    </i>
    <i>
      <x v="34"/>
      <x v="381"/>
      <x/>
    </i>
    <i>
      <x v="43"/>
      <x v="310"/>
      <x v="3"/>
    </i>
    <i>
      <x v="59"/>
      <x v="551"/>
      <x v="5"/>
    </i>
    <i>
      <x v="60"/>
      <x v="177"/>
      <x/>
    </i>
    <i>
      <x v="73"/>
      <x v="748"/>
      <x v="3"/>
    </i>
    <i>
      <x v="79"/>
      <x v="83"/>
      <x v="3"/>
    </i>
    <i>
      <x v="82"/>
      <x v="707"/>
      <x v="3"/>
    </i>
    <i>
      <x v="84"/>
      <x v="309"/>
      <x v="3"/>
    </i>
    <i>
      <x v="91"/>
      <x v="137"/>
      <x v="3"/>
    </i>
    <i>
      <x v="100"/>
      <x v="531"/>
      <x v="3"/>
    </i>
    <i>
      <x v="104"/>
      <x v="252"/>
      <x v="3"/>
    </i>
    <i>
      <x v="105"/>
      <x v="8"/>
      <x/>
    </i>
    <i r="1">
      <x v="120"/>
      <x v="3"/>
    </i>
    <i r="1">
      <x v="207"/>
      <x v="3"/>
    </i>
    <i>
      <x v="110"/>
      <x v="575"/>
      <x v="3"/>
    </i>
    <i>
      <x v="111"/>
      <x v="915"/>
      <x v="3"/>
    </i>
    <i>
      <x v="114"/>
      <x v="175"/>
      <x v="5"/>
    </i>
    <i r="1">
      <x v="245"/>
      <x/>
    </i>
  </rowItems>
  <colItems count="1">
    <i/>
  </colItems>
  <pageFields count="1">
    <pageField fld="5" item="0" hier="-1"/>
  </pageFields>
  <dataFields count="1">
    <dataField name="Count of category2" fld="7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NobelPrize" displayName="NobelPrize" ref="A1:O924" totalsRowShown="0">
  <autoFilter ref="A1:O924" xr:uid="{00000000-000C-0000-FFFF-FFFF00000000}"/>
  <tableColumns count="15">
    <tableColumn id="16" xr3:uid="{6BCB0F2A-E8E1-49FC-A16F-83B167E10075}" name="year"/>
    <tableColumn id="1" xr3:uid="{00000000-0010-0000-0000-000001000000}" name="firstname"/>
    <tableColumn id="2" xr3:uid="{00000000-0010-0000-0000-000002000000}" name="surname"/>
    <tableColumn id="15" xr3:uid="{86D3D776-9D1B-4F30-8A9D-8AA0E2463CD1}" name="full_name" dataDxfId="7">
      <calculatedColumnFormula>CONCATENATE(NobelPrize[[#This Row],[firstname]]," ",NobelPrize[[#This Row],[surname]])</calculatedColumnFormula>
    </tableColumn>
    <tableColumn id="3" xr3:uid="{00000000-0010-0000-0000-000003000000}" name="born_country_code"/>
    <tableColumn id="4" xr3:uid="{00000000-0010-0000-0000-000004000000}" name="died_country_code"/>
    <tableColumn id="5" xr3:uid="{00000000-0010-0000-0000-000005000000}" name="gender"/>
    <tableColumn id="7" xr3:uid="{00000000-0010-0000-0000-000007000000}" name="category"/>
    <tableColumn id="8" xr3:uid="{00000000-0010-0000-0000-000008000000}" name="share"/>
    <tableColumn id="9" xr3:uid="{00000000-0010-0000-0000-000009000000}" name="name_of_university"/>
    <tableColumn id="10" xr3:uid="{00000000-0010-0000-0000-00000A000000}" name="city_of_university"/>
    <tableColumn id="11" xr3:uid="{00000000-0010-0000-0000-00000B000000}" name="country_of_university"/>
    <tableColumn id="12" xr3:uid="{00000000-0010-0000-0000-00000C000000}" name="born_month"/>
    <tableColumn id="13" xr3:uid="{00000000-0010-0000-0000-00000D000000}" name="age"/>
    <tableColumn id="14" xr3:uid="{00000000-0010-0000-0000-00000E000000}" name="age_get_pr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en.wikipedia.org/wiki/Gustaf_Dal%C3%A9n" TargetMode="External"/><Relationship Id="rId1" Type="http://schemas.openxmlformats.org/officeDocument/2006/relationships/hyperlink" Target="https://www.nobelprize.org/prizes/literature/1952/mauriac/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2.bin"/><Relationship Id="rId4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24"/>
  <sheetViews>
    <sheetView workbookViewId="0">
      <selection activeCell="C197" sqref="C197"/>
    </sheetView>
  </sheetViews>
  <sheetFormatPr defaultRowHeight="14.4" x14ac:dyDescent="0.3"/>
  <cols>
    <col min="2" max="2" width="24" bestFit="1" customWidth="1"/>
    <col min="3" max="3" width="22.88671875" bestFit="1" customWidth="1"/>
    <col min="4" max="4" width="22.88671875" customWidth="1"/>
    <col min="5" max="5" width="19.5546875" customWidth="1"/>
    <col min="6" max="6" width="19.21875" customWidth="1"/>
    <col min="8" max="8" width="10.21875" customWidth="1"/>
    <col min="10" max="10" width="93.33203125" bestFit="1" customWidth="1"/>
    <col min="11" max="11" width="25.5546875" bestFit="1" customWidth="1"/>
    <col min="12" max="12" width="21.44140625" customWidth="1"/>
    <col min="13" max="13" width="13.5546875" customWidth="1"/>
    <col min="15" max="15" width="14.5546875" customWidth="1"/>
  </cols>
  <sheetData>
    <row r="1" spans="1:15" x14ac:dyDescent="0.3">
      <c r="A1" t="s">
        <v>5</v>
      </c>
      <c r="B1" t="s">
        <v>0</v>
      </c>
      <c r="C1" t="s">
        <v>1</v>
      </c>
      <c r="D1" t="s">
        <v>2344</v>
      </c>
      <c r="E1" t="s">
        <v>2</v>
      </c>
      <c r="F1" t="s">
        <v>3</v>
      </c>
      <c r="G1" t="s">
        <v>4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>
        <v>1901</v>
      </c>
      <c r="B2" t="s">
        <v>14</v>
      </c>
      <c r="C2" t="s">
        <v>2073</v>
      </c>
      <c r="D2" t="str">
        <f>CONCATENATE(NobelPrize[[#This Row],[firstname]]," ",NobelPrize[[#This Row],[surname]])</f>
        <v>Wilhelm Conrad  Röntgen</v>
      </c>
      <c r="E2" t="s">
        <v>15</v>
      </c>
      <c r="F2" t="s">
        <v>15</v>
      </c>
      <c r="G2" t="s">
        <v>2284</v>
      </c>
      <c r="H2" t="s">
        <v>2273</v>
      </c>
      <c r="I2">
        <v>1</v>
      </c>
      <c r="J2" t="s">
        <v>16</v>
      </c>
      <c r="K2" t="s">
        <v>17</v>
      </c>
      <c r="L2" t="s">
        <v>18</v>
      </c>
      <c r="M2" t="s">
        <v>19</v>
      </c>
      <c r="N2">
        <v>78</v>
      </c>
      <c r="O2">
        <v>56</v>
      </c>
    </row>
    <row r="3" spans="1:15" x14ac:dyDescent="0.3">
      <c r="A3">
        <v>1902</v>
      </c>
      <c r="B3" t="s">
        <v>20</v>
      </c>
      <c r="C3" t="s">
        <v>21</v>
      </c>
      <c r="D3" t="str">
        <f>CONCATENATE(NobelPrize[[#This Row],[firstname]]," ",NobelPrize[[#This Row],[surname]])</f>
        <v>Hendrik A. Lorentz</v>
      </c>
      <c r="E3" t="s">
        <v>22</v>
      </c>
      <c r="F3" t="s">
        <v>22</v>
      </c>
      <c r="G3" t="s">
        <v>2284</v>
      </c>
      <c r="H3" t="s">
        <v>2273</v>
      </c>
      <c r="I3">
        <v>2</v>
      </c>
      <c r="J3" t="s">
        <v>23</v>
      </c>
      <c r="K3" t="s">
        <v>24</v>
      </c>
      <c r="L3" t="s">
        <v>2190</v>
      </c>
      <c r="M3" t="s">
        <v>25</v>
      </c>
      <c r="N3">
        <v>75</v>
      </c>
      <c r="O3">
        <v>49</v>
      </c>
    </row>
    <row r="4" spans="1:15" x14ac:dyDescent="0.3">
      <c r="A4">
        <v>1902</v>
      </c>
      <c r="B4" t="s">
        <v>26</v>
      </c>
      <c r="C4" t="s">
        <v>27</v>
      </c>
      <c r="D4" t="str">
        <f>CONCATENATE(NobelPrize[[#This Row],[firstname]]," ",NobelPrize[[#This Row],[surname]])</f>
        <v>Pieter Zeeman</v>
      </c>
      <c r="E4" t="s">
        <v>22</v>
      </c>
      <c r="F4" t="s">
        <v>22</v>
      </c>
      <c r="G4" t="s">
        <v>2284</v>
      </c>
      <c r="H4" t="s">
        <v>2273</v>
      </c>
      <c r="I4">
        <v>2</v>
      </c>
      <c r="J4" t="s">
        <v>28</v>
      </c>
      <c r="K4" t="s">
        <v>29</v>
      </c>
      <c r="L4" t="s">
        <v>2190</v>
      </c>
      <c r="M4" t="s">
        <v>30</v>
      </c>
      <c r="N4">
        <v>78</v>
      </c>
      <c r="O4">
        <v>37</v>
      </c>
    </row>
    <row r="5" spans="1:15" x14ac:dyDescent="0.3">
      <c r="A5">
        <v>1903</v>
      </c>
      <c r="B5" t="s">
        <v>31</v>
      </c>
      <c r="C5" t="s">
        <v>32</v>
      </c>
      <c r="D5" t="str">
        <f>CONCATENATE(NobelPrize[[#This Row],[firstname]]," ",NobelPrize[[#This Row],[surname]])</f>
        <v>Henri Becquerel</v>
      </c>
      <c r="E5" t="s">
        <v>33</v>
      </c>
      <c r="F5" t="s">
        <v>33</v>
      </c>
      <c r="G5" t="s">
        <v>2284</v>
      </c>
      <c r="H5" t="s">
        <v>2273</v>
      </c>
      <c r="I5">
        <v>2</v>
      </c>
      <c r="J5" t="s">
        <v>2139</v>
      </c>
      <c r="K5" t="s">
        <v>34</v>
      </c>
      <c r="L5" t="s">
        <v>35</v>
      </c>
      <c r="M5" t="s">
        <v>36</v>
      </c>
      <c r="N5">
        <v>56</v>
      </c>
      <c r="O5">
        <v>51</v>
      </c>
    </row>
    <row r="6" spans="1:15" x14ac:dyDescent="0.3">
      <c r="A6">
        <v>1903</v>
      </c>
      <c r="B6" t="s">
        <v>37</v>
      </c>
      <c r="C6" t="s">
        <v>38</v>
      </c>
      <c r="D6" t="str">
        <f>CONCATENATE(NobelPrize[[#This Row],[firstname]]," ",NobelPrize[[#This Row],[surname]])</f>
        <v>Pierre Curie</v>
      </c>
      <c r="E6" t="s">
        <v>33</v>
      </c>
      <c r="F6" t="s">
        <v>33</v>
      </c>
      <c r="G6" t="s">
        <v>2284</v>
      </c>
      <c r="H6" t="s">
        <v>2273</v>
      </c>
      <c r="I6">
        <v>4</v>
      </c>
      <c r="J6" t="s">
        <v>2140</v>
      </c>
      <c r="K6" t="s">
        <v>34</v>
      </c>
      <c r="L6" t="s">
        <v>35</v>
      </c>
      <c r="M6" t="s">
        <v>30</v>
      </c>
      <c r="N6">
        <v>47</v>
      </c>
      <c r="O6">
        <v>44</v>
      </c>
    </row>
    <row r="7" spans="1:15" x14ac:dyDescent="0.3">
      <c r="A7">
        <v>1903</v>
      </c>
      <c r="B7" t="s">
        <v>39</v>
      </c>
      <c r="C7" t="s">
        <v>38</v>
      </c>
      <c r="D7" t="str">
        <f>CONCATENATE(NobelPrize[[#This Row],[firstname]]," ",NobelPrize[[#This Row],[surname]])</f>
        <v>Marie Curie</v>
      </c>
      <c r="E7" t="s">
        <v>40</v>
      </c>
      <c r="F7" t="s">
        <v>33</v>
      </c>
      <c r="G7" t="s">
        <v>2285</v>
      </c>
      <c r="H7" t="s">
        <v>2273</v>
      </c>
      <c r="I7">
        <v>4</v>
      </c>
      <c r="M7" t="s">
        <v>41</v>
      </c>
      <c r="N7">
        <v>67</v>
      </c>
      <c r="O7">
        <v>36</v>
      </c>
    </row>
    <row r="8" spans="1:15" x14ac:dyDescent="0.3">
      <c r="A8">
        <v>1911</v>
      </c>
      <c r="B8" t="s">
        <v>39</v>
      </c>
      <c r="C8" t="s">
        <v>38</v>
      </c>
      <c r="D8" t="str">
        <f>CONCATENATE(NobelPrize[[#This Row],[firstname]]," ",NobelPrize[[#This Row],[surname]])</f>
        <v>Marie Curie</v>
      </c>
      <c r="E8" t="s">
        <v>40</v>
      </c>
      <c r="F8" t="s">
        <v>33</v>
      </c>
      <c r="G8" t="s">
        <v>2285</v>
      </c>
      <c r="H8" t="s">
        <v>2275</v>
      </c>
      <c r="I8">
        <v>1</v>
      </c>
      <c r="J8" t="s">
        <v>42</v>
      </c>
      <c r="K8" t="s">
        <v>34</v>
      </c>
      <c r="L8" t="s">
        <v>35</v>
      </c>
      <c r="M8" t="s">
        <v>41</v>
      </c>
      <c r="N8">
        <v>67</v>
      </c>
      <c r="O8">
        <v>44</v>
      </c>
    </row>
    <row r="9" spans="1:15" x14ac:dyDescent="0.3">
      <c r="A9">
        <v>1904</v>
      </c>
      <c r="B9" t="s">
        <v>43</v>
      </c>
      <c r="C9" t="s">
        <v>44</v>
      </c>
      <c r="D9" t="str">
        <f>CONCATENATE(NobelPrize[[#This Row],[firstname]]," ",NobelPrize[[#This Row],[surname]])</f>
        <v>Lord Rayleigh</v>
      </c>
      <c r="E9" t="s">
        <v>45</v>
      </c>
      <c r="F9" t="s">
        <v>45</v>
      </c>
      <c r="G9" t="s">
        <v>2284</v>
      </c>
      <c r="H9" t="s">
        <v>2273</v>
      </c>
      <c r="I9">
        <v>1</v>
      </c>
      <c r="J9" t="s">
        <v>46</v>
      </c>
      <c r="K9" t="s">
        <v>47</v>
      </c>
      <c r="L9" t="s">
        <v>48</v>
      </c>
      <c r="M9" t="s">
        <v>41</v>
      </c>
      <c r="N9">
        <v>77</v>
      </c>
      <c r="O9">
        <v>62</v>
      </c>
    </row>
    <row r="10" spans="1:15" x14ac:dyDescent="0.3">
      <c r="A10">
        <v>1905</v>
      </c>
      <c r="B10" t="s">
        <v>49</v>
      </c>
      <c r="C10" t="s">
        <v>50</v>
      </c>
      <c r="D10" t="str">
        <f>CONCATENATE(NobelPrize[[#This Row],[firstname]]," ",NobelPrize[[#This Row],[surname]])</f>
        <v>Philipp Lenard</v>
      </c>
      <c r="E10" t="s">
        <v>51</v>
      </c>
      <c r="F10" t="s">
        <v>15</v>
      </c>
      <c r="G10" t="s">
        <v>2284</v>
      </c>
      <c r="H10" t="s">
        <v>2273</v>
      </c>
      <c r="I10">
        <v>1</v>
      </c>
      <c r="J10" t="s">
        <v>52</v>
      </c>
      <c r="K10" t="s">
        <v>53</v>
      </c>
      <c r="L10" t="s">
        <v>18</v>
      </c>
      <c r="M10" t="s">
        <v>54</v>
      </c>
      <c r="N10">
        <v>85</v>
      </c>
      <c r="O10">
        <v>43</v>
      </c>
    </row>
    <row r="11" spans="1:15" x14ac:dyDescent="0.3">
      <c r="A11">
        <v>1906</v>
      </c>
      <c r="B11" t="s">
        <v>55</v>
      </c>
      <c r="C11" t="s">
        <v>56</v>
      </c>
      <c r="D11" t="str">
        <f>CONCATENATE(NobelPrize[[#This Row],[firstname]]," ",NobelPrize[[#This Row],[surname]])</f>
        <v>J.J. Thomson</v>
      </c>
      <c r="E11" t="s">
        <v>45</v>
      </c>
      <c r="F11" t="s">
        <v>45</v>
      </c>
      <c r="G11" t="s">
        <v>2284</v>
      </c>
      <c r="H11" t="s">
        <v>2273</v>
      </c>
      <c r="I11">
        <v>1</v>
      </c>
      <c r="J11" t="s">
        <v>57</v>
      </c>
      <c r="K11" t="s">
        <v>58</v>
      </c>
      <c r="L11" t="s">
        <v>48</v>
      </c>
      <c r="M11" t="s">
        <v>36</v>
      </c>
      <c r="N11">
        <v>84</v>
      </c>
      <c r="O11">
        <v>50</v>
      </c>
    </row>
    <row r="12" spans="1:15" x14ac:dyDescent="0.3">
      <c r="A12">
        <v>1907</v>
      </c>
      <c r="B12" t="s">
        <v>59</v>
      </c>
      <c r="C12" t="s">
        <v>60</v>
      </c>
      <c r="D12" t="str">
        <f>CONCATENATE(NobelPrize[[#This Row],[firstname]]," ",NobelPrize[[#This Row],[surname]])</f>
        <v>Albert A. Michelson</v>
      </c>
      <c r="E12" t="s">
        <v>40</v>
      </c>
      <c r="F12" t="s">
        <v>61</v>
      </c>
      <c r="G12" t="s">
        <v>2284</v>
      </c>
      <c r="H12" t="s">
        <v>2273</v>
      </c>
      <c r="I12">
        <v>1</v>
      </c>
      <c r="J12" t="s">
        <v>62</v>
      </c>
      <c r="K12" t="s">
        <v>63</v>
      </c>
      <c r="L12" t="s">
        <v>64</v>
      </c>
      <c r="M12" t="s">
        <v>36</v>
      </c>
      <c r="N12">
        <v>79</v>
      </c>
      <c r="O12">
        <v>55</v>
      </c>
    </row>
    <row r="13" spans="1:15" x14ac:dyDescent="0.3">
      <c r="A13">
        <v>1908</v>
      </c>
      <c r="B13" t="s">
        <v>65</v>
      </c>
      <c r="C13" t="s">
        <v>66</v>
      </c>
      <c r="D13" t="str">
        <f>CONCATENATE(NobelPrize[[#This Row],[firstname]]," ",NobelPrize[[#This Row],[surname]])</f>
        <v>Gabriel Lippmann</v>
      </c>
      <c r="E13" t="s">
        <v>67</v>
      </c>
      <c r="G13" t="s">
        <v>2284</v>
      </c>
      <c r="H13" t="s">
        <v>2273</v>
      </c>
      <c r="I13">
        <v>1</v>
      </c>
      <c r="J13" t="s">
        <v>42</v>
      </c>
      <c r="K13" t="s">
        <v>34</v>
      </c>
      <c r="L13" t="s">
        <v>35</v>
      </c>
      <c r="M13" t="s">
        <v>68</v>
      </c>
      <c r="N13">
        <v>76</v>
      </c>
      <c r="O13">
        <v>63</v>
      </c>
    </row>
    <row r="14" spans="1:15" x14ac:dyDescent="0.3">
      <c r="A14">
        <v>1909</v>
      </c>
      <c r="B14" t="s">
        <v>69</v>
      </c>
      <c r="C14" t="s">
        <v>70</v>
      </c>
      <c r="D14" t="str">
        <f>CONCATENATE(NobelPrize[[#This Row],[firstname]]," ",NobelPrize[[#This Row],[surname]])</f>
        <v>Guglielmo Marconi</v>
      </c>
      <c r="E14" t="s">
        <v>71</v>
      </c>
      <c r="F14" t="s">
        <v>71</v>
      </c>
      <c r="G14" t="s">
        <v>2284</v>
      </c>
      <c r="H14" t="s">
        <v>2273</v>
      </c>
      <c r="I14">
        <v>2</v>
      </c>
      <c r="J14" t="s">
        <v>72</v>
      </c>
      <c r="K14" t="s">
        <v>47</v>
      </c>
      <c r="L14" t="s">
        <v>48</v>
      </c>
      <c r="M14" t="s">
        <v>73</v>
      </c>
      <c r="N14">
        <v>63</v>
      </c>
      <c r="O14">
        <v>35</v>
      </c>
    </row>
    <row r="15" spans="1:15" x14ac:dyDescent="0.3">
      <c r="A15">
        <v>1909</v>
      </c>
      <c r="B15" t="s">
        <v>74</v>
      </c>
      <c r="C15" t="s">
        <v>75</v>
      </c>
      <c r="D15" t="str">
        <f>CONCATENATE(NobelPrize[[#This Row],[firstname]]," ",NobelPrize[[#This Row],[surname]])</f>
        <v>Ferdinand Braun</v>
      </c>
      <c r="E15" t="s">
        <v>15</v>
      </c>
      <c r="F15" t="s">
        <v>61</v>
      </c>
      <c r="G15" t="s">
        <v>2284</v>
      </c>
      <c r="H15" t="s">
        <v>2273</v>
      </c>
      <c r="I15">
        <v>2</v>
      </c>
      <c r="J15" t="s">
        <v>76</v>
      </c>
      <c r="K15" t="s">
        <v>77</v>
      </c>
      <c r="L15" t="s">
        <v>78</v>
      </c>
      <c r="M15" t="s">
        <v>54</v>
      </c>
      <c r="N15">
        <v>68</v>
      </c>
      <c r="O15">
        <v>59</v>
      </c>
    </row>
    <row r="16" spans="1:15" x14ac:dyDescent="0.3">
      <c r="A16">
        <v>1910</v>
      </c>
      <c r="B16" t="s">
        <v>79</v>
      </c>
      <c r="C16" t="s">
        <v>80</v>
      </c>
      <c r="D16" t="str">
        <f>CONCATENATE(NobelPrize[[#This Row],[firstname]]," ",NobelPrize[[#This Row],[surname]])</f>
        <v>Johannes Diderik van der Waals</v>
      </c>
      <c r="E16" t="s">
        <v>22</v>
      </c>
      <c r="F16" t="s">
        <v>22</v>
      </c>
      <c r="G16" t="s">
        <v>2284</v>
      </c>
      <c r="H16" t="s">
        <v>2273</v>
      </c>
      <c r="I16">
        <v>1</v>
      </c>
      <c r="J16" t="s">
        <v>28</v>
      </c>
      <c r="K16" t="s">
        <v>29</v>
      </c>
      <c r="L16" t="s">
        <v>2190</v>
      </c>
      <c r="M16" t="s">
        <v>41</v>
      </c>
      <c r="N16">
        <v>86</v>
      </c>
      <c r="O16">
        <v>73</v>
      </c>
    </row>
    <row r="17" spans="1:15" x14ac:dyDescent="0.3">
      <c r="A17">
        <v>1911</v>
      </c>
      <c r="B17" t="s">
        <v>81</v>
      </c>
      <c r="C17" t="s">
        <v>82</v>
      </c>
      <c r="D17" t="str">
        <f>CONCATENATE(NobelPrize[[#This Row],[firstname]]," ",NobelPrize[[#This Row],[surname]])</f>
        <v>Wilhelm Wien</v>
      </c>
      <c r="E17" t="s">
        <v>83</v>
      </c>
      <c r="F17" t="s">
        <v>15</v>
      </c>
      <c r="G17" t="s">
        <v>2284</v>
      </c>
      <c r="H17" t="s">
        <v>2273</v>
      </c>
      <c r="I17">
        <v>1</v>
      </c>
      <c r="J17" t="s">
        <v>2141</v>
      </c>
      <c r="K17" t="s">
        <v>2142</v>
      </c>
      <c r="L17" t="s">
        <v>18</v>
      </c>
      <c r="M17" t="s">
        <v>84</v>
      </c>
      <c r="N17">
        <v>64</v>
      </c>
      <c r="O17">
        <v>47</v>
      </c>
    </row>
    <row r="18" spans="1:15" x14ac:dyDescent="0.3">
      <c r="A18">
        <v>1912</v>
      </c>
      <c r="B18" t="s">
        <v>85</v>
      </c>
      <c r="C18" t="s">
        <v>2074</v>
      </c>
      <c r="D18" t="str">
        <f>CONCATENATE(NobelPrize[[#This Row],[firstname]]," ",NobelPrize[[#This Row],[surname]])</f>
        <v>Gustaf Dalén</v>
      </c>
      <c r="E18" t="s">
        <v>86</v>
      </c>
      <c r="F18" t="s">
        <v>86</v>
      </c>
      <c r="G18" t="s">
        <v>2284</v>
      </c>
      <c r="H18" t="s">
        <v>2273</v>
      </c>
      <c r="I18">
        <v>1</v>
      </c>
      <c r="J18" t="s">
        <v>87</v>
      </c>
      <c r="K18" t="s">
        <v>2143</v>
      </c>
      <c r="L18" t="s">
        <v>88</v>
      </c>
      <c r="M18" t="s">
        <v>41</v>
      </c>
      <c r="N18">
        <v>68</v>
      </c>
      <c r="O18">
        <v>43</v>
      </c>
    </row>
    <row r="19" spans="1:15" x14ac:dyDescent="0.3">
      <c r="A19">
        <v>1913</v>
      </c>
      <c r="B19" t="s">
        <v>89</v>
      </c>
      <c r="C19" t="s">
        <v>90</v>
      </c>
      <c r="D19" t="str">
        <f>CONCATENATE(NobelPrize[[#This Row],[firstname]]," ",NobelPrize[[#This Row],[surname]])</f>
        <v>Heike Kamerlingh Onnes</v>
      </c>
      <c r="E19" t="s">
        <v>22</v>
      </c>
      <c r="F19" t="s">
        <v>22</v>
      </c>
      <c r="G19" t="s">
        <v>2284</v>
      </c>
      <c r="H19" t="s">
        <v>2273</v>
      </c>
      <c r="I19">
        <v>1</v>
      </c>
      <c r="J19" t="s">
        <v>23</v>
      </c>
      <c r="K19" t="s">
        <v>24</v>
      </c>
      <c r="L19" t="s">
        <v>2190</v>
      </c>
      <c r="M19" t="s">
        <v>91</v>
      </c>
      <c r="N19">
        <v>73</v>
      </c>
      <c r="O19">
        <v>60</v>
      </c>
    </row>
    <row r="20" spans="1:15" x14ac:dyDescent="0.3">
      <c r="A20">
        <v>1914</v>
      </c>
      <c r="B20" t="s">
        <v>92</v>
      </c>
      <c r="C20" t="s">
        <v>93</v>
      </c>
      <c r="D20" t="str">
        <f>CONCATENATE(NobelPrize[[#This Row],[firstname]]," ",NobelPrize[[#This Row],[surname]])</f>
        <v>Max von Laue</v>
      </c>
      <c r="E20" t="s">
        <v>15</v>
      </c>
      <c r="F20" t="s">
        <v>15</v>
      </c>
      <c r="G20" t="s">
        <v>2284</v>
      </c>
      <c r="H20" t="s">
        <v>2273</v>
      </c>
      <c r="I20">
        <v>1</v>
      </c>
      <c r="J20" t="s">
        <v>94</v>
      </c>
      <c r="K20" t="s">
        <v>2165</v>
      </c>
      <c r="L20" t="s">
        <v>18</v>
      </c>
      <c r="M20" t="s">
        <v>95</v>
      </c>
      <c r="N20">
        <v>81</v>
      </c>
      <c r="O20">
        <v>35</v>
      </c>
    </row>
    <row r="21" spans="1:15" x14ac:dyDescent="0.3">
      <c r="A21">
        <v>1915</v>
      </c>
      <c r="B21" t="s">
        <v>96</v>
      </c>
      <c r="C21" t="s">
        <v>97</v>
      </c>
      <c r="D21" t="str">
        <f>CONCATENATE(NobelPrize[[#This Row],[firstname]]," ",NobelPrize[[#This Row],[surname]])</f>
        <v>William Bragg</v>
      </c>
      <c r="E21" t="s">
        <v>45</v>
      </c>
      <c r="F21" t="s">
        <v>45</v>
      </c>
      <c r="G21" t="s">
        <v>2284</v>
      </c>
      <c r="H21" t="s">
        <v>2273</v>
      </c>
      <c r="I21">
        <v>2</v>
      </c>
      <c r="J21" t="s">
        <v>98</v>
      </c>
      <c r="K21" t="s">
        <v>47</v>
      </c>
      <c r="L21" t="s">
        <v>48</v>
      </c>
      <c r="M21" t="s">
        <v>25</v>
      </c>
      <c r="N21">
        <v>80</v>
      </c>
      <c r="O21">
        <v>53</v>
      </c>
    </row>
    <row r="22" spans="1:15" x14ac:dyDescent="0.3">
      <c r="A22">
        <v>1915</v>
      </c>
      <c r="B22" t="s">
        <v>99</v>
      </c>
      <c r="C22" t="s">
        <v>97</v>
      </c>
      <c r="D22" t="str">
        <f>CONCATENATE(NobelPrize[[#This Row],[firstname]]," ",NobelPrize[[#This Row],[surname]])</f>
        <v>Lawrence Bragg</v>
      </c>
      <c r="E22" t="s">
        <v>100</v>
      </c>
      <c r="F22" t="s">
        <v>45</v>
      </c>
      <c r="G22" t="s">
        <v>2284</v>
      </c>
      <c r="H22" t="s">
        <v>2273</v>
      </c>
      <c r="I22">
        <v>2</v>
      </c>
      <c r="J22" t="s">
        <v>101</v>
      </c>
      <c r="K22" t="s">
        <v>102</v>
      </c>
      <c r="L22" t="s">
        <v>48</v>
      </c>
      <c r="M22" t="s">
        <v>19</v>
      </c>
      <c r="N22">
        <v>81</v>
      </c>
      <c r="O22">
        <v>25</v>
      </c>
    </row>
    <row r="23" spans="1:15" x14ac:dyDescent="0.3">
      <c r="A23">
        <v>1917</v>
      </c>
      <c r="B23" t="s">
        <v>103</v>
      </c>
      <c r="C23" t="s">
        <v>104</v>
      </c>
      <c r="D23" t="str">
        <f>CONCATENATE(NobelPrize[[#This Row],[firstname]]," ",NobelPrize[[#This Row],[surname]])</f>
        <v>Charles Glover Barkla</v>
      </c>
      <c r="E23" t="s">
        <v>45</v>
      </c>
      <c r="F23" t="s">
        <v>45</v>
      </c>
      <c r="G23" t="s">
        <v>2284</v>
      </c>
      <c r="H23" t="s">
        <v>2273</v>
      </c>
      <c r="I23">
        <v>1</v>
      </c>
      <c r="J23" t="s">
        <v>105</v>
      </c>
      <c r="K23" t="s">
        <v>106</v>
      </c>
      <c r="L23" t="s">
        <v>48</v>
      </c>
      <c r="M23" t="s">
        <v>54</v>
      </c>
      <c r="N23">
        <v>67</v>
      </c>
      <c r="O23">
        <v>40</v>
      </c>
    </row>
    <row r="24" spans="1:15" x14ac:dyDescent="0.3">
      <c r="A24">
        <v>1918</v>
      </c>
      <c r="B24" t="s">
        <v>92</v>
      </c>
      <c r="C24" t="s">
        <v>107</v>
      </c>
      <c r="D24" t="str">
        <f>CONCATENATE(NobelPrize[[#This Row],[firstname]]," ",NobelPrize[[#This Row],[surname]])</f>
        <v>Max Planck</v>
      </c>
      <c r="E24" t="s">
        <v>15</v>
      </c>
      <c r="F24" t="s">
        <v>15</v>
      </c>
      <c r="G24" t="s">
        <v>2284</v>
      </c>
      <c r="H24" t="s">
        <v>2273</v>
      </c>
      <c r="I24">
        <v>1</v>
      </c>
      <c r="J24" t="s">
        <v>108</v>
      </c>
      <c r="K24" t="s">
        <v>109</v>
      </c>
      <c r="L24" t="s">
        <v>18</v>
      </c>
      <c r="M24" t="s">
        <v>73</v>
      </c>
      <c r="N24">
        <v>89</v>
      </c>
      <c r="O24">
        <v>60</v>
      </c>
    </row>
    <row r="25" spans="1:15" x14ac:dyDescent="0.3">
      <c r="A25">
        <v>1919</v>
      </c>
      <c r="B25" t="s">
        <v>110</v>
      </c>
      <c r="C25" t="s">
        <v>111</v>
      </c>
      <c r="D25" t="str">
        <f>CONCATENATE(NobelPrize[[#This Row],[firstname]]," ",NobelPrize[[#This Row],[surname]])</f>
        <v>Johannes Stark</v>
      </c>
      <c r="E25" t="s">
        <v>15</v>
      </c>
      <c r="F25" t="s">
        <v>15</v>
      </c>
      <c r="G25" t="s">
        <v>2284</v>
      </c>
      <c r="H25" t="s">
        <v>2273</v>
      </c>
      <c r="I25">
        <v>1</v>
      </c>
      <c r="J25" t="s">
        <v>112</v>
      </c>
      <c r="K25" t="s">
        <v>113</v>
      </c>
      <c r="L25" t="s">
        <v>18</v>
      </c>
      <c r="M25" t="s">
        <v>73</v>
      </c>
      <c r="N25">
        <v>83</v>
      </c>
      <c r="O25">
        <v>45</v>
      </c>
    </row>
    <row r="26" spans="1:15" x14ac:dyDescent="0.3">
      <c r="A26">
        <v>1920</v>
      </c>
      <c r="B26" t="s">
        <v>114</v>
      </c>
      <c r="C26" t="s">
        <v>115</v>
      </c>
      <c r="D26" t="str">
        <f>CONCATENATE(NobelPrize[[#This Row],[firstname]]," ",NobelPrize[[#This Row],[surname]])</f>
        <v>Charles Edouard Guillaume</v>
      </c>
      <c r="E26" t="s">
        <v>116</v>
      </c>
      <c r="F26" t="s">
        <v>33</v>
      </c>
      <c r="G26" t="s">
        <v>2284</v>
      </c>
      <c r="H26" t="s">
        <v>2273</v>
      </c>
      <c r="I26">
        <v>1</v>
      </c>
      <c r="J26" t="s">
        <v>117</v>
      </c>
      <c r="K26" t="s">
        <v>2144</v>
      </c>
      <c r="L26" t="s">
        <v>35</v>
      </c>
      <c r="M26" t="s">
        <v>118</v>
      </c>
      <c r="N26">
        <v>77</v>
      </c>
      <c r="O26">
        <v>59</v>
      </c>
    </row>
    <row r="27" spans="1:15" x14ac:dyDescent="0.3">
      <c r="A27">
        <v>1921</v>
      </c>
      <c r="B27" t="s">
        <v>119</v>
      </c>
      <c r="C27" t="s">
        <v>120</v>
      </c>
      <c r="D27" t="str">
        <f>CONCATENATE(NobelPrize[[#This Row],[firstname]]," ",NobelPrize[[#This Row],[surname]])</f>
        <v>Albert Einstein</v>
      </c>
      <c r="E27" t="s">
        <v>15</v>
      </c>
      <c r="F27" t="s">
        <v>61</v>
      </c>
      <c r="G27" t="s">
        <v>2284</v>
      </c>
      <c r="H27" t="s">
        <v>2273</v>
      </c>
      <c r="I27">
        <v>1</v>
      </c>
      <c r="J27" t="s">
        <v>2145</v>
      </c>
      <c r="K27" t="s">
        <v>109</v>
      </c>
      <c r="L27" t="s">
        <v>18</v>
      </c>
      <c r="M27" t="s">
        <v>19</v>
      </c>
      <c r="N27">
        <v>76</v>
      </c>
      <c r="O27">
        <v>42</v>
      </c>
    </row>
    <row r="28" spans="1:15" x14ac:dyDescent="0.3">
      <c r="A28">
        <v>1922</v>
      </c>
      <c r="B28" t="s">
        <v>121</v>
      </c>
      <c r="C28" t="s">
        <v>122</v>
      </c>
      <c r="D28" t="str">
        <f>CONCATENATE(NobelPrize[[#This Row],[firstname]]," ",NobelPrize[[#This Row],[surname]])</f>
        <v>Niels Bohr</v>
      </c>
      <c r="E28" t="s">
        <v>123</v>
      </c>
      <c r="F28" t="s">
        <v>123</v>
      </c>
      <c r="G28" t="s">
        <v>2284</v>
      </c>
      <c r="H28" t="s">
        <v>2273</v>
      </c>
      <c r="I28">
        <v>1</v>
      </c>
      <c r="J28" t="s">
        <v>124</v>
      </c>
      <c r="K28" t="s">
        <v>125</v>
      </c>
      <c r="L28" t="s">
        <v>126</v>
      </c>
      <c r="M28" t="s">
        <v>95</v>
      </c>
      <c r="N28">
        <v>77</v>
      </c>
      <c r="O28">
        <v>37</v>
      </c>
    </row>
    <row r="29" spans="1:15" x14ac:dyDescent="0.3">
      <c r="A29">
        <v>1923</v>
      </c>
      <c r="B29" t="s">
        <v>127</v>
      </c>
      <c r="C29" t="s">
        <v>128</v>
      </c>
      <c r="D29" t="str">
        <f>CONCATENATE(NobelPrize[[#This Row],[firstname]]," ",NobelPrize[[#This Row],[surname]])</f>
        <v>Robert A. Millikan</v>
      </c>
      <c r="E29" t="s">
        <v>61</v>
      </c>
      <c r="F29" t="s">
        <v>61</v>
      </c>
      <c r="G29" t="s">
        <v>2284</v>
      </c>
      <c r="H29" t="s">
        <v>2273</v>
      </c>
      <c r="I29">
        <v>1</v>
      </c>
      <c r="J29" t="s">
        <v>129</v>
      </c>
      <c r="K29" t="s">
        <v>130</v>
      </c>
      <c r="L29" t="s">
        <v>64</v>
      </c>
      <c r="M29" t="s">
        <v>19</v>
      </c>
      <c r="N29">
        <v>85</v>
      </c>
      <c r="O29">
        <v>55</v>
      </c>
    </row>
    <row r="30" spans="1:15" ht="15.6" customHeight="1" x14ac:dyDescent="0.3">
      <c r="A30">
        <v>1924</v>
      </c>
      <c r="B30" t="s">
        <v>131</v>
      </c>
      <c r="C30" t="s">
        <v>132</v>
      </c>
      <c r="D30" t="str">
        <f>CONCATENATE(NobelPrize[[#This Row],[firstname]]," ",NobelPrize[[#This Row],[surname]])</f>
        <v>Manne Siegbahn</v>
      </c>
      <c r="E30" t="s">
        <v>86</v>
      </c>
      <c r="F30" t="s">
        <v>86</v>
      </c>
      <c r="G30" t="s">
        <v>2284</v>
      </c>
      <c r="H30" t="s">
        <v>2273</v>
      </c>
      <c r="I30">
        <v>1</v>
      </c>
      <c r="J30" t="s">
        <v>133</v>
      </c>
      <c r="K30" t="s">
        <v>134</v>
      </c>
      <c r="L30" t="s">
        <v>88</v>
      </c>
      <c r="M30" t="s">
        <v>36</v>
      </c>
      <c r="N30">
        <v>92</v>
      </c>
      <c r="O30">
        <v>38</v>
      </c>
    </row>
    <row r="31" spans="1:15" x14ac:dyDescent="0.3">
      <c r="A31">
        <v>1925</v>
      </c>
      <c r="B31" t="s">
        <v>135</v>
      </c>
      <c r="C31" t="s">
        <v>136</v>
      </c>
      <c r="D31" t="str">
        <f>CONCATENATE(NobelPrize[[#This Row],[firstname]]," ",NobelPrize[[#This Row],[surname]])</f>
        <v>James Franck</v>
      </c>
      <c r="E31" t="s">
        <v>15</v>
      </c>
      <c r="F31" t="s">
        <v>15</v>
      </c>
      <c r="G31" t="s">
        <v>2284</v>
      </c>
      <c r="H31" t="s">
        <v>2273</v>
      </c>
      <c r="I31">
        <v>2</v>
      </c>
      <c r="J31" t="s">
        <v>137</v>
      </c>
      <c r="K31" t="s">
        <v>2146</v>
      </c>
      <c r="L31" t="s">
        <v>18</v>
      </c>
      <c r="M31" t="s">
        <v>68</v>
      </c>
      <c r="N31">
        <v>82</v>
      </c>
      <c r="O31">
        <v>43</v>
      </c>
    </row>
    <row r="32" spans="1:15" x14ac:dyDescent="0.3">
      <c r="A32">
        <v>1925</v>
      </c>
      <c r="B32" t="s">
        <v>138</v>
      </c>
      <c r="C32" t="s">
        <v>139</v>
      </c>
      <c r="D32" t="str">
        <f>CONCATENATE(NobelPrize[[#This Row],[firstname]]," ",NobelPrize[[#This Row],[surname]])</f>
        <v>Gustav Hertz</v>
      </c>
      <c r="E32" t="s">
        <v>15</v>
      </c>
      <c r="F32" t="s">
        <v>15</v>
      </c>
      <c r="G32" t="s">
        <v>2284</v>
      </c>
      <c r="H32" t="s">
        <v>2273</v>
      </c>
      <c r="I32">
        <v>2</v>
      </c>
      <c r="J32" t="s">
        <v>140</v>
      </c>
      <c r="K32" t="s">
        <v>141</v>
      </c>
      <c r="L32" t="s">
        <v>18</v>
      </c>
      <c r="M32" t="s">
        <v>25</v>
      </c>
      <c r="N32">
        <v>88</v>
      </c>
      <c r="O32">
        <v>38</v>
      </c>
    </row>
    <row r="33" spans="1:15" x14ac:dyDescent="0.3">
      <c r="A33">
        <v>1926</v>
      </c>
      <c r="B33" t="s">
        <v>142</v>
      </c>
      <c r="C33" t="s">
        <v>143</v>
      </c>
      <c r="D33" t="str">
        <f>CONCATENATE(NobelPrize[[#This Row],[firstname]]," ",NobelPrize[[#This Row],[surname]])</f>
        <v>Jean Baptiste Perrin</v>
      </c>
      <c r="E33" t="s">
        <v>33</v>
      </c>
      <c r="F33" t="s">
        <v>61</v>
      </c>
      <c r="G33" t="s">
        <v>2284</v>
      </c>
      <c r="H33" t="s">
        <v>2273</v>
      </c>
      <c r="I33">
        <v>1</v>
      </c>
      <c r="J33" t="s">
        <v>42</v>
      </c>
      <c r="K33" t="s">
        <v>34</v>
      </c>
      <c r="L33" t="s">
        <v>35</v>
      </c>
      <c r="M33" t="s">
        <v>91</v>
      </c>
      <c r="N33">
        <v>72</v>
      </c>
      <c r="O33">
        <v>56</v>
      </c>
    </row>
    <row r="34" spans="1:15" x14ac:dyDescent="0.3">
      <c r="A34">
        <v>1927</v>
      </c>
      <c r="B34" t="s">
        <v>144</v>
      </c>
      <c r="C34" t="s">
        <v>145</v>
      </c>
      <c r="D34" t="str">
        <f>CONCATENATE(NobelPrize[[#This Row],[firstname]]," ",NobelPrize[[#This Row],[surname]])</f>
        <v>Arthur H. Compton</v>
      </c>
      <c r="E34" t="s">
        <v>61</v>
      </c>
      <c r="F34" t="s">
        <v>61</v>
      </c>
      <c r="G34" t="s">
        <v>2284</v>
      </c>
      <c r="H34" t="s">
        <v>2273</v>
      </c>
      <c r="I34">
        <v>2</v>
      </c>
      <c r="J34" t="s">
        <v>62</v>
      </c>
      <c r="K34" t="s">
        <v>63</v>
      </c>
      <c r="L34" t="s">
        <v>64</v>
      </c>
      <c r="M34" t="s">
        <v>91</v>
      </c>
      <c r="N34">
        <v>70</v>
      </c>
      <c r="O34">
        <v>35</v>
      </c>
    </row>
    <row r="35" spans="1:15" x14ac:dyDescent="0.3">
      <c r="A35">
        <v>1927</v>
      </c>
      <c r="B35" t="s">
        <v>146</v>
      </c>
      <c r="C35" t="s">
        <v>147</v>
      </c>
      <c r="D35" t="str">
        <f>CONCATENATE(NobelPrize[[#This Row],[firstname]]," ",NobelPrize[[#This Row],[surname]])</f>
        <v>C.T.R. Wilson</v>
      </c>
      <c r="E35" t="s">
        <v>45</v>
      </c>
      <c r="F35" t="s">
        <v>45</v>
      </c>
      <c r="G35" t="s">
        <v>2284</v>
      </c>
      <c r="H35" t="s">
        <v>2273</v>
      </c>
      <c r="I35">
        <v>2</v>
      </c>
      <c r="J35" t="s">
        <v>57</v>
      </c>
      <c r="K35" t="s">
        <v>58</v>
      </c>
      <c r="L35" t="s">
        <v>48</v>
      </c>
      <c r="M35" t="s">
        <v>118</v>
      </c>
      <c r="N35">
        <v>90</v>
      </c>
      <c r="O35">
        <v>58</v>
      </c>
    </row>
    <row r="36" spans="1:15" x14ac:dyDescent="0.3">
      <c r="A36">
        <v>1928</v>
      </c>
      <c r="B36" t="s">
        <v>148</v>
      </c>
      <c r="C36" t="s">
        <v>149</v>
      </c>
      <c r="D36" t="str">
        <f>CONCATENATE(NobelPrize[[#This Row],[firstname]]," ",NobelPrize[[#This Row],[surname]])</f>
        <v>Owen Willans Richardson</v>
      </c>
      <c r="E36" t="s">
        <v>45</v>
      </c>
      <c r="F36" t="s">
        <v>45</v>
      </c>
      <c r="G36" t="s">
        <v>2284</v>
      </c>
      <c r="H36" t="s">
        <v>2273</v>
      </c>
      <c r="I36">
        <v>1</v>
      </c>
      <c r="J36" t="s">
        <v>150</v>
      </c>
      <c r="K36" t="s">
        <v>47</v>
      </c>
      <c r="L36" t="s">
        <v>48</v>
      </c>
      <c r="M36" t="s">
        <v>73</v>
      </c>
      <c r="N36">
        <v>80</v>
      </c>
      <c r="O36">
        <v>49</v>
      </c>
    </row>
    <row r="37" spans="1:15" x14ac:dyDescent="0.3">
      <c r="A37">
        <v>1929</v>
      </c>
      <c r="B37" t="s">
        <v>151</v>
      </c>
      <c r="C37" t="s">
        <v>152</v>
      </c>
      <c r="D37" t="str">
        <f>CONCATENATE(NobelPrize[[#This Row],[firstname]]," ",NobelPrize[[#This Row],[surname]])</f>
        <v>Louis de Broglie</v>
      </c>
      <c r="E37" t="s">
        <v>33</v>
      </c>
      <c r="F37" t="s">
        <v>33</v>
      </c>
      <c r="G37" t="s">
        <v>2284</v>
      </c>
      <c r="H37" t="s">
        <v>2273</v>
      </c>
      <c r="I37">
        <v>1</v>
      </c>
      <c r="J37" t="s">
        <v>2147</v>
      </c>
      <c r="K37" t="s">
        <v>34</v>
      </c>
      <c r="L37" t="s">
        <v>35</v>
      </c>
      <c r="M37" t="s">
        <v>68</v>
      </c>
      <c r="N37">
        <v>95</v>
      </c>
      <c r="O37">
        <v>37</v>
      </c>
    </row>
    <row r="38" spans="1:15" x14ac:dyDescent="0.3">
      <c r="A38">
        <v>1930</v>
      </c>
      <c r="B38" t="s">
        <v>153</v>
      </c>
      <c r="C38" t="s">
        <v>154</v>
      </c>
      <c r="D38" t="str">
        <f>CONCATENATE(NobelPrize[[#This Row],[firstname]]," ",NobelPrize[[#This Row],[surname]])</f>
        <v>Sir Chandrasekhara Venkata Raman</v>
      </c>
      <c r="E38" t="s">
        <v>155</v>
      </c>
      <c r="F38" t="s">
        <v>155</v>
      </c>
      <c r="G38" t="s">
        <v>2284</v>
      </c>
      <c r="H38" t="s">
        <v>2273</v>
      </c>
      <c r="I38">
        <v>1</v>
      </c>
      <c r="J38" t="s">
        <v>156</v>
      </c>
      <c r="K38" t="s">
        <v>157</v>
      </c>
      <c r="L38" t="s">
        <v>158</v>
      </c>
      <c r="M38" t="s">
        <v>41</v>
      </c>
      <c r="N38">
        <v>82</v>
      </c>
      <c r="O38">
        <v>42</v>
      </c>
    </row>
    <row r="39" spans="1:15" x14ac:dyDescent="0.3">
      <c r="A39">
        <v>1932</v>
      </c>
      <c r="B39" t="s">
        <v>159</v>
      </c>
      <c r="C39" t="s">
        <v>160</v>
      </c>
      <c r="D39" t="str">
        <f>CONCATENATE(NobelPrize[[#This Row],[firstname]]," ",NobelPrize[[#This Row],[surname]])</f>
        <v>Werner Heisenberg</v>
      </c>
      <c r="E39" t="s">
        <v>15</v>
      </c>
      <c r="F39" t="s">
        <v>15</v>
      </c>
      <c r="G39" t="s">
        <v>2284</v>
      </c>
      <c r="H39" t="s">
        <v>2273</v>
      </c>
      <c r="I39">
        <v>1</v>
      </c>
      <c r="J39" t="s">
        <v>161</v>
      </c>
      <c r="K39" t="s">
        <v>162</v>
      </c>
      <c r="L39" t="s">
        <v>18</v>
      </c>
      <c r="M39" t="s">
        <v>36</v>
      </c>
      <c r="N39">
        <v>75</v>
      </c>
      <c r="O39">
        <v>31</v>
      </c>
    </row>
    <row r="40" spans="1:15" x14ac:dyDescent="0.3">
      <c r="A40">
        <v>1933</v>
      </c>
      <c r="B40" t="s">
        <v>163</v>
      </c>
      <c r="C40" t="s">
        <v>2075</v>
      </c>
      <c r="D40" t="str">
        <f>CONCATENATE(NobelPrize[[#This Row],[firstname]]," ",NobelPrize[[#This Row],[surname]])</f>
        <v>Erwin Schrödinger</v>
      </c>
      <c r="E40" t="s">
        <v>164</v>
      </c>
      <c r="F40" t="s">
        <v>164</v>
      </c>
      <c r="G40" t="s">
        <v>2284</v>
      </c>
      <c r="H40" t="s">
        <v>2273</v>
      </c>
      <c r="I40">
        <v>2</v>
      </c>
      <c r="J40" t="s">
        <v>108</v>
      </c>
      <c r="K40" t="s">
        <v>109</v>
      </c>
      <c r="L40" t="s">
        <v>18</v>
      </c>
      <c r="M40" t="s">
        <v>68</v>
      </c>
      <c r="N40">
        <v>74</v>
      </c>
      <c r="O40">
        <v>46</v>
      </c>
    </row>
    <row r="41" spans="1:15" x14ac:dyDescent="0.3">
      <c r="A41">
        <v>1933</v>
      </c>
      <c r="B41" t="s">
        <v>165</v>
      </c>
      <c r="C41" t="s">
        <v>166</v>
      </c>
      <c r="D41" t="str">
        <f>CONCATENATE(NobelPrize[[#This Row],[firstname]]," ",NobelPrize[[#This Row],[surname]])</f>
        <v>Paul A.M. Dirac</v>
      </c>
      <c r="E41" t="s">
        <v>45</v>
      </c>
      <c r="F41" t="s">
        <v>61</v>
      </c>
      <c r="G41" t="s">
        <v>2284</v>
      </c>
      <c r="H41" t="s">
        <v>2273</v>
      </c>
      <c r="I41">
        <v>2</v>
      </c>
      <c r="J41" t="s">
        <v>57</v>
      </c>
      <c r="K41" t="s">
        <v>58</v>
      </c>
      <c r="L41" t="s">
        <v>48</v>
      </c>
      <c r="M41" t="s">
        <v>68</v>
      </c>
      <c r="N41">
        <v>82</v>
      </c>
      <c r="O41">
        <v>31</v>
      </c>
    </row>
    <row r="42" spans="1:15" x14ac:dyDescent="0.3">
      <c r="A42">
        <v>1935</v>
      </c>
      <c r="B42" t="s">
        <v>135</v>
      </c>
      <c r="C42" t="s">
        <v>167</v>
      </c>
      <c r="D42" t="str">
        <f>CONCATENATE(NobelPrize[[#This Row],[firstname]]," ",NobelPrize[[#This Row],[surname]])</f>
        <v>James Chadwick</v>
      </c>
      <c r="E42" t="s">
        <v>45</v>
      </c>
      <c r="F42" t="s">
        <v>45</v>
      </c>
      <c r="G42" t="s">
        <v>2284</v>
      </c>
      <c r="H42" t="s">
        <v>2273</v>
      </c>
      <c r="I42">
        <v>1</v>
      </c>
      <c r="J42" t="s">
        <v>168</v>
      </c>
      <c r="K42" t="s">
        <v>169</v>
      </c>
      <c r="L42" t="s">
        <v>48</v>
      </c>
      <c r="M42" t="s">
        <v>95</v>
      </c>
      <c r="N42">
        <v>83</v>
      </c>
      <c r="O42">
        <v>44</v>
      </c>
    </row>
    <row r="43" spans="1:15" x14ac:dyDescent="0.3">
      <c r="A43">
        <v>1936</v>
      </c>
      <c r="B43" t="s">
        <v>170</v>
      </c>
      <c r="C43" t="s">
        <v>171</v>
      </c>
      <c r="D43" t="str">
        <f>CONCATENATE(NobelPrize[[#This Row],[firstname]]," ",NobelPrize[[#This Row],[surname]])</f>
        <v>Victor F. Hess</v>
      </c>
      <c r="E43" t="s">
        <v>164</v>
      </c>
      <c r="F43" t="s">
        <v>61</v>
      </c>
      <c r="G43" t="s">
        <v>2284</v>
      </c>
      <c r="H43" t="s">
        <v>2273</v>
      </c>
      <c r="I43">
        <v>2</v>
      </c>
      <c r="J43" t="s">
        <v>172</v>
      </c>
      <c r="K43" t="s">
        <v>173</v>
      </c>
      <c r="L43" t="s">
        <v>174</v>
      </c>
      <c r="M43" t="s">
        <v>54</v>
      </c>
      <c r="N43">
        <v>81</v>
      </c>
      <c r="O43">
        <v>53</v>
      </c>
    </row>
    <row r="44" spans="1:15" x14ac:dyDescent="0.3">
      <c r="A44">
        <v>1936</v>
      </c>
      <c r="B44" t="s">
        <v>175</v>
      </c>
      <c r="C44" t="s">
        <v>176</v>
      </c>
      <c r="D44" t="str">
        <f>CONCATENATE(NobelPrize[[#This Row],[firstname]]," ",NobelPrize[[#This Row],[surname]])</f>
        <v>Carl D. Anderson</v>
      </c>
      <c r="E44" t="s">
        <v>61</v>
      </c>
      <c r="F44" t="s">
        <v>61</v>
      </c>
      <c r="G44" t="s">
        <v>2284</v>
      </c>
      <c r="H44" t="s">
        <v>2273</v>
      </c>
      <c r="I44">
        <v>2</v>
      </c>
      <c r="J44" t="s">
        <v>129</v>
      </c>
      <c r="K44" t="s">
        <v>130</v>
      </c>
      <c r="L44" t="s">
        <v>64</v>
      </c>
      <c r="M44" t="s">
        <v>91</v>
      </c>
      <c r="N44">
        <v>86</v>
      </c>
      <c r="O44">
        <v>31</v>
      </c>
    </row>
    <row r="45" spans="1:15" x14ac:dyDescent="0.3">
      <c r="A45">
        <v>1937</v>
      </c>
      <c r="B45" t="s">
        <v>177</v>
      </c>
      <c r="C45" t="s">
        <v>178</v>
      </c>
      <c r="D45" t="str">
        <f>CONCATENATE(NobelPrize[[#This Row],[firstname]]," ",NobelPrize[[#This Row],[surname]])</f>
        <v>Clinton Davisson</v>
      </c>
      <c r="E45" t="s">
        <v>61</v>
      </c>
      <c r="F45" t="s">
        <v>61</v>
      </c>
      <c r="G45" t="s">
        <v>2284</v>
      </c>
      <c r="H45" t="s">
        <v>2273</v>
      </c>
      <c r="I45">
        <v>2</v>
      </c>
      <c r="J45" t="s">
        <v>179</v>
      </c>
      <c r="K45" t="s">
        <v>180</v>
      </c>
      <c r="L45" t="s">
        <v>64</v>
      </c>
      <c r="M45" t="s">
        <v>95</v>
      </c>
      <c r="N45">
        <v>77</v>
      </c>
      <c r="O45">
        <v>56</v>
      </c>
    </row>
    <row r="46" spans="1:15" x14ac:dyDescent="0.3">
      <c r="A46">
        <v>1937</v>
      </c>
      <c r="B46" t="s">
        <v>181</v>
      </c>
      <c r="C46" t="s">
        <v>56</v>
      </c>
      <c r="D46" t="str">
        <f>CONCATENATE(NobelPrize[[#This Row],[firstname]]," ",NobelPrize[[#This Row],[surname]])</f>
        <v>George Paget Thomson</v>
      </c>
      <c r="E46" t="s">
        <v>45</v>
      </c>
      <c r="F46" t="s">
        <v>45</v>
      </c>
      <c r="G46" t="s">
        <v>2284</v>
      </c>
      <c r="H46" t="s">
        <v>2273</v>
      </c>
      <c r="I46">
        <v>2</v>
      </c>
      <c r="J46" t="s">
        <v>150</v>
      </c>
      <c r="K46" t="s">
        <v>47</v>
      </c>
      <c r="L46" t="s">
        <v>48</v>
      </c>
      <c r="M46" t="s">
        <v>30</v>
      </c>
      <c r="N46">
        <v>83</v>
      </c>
      <c r="O46">
        <v>45</v>
      </c>
    </row>
    <row r="47" spans="1:15" x14ac:dyDescent="0.3">
      <c r="A47">
        <v>1938</v>
      </c>
      <c r="B47" t="s">
        <v>182</v>
      </c>
      <c r="C47" t="s">
        <v>183</v>
      </c>
      <c r="D47" t="str">
        <f>CONCATENATE(NobelPrize[[#This Row],[firstname]]," ",NobelPrize[[#This Row],[surname]])</f>
        <v>Enrico Fermi</v>
      </c>
      <c r="E47" t="s">
        <v>71</v>
      </c>
      <c r="F47" t="s">
        <v>61</v>
      </c>
      <c r="G47" t="s">
        <v>2284</v>
      </c>
      <c r="H47" t="s">
        <v>2273</v>
      </c>
      <c r="I47">
        <v>1</v>
      </c>
      <c r="J47" t="s">
        <v>184</v>
      </c>
      <c r="K47" t="s">
        <v>185</v>
      </c>
      <c r="L47" t="s">
        <v>186</v>
      </c>
      <c r="M47" t="s">
        <v>91</v>
      </c>
      <c r="N47">
        <v>53</v>
      </c>
      <c r="O47">
        <v>37</v>
      </c>
    </row>
    <row r="48" spans="1:15" x14ac:dyDescent="0.3">
      <c r="A48">
        <v>1939</v>
      </c>
      <c r="B48" t="s">
        <v>187</v>
      </c>
      <c r="C48" t="s">
        <v>99</v>
      </c>
      <c r="D48" t="str">
        <f>CONCATENATE(NobelPrize[[#This Row],[firstname]]," ",NobelPrize[[#This Row],[surname]])</f>
        <v>Ernest Lawrence</v>
      </c>
      <c r="E48" t="s">
        <v>61</v>
      </c>
      <c r="F48" t="s">
        <v>61</v>
      </c>
      <c r="G48" t="s">
        <v>2284</v>
      </c>
      <c r="H48" t="s">
        <v>2273</v>
      </c>
      <c r="I48">
        <v>1</v>
      </c>
      <c r="J48" t="s">
        <v>188</v>
      </c>
      <c r="K48" t="s">
        <v>189</v>
      </c>
      <c r="L48" t="s">
        <v>64</v>
      </c>
      <c r="M48" t="s">
        <v>68</v>
      </c>
      <c r="N48">
        <v>57</v>
      </c>
      <c r="O48">
        <v>38</v>
      </c>
    </row>
    <row r="49" spans="1:15" x14ac:dyDescent="0.3">
      <c r="A49">
        <v>1943</v>
      </c>
      <c r="B49" t="s">
        <v>190</v>
      </c>
      <c r="C49" t="s">
        <v>191</v>
      </c>
      <c r="D49" t="str">
        <f>CONCATENATE(NobelPrize[[#This Row],[firstname]]," ",NobelPrize[[#This Row],[surname]])</f>
        <v>Otto Stern</v>
      </c>
      <c r="E49" t="s">
        <v>40</v>
      </c>
      <c r="F49" t="s">
        <v>61</v>
      </c>
      <c r="G49" t="s">
        <v>2284</v>
      </c>
      <c r="H49" t="s">
        <v>2273</v>
      </c>
      <c r="I49">
        <v>1</v>
      </c>
      <c r="J49" t="s">
        <v>192</v>
      </c>
      <c r="K49" t="s">
        <v>193</v>
      </c>
      <c r="L49" t="s">
        <v>64</v>
      </c>
      <c r="M49" t="s">
        <v>118</v>
      </c>
      <c r="N49">
        <v>81</v>
      </c>
      <c r="O49">
        <v>55</v>
      </c>
    </row>
    <row r="50" spans="1:15" x14ac:dyDescent="0.3">
      <c r="A50">
        <v>1944</v>
      </c>
      <c r="B50" t="s">
        <v>194</v>
      </c>
      <c r="C50" t="s">
        <v>195</v>
      </c>
      <c r="D50" t="str">
        <f>CONCATENATE(NobelPrize[[#This Row],[firstname]]," ",NobelPrize[[#This Row],[surname]])</f>
        <v>Isidor Isaac Rabi</v>
      </c>
      <c r="E50" t="s">
        <v>40</v>
      </c>
      <c r="F50" t="s">
        <v>61</v>
      </c>
      <c r="G50" t="s">
        <v>2284</v>
      </c>
      <c r="H50" t="s">
        <v>2273</v>
      </c>
      <c r="I50">
        <v>1</v>
      </c>
      <c r="J50" t="s">
        <v>196</v>
      </c>
      <c r="K50" t="s">
        <v>180</v>
      </c>
      <c r="L50" t="s">
        <v>64</v>
      </c>
      <c r="M50" t="s">
        <v>25</v>
      </c>
      <c r="N50">
        <v>90</v>
      </c>
      <c r="O50">
        <v>46</v>
      </c>
    </row>
    <row r="51" spans="1:15" x14ac:dyDescent="0.3">
      <c r="A51">
        <v>1945</v>
      </c>
      <c r="B51" t="s">
        <v>197</v>
      </c>
      <c r="C51" t="s">
        <v>198</v>
      </c>
      <c r="D51" t="str">
        <f>CONCATENATE(NobelPrize[[#This Row],[firstname]]," ",NobelPrize[[#This Row],[surname]])</f>
        <v>Wolfgang Pauli</v>
      </c>
      <c r="E51" t="s">
        <v>164</v>
      </c>
      <c r="F51" t="s">
        <v>116</v>
      </c>
      <c r="G51" t="s">
        <v>2284</v>
      </c>
      <c r="H51" t="s">
        <v>2273</v>
      </c>
      <c r="I51">
        <v>1</v>
      </c>
      <c r="J51" t="s">
        <v>199</v>
      </c>
      <c r="K51" t="s">
        <v>200</v>
      </c>
      <c r="L51" t="s">
        <v>64</v>
      </c>
      <c r="M51" t="s">
        <v>73</v>
      </c>
      <c r="N51">
        <v>58</v>
      </c>
      <c r="O51">
        <v>45</v>
      </c>
    </row>
    <row r="52" spans="1:15" x14ac:dyDescent="0.3">
      <c r="A52">
        <v>1946</v>
      </c>
      <c r="B52" t="s">
        <v>201</v>
      </c>
      <c r="C52" t="s">
        <v>202</v>
      </c>
      <c r="D52" t="str">
        <f>CONCATENATE(NobelPrize[[#This Row],[firstname]]," ",NobelPrize[[#This Row],[surname]])</f>
        <v>Percy W. Bridgman</v>
      </c>
      <c r="E52" t="s">
        <v>61</v>
      </c>
      <c r="F52" t="s">
        <v>61</v>
      </c>
      <c r="G52" t="s">
        <v>2284</v>
      </c>
      <c r="H52" t="s">
        <v>2273</v>
      </c>
      <c r="I52">
        <v>1</v>
      </c>
      <c r="J52" t="s">
        <v>203</v>
      </c>
      <c r="K52" t="s">
        <v>204</v>
      </c>
      <c r="L52" t="s">
        <v>64</v>
      </c>
      <c r="M52" t="s">
        <v>73</v>
      </c>
      <c r="N52">
        <v>79</v>
      </c>
      <c r="O52">
        <v>64</v>
      </c>
    </row>
    <row r="53" spans="1:15" x14ac:dyDescent="0.3">
      <c r="A53">
        <v>1947</v>
      </c>
      <c r="B53" t="s">
        <v>205</v>
      </c>
      <c r="C53" t="s">
        <v>206</v>
      </c>
      <c r="D53" t="str">
        <f>CONCATENATE(NobelPrize[[#This Row],[firstname]]," ",NobelPrize[[#This Row],[surname]])</f>
        <v>Edward V. Appleton</v>
      </c>
      <c r="E53" t="s">
        <v>45</v>
      </c>
      <c r="F53" t="s">
        <v>45</v>
      </c>
      <c r="G53" t="s">
        <v>2284</v>
      </c>
      <c r="H53" t="s">
        <v>2273</v>
      </c>
      <c r="I53">
        <v>1</v>
      </c>
      <c r="J53" t="s">
        <v>207</v>
      </c>
      <c r="K53" t="s">
        <v>47</v>
      </c>
      <c r="L53" t="s">
        <v>48</v>
      </c>
      <c r="M53" t="s">
        <v>91</v>
      </c>
      <c r="N53">
        <v>73</v>
      </c>
      <c r="O53">
        <v>55</v>
      </c>
    </row>
    <row r="54" spans="1:15" x14ac:dyDescent="0.3">
      <c r="A54">
        <v>1948</v>
      </c>
      <c r="B54" t="s">
        <v>208</v>
      </c>
      <c r="C54" t="s">
        <v>209</v>
      </c>
      <c r="D54" t="str">
        <f>CONCATENATE(NobelPrize[[#This Row],[firstname]]," ",NobelPrize[[#This Row],[surname]])</f>
        <v>Patrick M.S. Blackett</v>
      </c>
      <c r="E54" t="s">
        <v>45</v>
      </c>
      <c r="F54" t="s">
        <v>45</v>
      </c>
      <c r="G54" t="s">
        <v>2284</v>
      </c>
      <c r="H54" t="s">
        <v>2273</v>
      </c>
      <c r="I54">
        <v>1</v>
      </c>
      <c r="J54" t="s">
        <v>101</v>
      </c>
      <c r="K54" t="s">
        <v>102</v>
      </c>
      <c r="L54" t="s">
        <v>48</v>
      </c>
      <c r="M54" t="s">
        <v>41</v>
      </c>
      <c r="N54">
        <v>77</v>
      </c>
      <c r="O54">
        <v>51</v>
      </c>
    </row>
    <row r="55" spans="1:15" x14ac:dyDescent="0.3">
      <c r="A55">
        <v>1949</v>
      </c>
      <c r="B55" t="s">
        <v>210</v>
      </c>
      <c r="C55" t="s">
        <v>211</v>
      </c>
      <c r="D55" t="str">
        <f>CONCATENATE(NobelPrize[[#This Row],[firstname]]," ",NobelPrize[[#This Row],[surname]])</f>
        <v>Hideki Yukawa</v>
      </c>
      <c r="E55" t="s">
        <v>212</v>
      </c>
      <c r="F55" t="s">
        <v>212</v>
      </c>
      <c r="G55" t="s">
        <v>2284</v>
      </c>
      <c r="H55" t="s">
        <v>2273</v>
      </c>
      <c r="I55">
        <v>1</v>
      </c>
      <c r="J55" t="s">
        <v>213</v>
      </c>
      <c r="K55" t="s">
        <v>214</v>
      </c>
      <c r="L55" t="s">
        <v>215</v>
      </c>
      <c r="M55" t="s">
        <v>84</v>
      </c>
      <c r="N55">
        <v>74</v>
      </c>
      <c r="O55">
        <v>42</v>
      </c>
    </row>
    <row r="56" spans="1:15" x14ac:dyDescent="0.3">
      <c r="A56">
        <v>1950</v>
      </c>
      <c r="B56" t="s">
        <v>216</v>
      </c>
      <c r="C56" t="s">
        <v>217</v>
      </c>
      <c r="D56" t="str">
        <f>CONCATENATE(NobelPrize[[#This Row],[firstname]]," ",NobelPrize[[#This Row],[surname]])</f>
        <v>Cecil Powell</v>
      </c>
      <c r="E56" t="s">
        <v>45</v>
      </c>
      <c r="F56" t="s">
        <v>71</v>
      </c>
      <c r="G56" t="s">
        <v>2284</v>
      </c>
      <c r="H56" t="s">
        <v>2273</v>
      </c>
      <c r="I56">
        <v>1</v>
      </c>
      <c r="J56" t="s">
        <v>218</v>
      </c>
      <c r="K56" t="s">
        <v>219</v>
      </c>
      <c r="L56" t="s">
        <v>48</v>
      </c>
      <c r="M56" t="s">
        <v>36</v>
      </c>
      <c r="N56">
        <v>66</v>
      </c>
      <c r="O56">
        <v>47</v>
      </c>
    </row>
    <row r="57" spans="1:15" x14ac:dyDescent="0.3">
      <c r="A57">
        <v>1951</v>
      </c>
      <c r="B57" t="s">
        <v>220</v>
      </c>
      <c r="C57" t="s">
        <v>221</v>
      </c>
      <c r="D57" t="str">
        <f>CONCATENATE(NobelPrize[[#This Row],[firstname]]," ",NobelPrize[[#This Row],[surname]])</f>
        <v>John Cockcroft</v>
      </c>
      <c r="E57" t="s">
        <v>45</v>
      </c>
      <c r="F57" t="s">
        <v>45</v>
      </c>
      <c r="G57" t="s">
        <v>2284</v>
      </c>
      <c r="H57" t="s">
        <v>2273</v>
      </c>
      <c r="I57">
        <v>2</v>
      </c>
      <c r="J57" t="s">
        <v>222</v>
      </c>
      <c r="K57" t="s">
        <v>223</v>
      </c>
      <c r="L57" t="s">
        <v>48</v>
      </c>
      <c r="M57" t="s">
        <v>30</v>
      </c>
      <c r="N57">
        <v>70</v>
      </c>
      <c r="O57">
        <v>54</v>
      </c>
    </row>
    <row r="58" spans="1:15" x14ac:dyDescent="0.3">
      <c r="A58">
        <v>1951</v>
      </c>
      <c r="B58" t="s">
        <v>224</v>
      </c>
      <c r="C58" t="s">
        <v>225</v>
      </c>
      <c r="D58" t="str">
        <f>CONCATENATE(NobelPrize[[#This Row],[firstname]]," ",NobelPrize[[#This Row],[surname]])</f>
        <v>Ernest T.S. Walton</v>
      </c>
      <c r="E58" t="s">
        <v>226</v>
      </c>
      <c r="F58" t="s">
        <v>45</v>
      </c>
      <c r="G58" t="s">
        <v>2284</v>
      </c>
      <c r="H58" t="s">
        <v>2273</v>
      </c>
      <c r="I58">
        <v>2</v>
      </c>
      <c r="J58" t="s">
        <v>227</v>
      </c>
      <c r="K58" t="s">
        <v>228</v>
      </c>
      <c r="L58" t="s">
        <v>229</v>
      </c>
      <c r="M58" t="s">
        <v>95</v>
      </c>
      <c r="N58">
        <v>92</v>
      </c>
      <c r="O58">
        <v>48</v>
      </c>
    </row>
    <row r="59" spans="1:15" x14ac:dyDescent="0.3">
      <c r="A59">
        <v>1952</v>
      </c>
      <c r="B59" t="s">
        <v>230</v>
      </c>
      <c r="C59" t="s">
        <v>231</v>
      </c>
      <c r="D59" t="str">
        <f>CONCATENATE(NobelPrize[[#This Row],[firstname]]," ",NobelPrize[[#This Row],[surname]])</f>
        <v>Felix Bloch</v>
      </c>
      <c r="E59" t="s">
        <v>116</v>
      </c>
      <c r="F59" t="s">
        <v>116</v>
      </c>
      <c r="G59" t="s">
        <v>2284</v>
      </c>
      <c r="H59" t="s">
        <v>2273</v>
      </c>
      <c r="I59">
        <v>2</v>
      </c>
      <c r="J59" t="s">
        <v>232</v>
      </c>
      <c r="K59" t="s">
        <v>233</v>
      </c>
      <c r="L59" t="s">
        <v>64</v>
      </c>
      <c r="M59" t="s">
        <v>95</v>
      </c>
      <c r="N59">
        <v>78</v>
      </c>
      <c r="O59">
        <v>47</v>
      </c>
    </row>
    <row r="60" spans="1:15" x14ac:dyDescent="0.3">
      <c r="A60">
        <v>1952</v>
      </c>
      <c r="B60" t="s">
        <v>234</v>
      </c>
      <c r="C60" t="s">
        <v>235</v>
      </c>
      <c r="D60" t="str">
        <f>CONCATENATE(NobelPrize[[#This Row],[firstname]]," ",NobelPrize[[#This Row],[surname]])</f>
        <v>E. M. Purcell</v>
      </c>
      <c r="E60" t="s">
        <v>61</v>
      </c>
      <c r="F60" t="s">
        <v>61</v>
      </c>
      <c r="G60" t="s">
        <v>2284</v>
      </c>
      <c r="H60" t="s">
        <v>2273</v>
      </c>
      <c r="I60">
        <v>2</v>
      </c>
      <c r="J60" t="s">
        <v>203</v>
      </c>
      <c r="K60" t="s">
        <v>204</v>
      </c>
      <c r="L60" t="s">
        <v>64</v>
      </c>
      <c r="M60" t="s">
        <v>68</v>
      </c>
      <c r="N60">
        <v>85</v>
      </c>
      <c r="O60">
        <v>40</v>
      </c>
    </row>
    <row r="61" spans="1:15" x14ac:dyDescent="0.3">
      <c r="A61">
        <v>1953</v>
      </c>
      <c r="B61" t="s">
        <v>236</v>
      </c>
      <c r="C61" t="s">
        <v>237</v>
      </c>
      <c r="D61" t="str">
        <f>CONCATENATE(NobelPrize[[#This Row],[firstname]]," ",NobelPrize[[#This Row],[surname]])</f>
        <v>Frits Zernike</v>
      </c>
      <c r="E61" t="s">
        <v>22</v>
      </c>
      <c r="F61" t="s">
        <v>22</v>
      </c>
      <c r="G61" t="s">
        <v>2284</v>
      </c>
      <c r="H61" t="s">
        <v>2273</v>
      </c>
      <c r="I61">
        <v>1</v>
      </c>
      <c r="J61" t="s">
        <v>238</v>
      </c>
      <c r="K61" t="s">
        <v>239</v>
      </c>
      <c r="L61" t="s">
        <v>2190</v>
      </c>
      <c r="M61" t="s">
        <v>25</v>
      </c>
      <c r="N61">
        <v>78</v>
      </c>
      <c r="O61">
        <v>65</v>
      </c>
    </row>
    <row r="62" spans="1:15" x14ac:dyDescent="0.3">
      <c r="A62">
        <v>1954</v>
      </c>
      <c r="B62" t="s">
        <v>92</v>
      </c>
      <c r="C62" t="s">
        <v>240</v>
      </c>
      <c r="D62" t="str">
        <f>CONCATENATE(NobelPrize[[#This Row],[firstname]]," ",NobelPrize[[#This Row],[surname]])</f>
        <v>Max Born</v>
      </c>
      <c r="E62" t="s">
        <v>40</v>
      </c>
      <c r="F62" t="s">
        <v>15</v>
      </c>
      <c r="G62" t="s">
        <v>2284</v>
      </c>
      <c r="H62" t="s">
        <v>2273</v>
      </c>
      <c r="I62">
        <v>2</v>
      </c>
      <c r="J62" t="s">
        <v>105</v>
      </c>
      <c r="K62" t="s">
        <v>106</v>
      </c>
      <c r="L62" t="s">
        <v>48</v>
      </c>
      <c r="M62" t="s">
        <v>36</v>
      </c>
      <c r="N62">
        <v>88</v>
      </c>
      <c r="O62">
        <v>72</v>
      </c>
    </row>
    <row r="63" spans="1:15" x14ac:dyDescent="0.3">
      <c r="A63">
        <v>1954</v>
      </c>
      <c r="B63" t="s">
        <v>241</v>
      </c>
      <c r="C63" t="s">
        <v>242</v>
      </c>
      <c r="D63" t="str">
        <f>CONCATENATE(NobelPrize[[#This Row],[firstname]]," ",NobelPrize[[#This Row],[surname]])</f>
        <v>Walther Bothe</v>
      </c>
      <c r="E63" t="s">
        <v>15</v>
      </c>
      <c r="F63" t="s">
        <v>15</v>
      </c>
      <c r="G63" t="s">
        <v>2284</v>
      </c>
      <c r="H63" t="s">
        <v>2273</v>
      </c>
      <c r="I63">
        <v>2</v>
      </c>
      <c r="J63" t="s">
        <v>243</v>
      </c>
      <c r="K63" t="s">
        <v>244</v>
      </c>
      <c r="L63" t="s">
        <v>18</v>
      </c>
      <c r="M63" t="s">
        <v>84</v>
      </c>
      <c r="N63">
        <v>66</v>
      </c>
      <c r="O63">
        <v>63</v>
      </c>
    </row>
    <row r="64" spans="1:15" x14ac:dyDescent="0.3">
      <c r="A64">
        <v>1955</v>
      </c>
      <c r="B64" t="s">
        <v>245</v>
      </c>
      <c r="C64" t="s">
        <v>246</v>
      </c>
      <c r="D64" t="str">
        <f>CONCATENATE(NobelPrize[[#This Row],[firstname]]," ",NobelPrize[[#This Row],[surname]])</f>
        <v>Willis E. Lamb</v>
      </c>
      <c r="E64" t="s">
        <v>61</v>
      </c>
      <c r="F64" t="s">
        <v>61</v>
      </c>
      <c r="G64" t="s">
        <v>2284</v>
      </c>
      <c r="H64" t="s">
        <v>2273</v>
      </c>
      <c r="I64">
        <v>2</v>
      </c>
      <c r="J64" t="s">
        <v>232</v>
      </c>
      <c r="K64" t="s">
        <v>233</v>
      </c>
      <c r="L64" t="s">
        <v>64</v>
      </c>
      <c r="M64" t="s">
        <v>25</v>
      </c>
      <c r="N64">
        <v>95</v>
      </c>
      <c r="O64">
        <v>42</v>
      </c>
    </row>
    <row r="65" spans="1:15" x14ac:dyDescent="0.3">
      <c r="A65">
        <v>1955</v>
      </c>
      <c r="B65" t="s">
        <v>247</v>
      </c>
      <c r="C65" t="s">
        <v>248</v>
      </c>
      <c r="D65" t="str">
        <f>CONCATENATE(NobelPrize[[#This Row],[firstname]]," ",NobelPrize[[#This Row],[surname]])</f>
        <v>Polykarp Kusch</v>
      </c>
      <c r="E65" t="s">
        <v>15</v>
      </c>
      <c r="F65" t="s">
        <v>61</v>
      </c>
      <c r="G65" t="s">
        <v>2284</v>
      </c>
      <c r="H65" t="s">
        <v>2273</v>
      </c>
      <c r="I65">
        <v>2</v>
      </c>
      <c r="J65" t="s">
        <v>196</v>
      </c>
      <c r="K65" t="s">
        <v>180</v>
      </c>
      <c r="L65" t="s">
        <v>64</v>
      </c>
      <c r="M65" t="s">
        <v>84</v>
      </c>
      <c r="N65">
        <v>82</v>
      </c>
      <c r="O65">
        <v>44</v>
      </c>
    </row>
    <row r="66" spans="1:15" x14ac:dyDescent="0.3">
      <c r="A66">
        <v>1956</v>
      </c>
      <c r="B66" t="s">
        <v>249</v>
      </c>
      <c r="C66" t="s">
        <v>250</v>
      </c>
      <c r="D66" t="str">
        <f>CONCATENATE(NobelPrize[[#This Row],[firstname]]," ",NobelPrize[[#This Row],[surname]])</f>
        <v>William B. Shockley</v>
      </c>
      <c r="E66" t="s">
        <v>45</v>
      </c>
      <c r="F66" t="s">
        <v>61</v>
      </c>
      <c r="G66" t="s">
        <v>2284</v>
      </c>
      <c r="H66" t="s">
        <v>2273</v>
      </c>
      <c r="I66">
        <v>3</v>
      </c>
      <c r="J66" t="s">
        <v>251</v>
      </c>
      <c r="K66" t="s">
        <v>252</v>
      </c>
      <c r="L66" t="s">
        <v>64</v>
      </c>
      <c r="M66" t="s">
        <v>118</v>
      </c>
      <c r="N66">
        <v>79</v>
      </c>
      <c r="O66">
        <v>46</v>
      </c>
    </row>
    <row r="67" spans="1:15" x14ac:dyDescent="0.3">
      <c r="A67">
        <v>1956</v>
      </c>
      <c r="B67" t="s">
        <v>220</v>
      </c>
      <c r="C67" t="s">
        <v>253</v>
      </c>
      <c r="D67" t="str">
        <f>CONCATENATE(NobelPrize[[#This Row],[firstname]]," ",NobelPrize[[#This Row],[surname]])</f>
        <v>John Bardeen</v>
      </c>
      <c r="E67" t="s">
        <v>61</v>
      </c>
      <c r="F67" t="s">
        <v>61</v>
      </c>
      <c r="G67" t="s">
        <v>2284</v>
      </c>
      <c r="H67" t="s">
        <v>2273</v>
      </c>
      <c r="I67">
        <v>3</v>
      </c>
      <c r="J67" t="s">
        <v>254</v>
      </c>
      <c r="K67" t="s">
        <v>255</v>
      </c>
      <c r="L67" t="s">
        <v>64</v>
      </c>
      <c r="M67" t="s">
        <v>30</v>
      </c>
      <c r="N67">
        <v>83</v>
      </c>
      <c r="O67">
        <v>48</v>
      </c>
    </row>
    <row r="68" spans="1:15" x14ac:dyDescent="0.3">
      <c r="A68">
        <v>1972</v>
      </c>
      <c r="B68" t="s">
        <v>220</v>
      </c>
      <c r="C68" t="s">
        <v>253</v>
      </c>
      <c r="D68" t="str">
        <f>CONCATENATE(NobelPrize[[#This Row],[firstname]]," ",NobelPrize[[#This Row],[surname]])</f>
        <v>John Bardeen</v>
      </c>
      <c r="E68" t="s">
        <v>61</v>
      </c>
      <c r="F68" t="s">
        <v>61</v>
      </c>
      <c r="G68" t="s">
        <v>2284</v>
      </c>
      <c r="H68" t="s">
        <v>2273</v>
      </c>
      <c r="I68">
        <v>3</v>
      </c>
      <c r="J68" t="s">
        <v>254</v>
      </c>
      <c r="K68" t="s">
        <v>255</v>
      </c>
      <c r="L68" t="s">
        <v>64</v>
      </c>
      <c r="M68" t="s">
        <v>30</v>
      </c>
      <c r="N68">
        <v>83</v>
      </c>
      <c r="O68">
        <v>64</v>
      </c>
    </row>
    <row r="69" spans="1:15" x14ac:dyDescent="0.3">
      <c r="A69">
        <v>1956</v>
      </c>
      <c r="B69" t="s">
        <v>256</v>
      </c>
      <c r="C69" t="s">
        <v>257</v>
      </c>
      <c r="D69" t="str">
        <f>CONCATENATE(NobelPrize[[#This Row],[firstname]]," ",NobelPrize[[#This Row],[surname]])</f>
        <v>Walter H. Brattain</v>
      </c>
      <c r="E69" t="s">
        <v>258</v>
      </c>
      <c r="F69" t="s">
        <v>61</v>
      </c>
      <c r="G69" t="s">
        <v>2284</v>
      </c>
      <c r="H69" t="s">
        <v>2273</v>
      </c>
      <c r="I69">
        <v>3</v>
      </c>
      <c r="J69" t="s">
        <v>179</v>
      </c>
      <c r="K69" t="s">
        <v>259</v>
      </c>
      <c r="L69" t="s">
        <v>64</v>
      </c>
      <c r="M69" t="s">
        <v>118</v>
      </c>
      <c r="N69">
        <v>85</v>
      </c>
      <c r="O69">
        <v>54</v>
      </c>
    </row>
    <row r="70" spans="1:15" x14ac:dyDescent="0.3">
      <c r="A70">
        <v>1957</v>
      </c>
      <c r="B70" t="s">
        <v>260</v>
      </c>
      <c r="C70" t="s">
        <v>261</v>
      </c>
      <c r="D70" t="str">
        <f>CONCATENATE(NobelPrize[[#This Row],[firstname]]," ",NobelPrize[[#This Row],[surname]])</f>
        <v>Chen Ning Yang</v>
      </c>
      <c r="E70" t="s">
        <v>258</v>
      </c>
      <c r="G70" t="s">
        <v>2284</v>
      </c>
      <c r="H70" t="s">
        <v>2273</v>
      </c>
      <c r="I70">
        <v>2</v>
      </c>
      <c r="J70" t="s">
        <v>262</v>
      </c>
      <c r="K70" t="s">
        <v>200</v>
      </c>
      <c r="L70" t="s">
        <v>64</v>
      </c>
      <c r="M70" t="s">
        <v>91</v>
      </c>
      <c r="N70">
        <v>98</v>
      </c>
      <c r="O70">
        <v>35</v>
      </c>
    </row>
    <row r="71" spans="1:15" x14ac:dyDescent="0.3">
      <c r="A71">
        <v>1957</v>
      </c>
      <c r="B71" t="s">
        <v>263</v>
      </c>
      <c r="C71" t="s">
        <v>264</v>
      </c>
      <c r="D71" t="str">
        <f>CONCATENATE(NobelPrize[[#This Row],[firstname]]," ",NobelPrize[[#This Row],[surname]])</f>
        <v>Tsung-Dao Lee</v>
      </c>
      <c r="E71" t="s">
        <v>258</v>
      </c>
      <c r="G71" t="s">
        <v>2284</v>
      </c>
      <c r="H71" t="s">
        <v>2273</v>
      </c>
      <c r="I71">
        <v>2</v>
      </c>
      <c r="J71" t="s">
        <v>196</v>
      </c>
      <c r="K71" t="s">
        <v>180</v>
      </c>
      <c r="L71" t="s">
        <v>64</v>
      </c>
      <c r="M71" t="s">
        <v>41</v>
      </c>
      <c r="N71">
        <v>94</v>
      </c>
      <c r="O71">
        <v>31</v>
      </c>
    </row>
    <row r="72" spans="1:15" x14ac:dyDescent="0.3">
      <c r="A72">
        <v>1958</v>
      </c>
      <c r="B72" t="s">
        <v>265</v>
      </c>
      <c r="C72" t="s">
        <v>266</v>
      </c>
      <c r="D72" t="str">
        <f>CONCATENATE(NobelPrize[[#This Row],[firstname]]," ",NobelPrize[[#This Row],[surname]])</f>
        <v>Pavel A. Cherenkov</v>
      </c>
      <c r="E72" t="s">
        <v>83</v>
      </c>
      <c r="F72" t="s">
        <v>83</v>
      </c>
      <c r="G72" t="s">
        <v>2284</v>
      </c>
      <c r="H72" t="s">
        <v>2273</v>
      </c>
      <c r="I72">
        <v>3</v>
      </c>
      <c r="J72" t="s">
        <v>267</v>
      </c>
      <c r="K72" t="s">
        <v>268</v>
      </c>
      <c r="L72" t="s">
        <v>269</v>
      </c>
      <c r="M72" t="s">
        <v>25</v>
      </c>
      <c r="N72">
        <v>86</v>
      </c>
      <c r="O72">
        <v>54</v>
      </c>
    </row>
    <row r="73" spans="1:15" x14ac:dyDescent="0.3">
      <c r="A73">
        <v>1958</v>
      </c>
      <c r="B73" t="s">
        <v>270</v>
      </c>
      <c r="C73" t="s">
        <v>271</v>
      </c>
      <c r="D73" t="str">
        <f>CONCATENATE(NobelPrize[[#This Row],[firstname]]," ",NobelPrize[[#This Row],[surname]])</f>
        <v>Igor Y. Tamm</v>
      </c>
      <c r="E73" t="s">
        <v>83</v>
      </c>
      <c r="F73" t="s">
        <v>83</v>
      </c>
      <c r="G73" t="s">
        <v>2284</v>
      </c>
      <c r="H73" t="s">
        <v>2273</v>
      </c>
      <c r="I73">
        <v>3</v>
      </c>
      <c r="J73" t="s">
        <v>272</v>
      </c>
      <c r="K73" t="s">
        <v>268</v>
      </c>
      <c r="L73" t="s">
        <v>269</v>
      </c>
      <c r="M73" t="s">
        <v>25</v>
      </c>
      <c r="N73">
        <v>76</v>
      </c>
      <c r="O73">
        <v>63</v>
      </c>
    </row>
    <row r="74" spans="1:15" x14ac:dyDescent="0.3">
      <c r="A74">
        <v>1959</v>
      </c>
      <c r="B74" t="s">
        <v>273</v>
      </c>
      <c r="C74" t="s">
        <v>2076</v>
      </c>
      <c r="D74" t="str">
        <f>CONCATENATE(NobelPrize[[#This Row],[firstname]]," ",NobelPrize[[#This Row],[surname]])</f>
        <v>Emilio Segrè </v>
      </c>
      <c r="E74" t="s">
        <v>71</v>
      </c>
      <c r="F74" t="s">
        <v>61</v>
      </c>
      <c r="G74" t="s">
        <v>2284</v>
      </c>
      <c r="H74" t="s">
        <v>2273</v>
      </c>
      <c r="I74">
        <v>2</v>
      </c>
      <c r="J74" t="s">
        <v>188</v>
      </c>
      <c r="K74" t="s">
        <v>189</v>
      </c>
      <c r="L74" t="s">
        <v>64</v>
      </c>
      <c r="M74" t="s">
        <v>118</v>
      </c>
      <c r="N74">
        <v>84</v>
      </c>
      <c r="O74">
        <v>54</v>
      </c>
    </row>
    <row r="75" spans="1:15" x14ac:dyDescent="0.3">
      <c r="A75">
        <v>1959</v>
      </c>
      <c r="B75" t="s">
        <v>274</v>
      </c>
      <c r="C75" t="s">
        <v>275</v>
      </c>
      <c r="D75" t="str">
        <f>CONCATENATE(NobelPrize[[#This Row],[firstname]]," ",NobelPrize[[#This Row],[surname]])</f>
        <v>Owen Chamberlain</v>
      </c>
      <c r="E75" t="s">
        <v>61</v>
      </c>
      <c r="F75" t="s">
        <v>61</v>
      </c>
      <c r="G75" t="s">
        <v>2284</v>
      </c>
      <c r="H75" t="s">
        <v>2273</v>
      </c>
      <c r="I75">
        <v>2</v>
      </c>
      <c r="J75" t="s">
        <v>188</v>
      </c>
      <c r="K75" t="s">
        <v>189</v>
      </c>
      <c r="L75" t="s">
        <v>64</v>
      </c>
      <c r="M75" t="s">
        <v>25</v>
      </c>
      <c r="N75">
        <v>86</v>
      </c>
      <c r="O75">
        <v>39</v>
      </c>
    </row>
    <row r="76" spans="1:15" x14ac:dyDescent="0.3">
      <c r="A76">
        <v>1960</v>
      </c>
      <c r="B76" t="s">
        <v>276</v>
      </c>
      <c r="C76" t="s">
        <v>277</v>
      </c>
      <c r="D76" t="str">
        <f>CONCATENATE(NobelPrize[[#This Row],[firstname]]," ",NobelPrize[[#This Row],[surname]])</f>
        <v>Donald A. Glaser</v>
      </c>
      <c r="E76" t="s">
        <v>61</v>
      </c>
      <c r="F76" t="s">
        <v>61</v>
      </c>
      <c r="G76" t="s">
        <v>2284</v>
      </c>
      <c r="H76" t="s">
        <v>2273</v>
      </c>
      <c r="I76">
        <v>1</v>
      </c>
      <c r="J76" t="s">
        <v>188</v>
      </c>
      <c r="K76" t="s">
        <v>189</v>
      </c>
      <c r="L76" t="s">
        <v>64</v>
      </c>
      <c r="M76" t="s">
        <v>91</v>
      </c>
      <c r="N76">
        <v>87</v>
      </c>
      <c r="O76">
        <v>34</v>
      </c>
    </row>
    <row r="77" spans="1:15" x14ac:dyDescent="0.3">
      <c r="A77">
        <v>1961</v>
      </c>
      <c r="B77" t="s">
        <v>278</v>
      </c>
      <c r="C77" t="s">
        <v>279</v>
      </c>
      <c r="D77" t="str">
        <f>CONCATENATE(NobelPrize[[#This Row],[firstname]]," ",NobelPrize[[#This Row],[surname]])</f>
        <v>Robert Hofstadter</v>
      </c>
      <c r="E77" t="s">
        <v>61</v>
      </c>
      <c r="F77" t="s">
        <v>61</v>
      </c>
      <c r="G77" t="s">
        <v>2284</v>
      </c>
      <c r="H77" t="s">
        <v>2273</v>
      </c>
      <c r="I77">
        <v>2</v>
      </c>
      <c r="J77" t="s">
        <v>232</v>
      </c>
      <c r="K77" t="s">
        <v>233</v>
      </c>
      <c r="L77" t="s">
        <v>64</v>
      </c>
      <c r="M77" t="s">
        <v>118</v>
      </c>
      <c r="N77">
        <v>75</v>
      </c>
      <c r="O77">
        <v>46</v>
      </c>
    </row>
    <row r="78" spans="1:15" x14ac:dyDescent="0.3">
      <c r="A78">
        <v>1961</v>
      </c>
      <c r="B78" t="s">
        <v>280</v>
      </c>
      <c r="C78" t="s">
        <v>2077</v>
      </c>
      <c r="D78" t="str">
        <f>CONCATENATE(NobelPrize[[#This Row],[firstname]]," ",NobelPrize[[#This Row],[surname]])</f>
        <v>Rudolf Mössbauer</v>
      </c>
      <c r="E78" t="s">
        <v>15</v>
      </c>
      <c r="G78" t="s">
        <v>2284</v>
      </c>
      <c r="H78" t="s">
        <v>2273</v>
      </c>
      <c r="I78">
        <v>2</v>
      </c>
      <c r="J78" t="s">
        <v>281</v>
      </c>
      <c r="K78" t="s">
        <v>17</v>
      </c>
      <c r="L78" t="s">
        <v>18</v>
      </c>
      <c r="M78" t="s">
        <v>84</v>
      </c>
      <c r="N78">
        <v>82</v>
      </c>
      <c r="O78">
        <v>32</v>
      </c>
    </row>
    <row r="79" spans="1:15" x14ac:dyDescent="0.3">
      <c r="A79">
        <v>1962</v>
      </c>
      <c r="B79" t="s">
        <v>282</v>
      </c>
      <c r="C79" t="s">
        <v>283</v>
      </c>
      <c r="D79" t="str">
        <f>CONCATENATE(NobelPrize[[#This Row],[firstname]]," ",NobelPrize[[#This Row],[surname]])</f>
        <v>Lev Landau</v>
      </c>
      <c r="E79" t="s">
        <v>284</v>
      </c>
      <c r="F79" t="s">
        <v>83</v>
      </c>
      <c r="G79" t="s">
        <v>2284</v>
      </c>
      <c r="H79" t="s">
        <v>2273</v>
      </c>
      <c r="I79">
        <v>1</v>
      </c>
      <c r="J79" t="s">
        <v>285</v>
      </c>
      <c r="K79" t="s">
        <v>268</v>
      </c>
      <c r="L79" t="s">
        <v>269</v>
      </c>
      <c r="M79" t="s">
        <v>84</v>
      </c>
      <c r="N79">
        <v>60</v>
      </c>
      <c r="O79">
        <v>54</v>
      </c>
    </row>
    <row r="80" spans="1:15" x14ac:dyDescent="0.3">
      <c r="A80">
        <v>1963</v>
      </c>
      <c r="B80" t="s">
        <v>286</v>
      </c>
      <c r="C80" t="s">
        <v>287</v>
      </c>
      <c r="D80" t="str">
        <f>CONCATENATE(NobelPrize[[#This Row],[firstname]]," ",NobelPrize[[#This Row],[surname]])</f>
        <v>Eugene Wigner</v>
      </c>
      <c r="E80" t="s">
        <v>288</v>
      </c>
      <c r="F80" t="s">
        <v>61</v>
      </c>
      <c r="G80" t="s">
        <v>2284</v>
      </c>
      <c r="H80" t="s">
        <v>2273</v>
      </c>
      <c r="I80">
        <v>2</v>
      </c>
      <c r="J80" t="s">
        <v>199</v>
      </c>
      <c r="K80" t="s">
        <v>200</v>
      </c>
      <c r="L80" t="s">
        <v>64</v>
      </c>
      <c r="M80" t="s">
        <v>41</v>
      </c>
      <c r="N80">
        <v>93</v>
      </c>
      <c r="O80">
        <v>61</v>
      </c>
    </row>
    <row r="81" spans="1:15" x14ac:dyDescent="0.3">
      <c r="A81">
        <v>1963</v>
      </c>
      <c r="B81" t="s">
        <v>289</v>
      </c>
      <c r="C81" t="s">
        <v>290</v>
      </c>
      <c r="D81" t="str">
        <f>CONCATENATE(NobelPrize[[#This Row],[firstname]]," ",NobelPrize[[#This Row],[surname]])</f>
        <v>Maria Goeppert Mayer</v>
      </c>
      <c r="E81" t="s">
        <v>40</v>
      </c>
      <c r="F81" t="s">
        <v>61</v>
      </c>
      <c r="G81" t="s">
        <v>2285</v>
      </c>
      <c r="H81" t="s">
        <v>2273</v>
      </c>
      <c r="I81">
        <v>4</v>
      </c>
      <c r="J81" t="s">
        <v>188</v>
      </c>
      <c r="K81" t="s">
        <v>291</v>
      </c>
      <c r="L81" t="s">
        <v>64</v>
      </c>
      <c r="M81" t="s">
        <v>54</v>
      </c>
      <c r="N81">
        <v>66</v>
      </c>
      <c r="O81">
        <v>57</v>
      </c>
    </row>
    <row r="82" spans="1:15" x14ac:dyDescent="0.3">
      <c r="A82">
        <v>1963</v>
      </c>
      <c r="B82" t="s">
        <v>292</v>
      </c>
      <c r="C82" t="s">
        <v>293</v>
      </c>
      <c r="D82" t="str">
        <f>CONCATENATE(NobelPrize[[#This Row],[firstname]]," ",NobelPrize[[#This Row],[surname]])</f>
        <v>J. Hans D. Jensen</v>
      </c>
      <c r="E82" t="s">
        <v>15</v>
      </c>
      <c r="F82" t="s">
        <v>15</v>
      </c>
      <c r="G82" t="s">
        <v>2284</v>
      </c>
      <c r="H82" t="s">
        <v>2273</v>
      </c>
      <c r="I82">
        <v>4</v>
      </c>
      <c r="J82" t="s">
        <v>243</v>
      </c>
      <c r="K82" t="s">
        <v>244</v>
      </c>
      <c r="L82" t="s">
        <v>18</v>
      </c>
      <c r="M82" t="s">
        <v>54</v>
      </c>
      <c r="N82">
        <v>66</v>
      </c>
      <c r="O82">
        <v>56</v>
      </c>
    </row>
    <row r="83" spans="1:15" x14ac:dyDescent="0.3">
      <c r="A83">
        <v>1964</v>
      </c>
      <c r="B83" t="s">
        <v>294</v>
      </c>
      <c r="C83" t="s">
        <v>295</v>
      </c>
      <c r="D83" t="str">
        <f>CONCATENATE(NobelPrize[[#This Row],[firstname]]," ",NobelPrize[[#This Row],[surname]])</f>
        <v>Charles H. Townes</v>
      </c>
      <c r="E83" t="s">
        <v>61</v>
      </c>
      <c r="F83" t="s">
        <v>61</v>
      </c>
      <c r="G83" t="s">
        <v>2284</v>
      </c>
      <c r="H83" t="s">
        <v>2273</v>
      </c>
      <c r="I83">
        <v>2</v>
      </c>
      <c r="J83" t="s">
        <v>296</v>
      </c>
      <c r="K83" t="s">
        <v>204</v>
      </c>
      <c r="L83" t="s">
        <v>64</v>
      </c>
      <c r="M83" t="s">
        <v>25</v>
      </c>
      <c r="N83">
        <v>100</v>
      </c>
      <c r="O83">
        <v>49</v>
      </c>
    </row>
    <row r="84" spans="1:15" x14ac:dyDescent="0.3">
      <c r="A84">
        <v>1964</v>
      </c>
      <c r="B84" t="s">
        <v>297</v>
      </c>
      <c r="C84" t="s">
        <v>298</v>
      </c>
      <c r="D84" t="str">
        <f>CONCATENATE(NobelPrize[[#This Row],[firstname]]," ",NobelPrize[[#This Row],[surname]])</f>
        <v>Nicolay G. Basov</v>
      </c>
      <c r="E84" t="s">
        <v>83</v>
      </c>
      <c r="F84" t="s">
        <v>83</v>
      </c>
      <c r="G84" t="s">
        <v>2284</v>
      </c>
      <c r="H84" t="s">
        <v>2273</v>
      </c>
      <c r="I84">
        <v>4</v>
      </c>
      <c r="J84" t="s">
        <v>267</v>
      </c>
      <c r="K84" t="s">
        <v>268</v>
      </c>
      <c r="L84" t="s">
        <v>269</v>
      </c>
      <c r="M84" t="s">
        <v>36</v>
      </c>
      <c r="N84">
        <v>79</v>
      </c>
      <c r="O84">
        <v>42</v>
      </c>
    </row>
    <row r="85" spans="1:15" x14ac:dyDescent="0.3">
      <c r="A85">
        <v>1964</v>
      </c>
      <c r="B85" t="s">
        <v>299</v>
      </c>
      <c r="C85" t="s">
        <v>300</v>
      </c>
      <c r="D85" t="str">
        <f>CONCATENATE(NobelPrize[[#This Row],[firstname]]," ",NobelPrize[[#This Row],[surname]])</f>
        <v>Aleksandr M. Prokhorov</v>
      </c>
      <c r="E85" t="s">
        <v>100</v>
      </c>
      <c r="F85" t="s">
        <v>83</v>
      </c>
      <c r="G85" t="s">
        <v>2284</v>
      </c>
      <c r="H85" t="s">
        <v>2273</v>
      </c>
      <c r="I85">
        <v>4</v>
      </c>
      <c r="J85" t="s">
        <v>267</v>
      </c>
      <c r="K85" t="s">
        <v>268</v>
      </c>
      <c r="L85" t="s">
        <v>269</v>
      </c>
      <c r="M85" t="s">
        <v>25</v>
      </c>
      <c r="N85">
        <v>86</v>
      </c>
      <c r="O85">
        <v>48</v>
      </c>
    </row>
    <row r="86" spans="1:15" x14ac:dyDescent="0.3">
      <c r="A86">
        <v>1965</v>
      </c>
      <c r="B86" t="s">
        <v>301</v>
      </c>
      <c r="C86" t="s">
        <v>302</v>
      </c>
      <c r="D86" t="str">
        <f>CONCATENATE(NobelPrize[[#This Row],[firstname]]," ",NobelPrize[[#This Row],[surname]])</f>
        <v>Sin-Itiro Tomonaga</v>
      </c>
      <c r="E86" t="s">
        <v>212</v>
      </c>
      <c r="F86" t="s">
        <v>212</v>
      </c>
      <c r="G86" t="s">
        <v>2284</v>
      </c>
      <c r="H86" t="s">
        <v>2273</v>
      </c>
      <c r="I86">
        <v>3</v>
      </c>
      <c r="J86" t="s">
        <v>303</v>
      </c>
      <c r="K86" t="s">
        <v>304</v>
      </c>
      <c r="L86" t="s">
        <v>215</v>
      </c>
      <c r="M86" t="s">
        <v>19</v>
      </c>
      <c r="N86">
        <v>73</v>
      </c>
      <c r="O86">
        <v>59</v>
      </c>
    </row>
    <row r="87" spans="1:15" x14ac:dyDescent="0.3">
      <c r="A87">
        <v>1965</v>
      </c>
      <c r="B87" t="s">
        <v>305</v>
      </c>
      <c r="C87" t="s">
        <v>306</v>
      </c>
      <c r="D87" t="str">
        <f>CONCATENATE(NobelPrize[[#This Row],[firstname]]," ",NobelPrize[[#This Row],[surname]])</f>
        <v>Julian Schwinger</v>
      </c>
      <c r="E87" t="s">
        <v>61</v>
      </c>
      <c r="F87" t="s">
        <v>61</v>
      </c>
      <c r="G87" t="s">
        <v>2284</v>
      </c>
      <c r="H87" t="s">
        <v>2273</v>
      </c>
      <c r="I87">
        <v>3</v>
      </c>
      <c r="J87" t="s">
        <v>203</v>
      </c>
      <c r="K87" t="s">
        <v>204</v>
      </c>
      <c r="L87" t="s">
        <v>64</v>
      </c>
      <c r="M87" t="s">
        <v>118</v>
      </c>
      <c r="N87">
        <v>76</v>
      </c>
      <c r="O87">
        <v>47</v>
      </c>
    </row>
    <row r="88" spans="1:15" x14ac:dyDescent="0.3">
      <c r="A88">
        <v>1965</v>
      </c>
      <c r="B88" t="s">
        <v>307</v>
      </c>
      <c r="C88" t="s">
        <v>308</v>
      </c>
      <c r="D88" t="str">
        <f>CONCATENATE(NobelPrize[[#This Row],[firstname]]," ",NobelPrize[[#This Row],[surname]])</f>
        <v>Richard P. Feynman</v>
      </c>
      <c r="E88" t="s">
        <v>61</v>
      </c>
      <c r="F88" t="s">
        <v>61</v>
      </c>
      <c r="G88" t="s">
        <v>2284</v>
      </c>
      <c r="H88" t="s">
        <v>2273</v>
      </c>
      <c r="I88">
        <v>3</v>
      </c>
      <c r="J88" t="s">
        <v>129</v>
      </c>
      <c r="K88" t="s">
        <v>130</v>
      </c>
      <c r="L88" t="s">
        <v>64</v>
      </c>
      <c r="M88" t="s">
        <v>30</v>
      </c>
      <c r="N88">
        <v>70</v>
      </c>
      <c r="O88">
        <v>47</v>
      </c>
    </row>
    <row r="89" spans="1:15" x14ac:dyDescent="0.3">
      <c r="A89">
        <v>1966</v>
      </c>
      <c r="B89" t="s">
        <v>309</v>
      </c>
      <c r="C89" t="s">
        <v>310</v>
      </c>
      <c r="D89" t="str">
        <f>CONCATENATE(NobelPrize[[#This Row],[firstname]]," ",NobelPrize[[#This Row],[surname]])</f>
        <v>Alfred Kastler</v>
      </c>
      <c r="E89" t="s">
        <v>33</v>
      </c>
      <c r="F89" t="s">
        <v>33</v>
      </c>
      <c r="G89" t="s">
        <v>2284</v>
      </c>
      <c r="H89" t="s">
        <v>2273</v>
      </c>
      <c r="I89">
        <v>1</v>
      </c>
      <c r="J89" t="s">
        <v>2148</v>
      </c>
      <c r="K89" t="s">
        <v>34</v>
      </c>
      <c r="L89" t="s">
        <v>35</v>
      </c>
      <c r="M89" t="s">
        <v>30</v>
      </c>
      <c r="N89">
        <v>82</v>
      </c>
      <c r="O89">
        <v>64</v>
      </c>
    </row>
    <row r="90" spans="1:15" x14ac:dyDescent="0.3">
      <c r="A90">
        <v>1967</v>
      </c>
      <c r="B90" t="s">
        <v>311</v>
      </c>
      <c r="C90" t="s">
        <v>312</v>
      </c>
      <c r="D90" t="str">
        <f>CONCATENATE(NobelPrize[[#This Row],[firstname]]," ",NobelPrize[[#This Row],[surname]])</f>
        <v>Hans Bethe</v>
      </c>
      <c r="E90" t="s">
        <v>33</v>
      </c>
      <c r="F90" t="s">
        <v>61</v>
      </c>
      <c r="G90" t="s">
        <v>2284</v>
      </c>
      <c r="H90" t="s">
        <v>2273</v>
      </c>
      <c r="I90">
        <v>1</v>
      </c>
      <c r="J90" t="s">
        <v>313</v>
      </c>
      <c r="K90" t="s">
        <v>314</v>
      </c>
      <c r="L90" t="s">
        <v>64</v>
      </c>
      <c r="M90" t="s">
        <v>25</v>
      </c>
      <c r="N90">
        <v>99</v>
      </c>
      <c r="O90">
        <v>61</v>
      </c>
    </row>
    <row r="91" spans="1:15" x14ac:dyDescent="0.3">
      <c r="A91">
        <v>1968</v>
      </c>
      <c r="B91" t="s">
        <v>315</v>
      </c>
      <c r="C91" t="s">
        <v>316</v>
      </c>
      <c r="D91" t="str">
        <f>CONCATENATE(NobelPrize[[#This Row],[firstname]]," ",NobelPrize[[#This Row],[surname]])</f>
        <v>Luis Alvarez</v>
      </c>
      <c r="E91" t="s">
        <v>61</v>
      </c>
      <c r="F91" t="s">
        <v>61</v>
      </c>
      <c r="G91" t="s">
        <v>2284</v>
      </c>
      <c r="H91" t="s">
        <v>2273</v>
      </c>
      <c r="I91">
        <v>1</v>
      </c>
      <c r="J91" t="s">
        <v>188</v>
      </c>
      <c r="K91" t="s">
        <v>189</v>
      </c>
      <c r="L91" t="s">
        <v>64</v>
      </c>
      <c r="M91" t="s">
        <v>54</v>
      </c>
      <c r="N91">
        <v>77</v>
      </c>
      <c r="O91">
        <v>57</v>
      </c>
    </row>
    <row r="92" spans="1:15" x14ac:dyDescent="0.3">
      <c r="A92">
        <v>1969</v>
      </c>
      <c r="B92" t="s">
        <v>317</v>
      </c>
      <c r="C92" t="s">
        <v>318</v>
      </c>
      <c r="D92" t="str">
        <f>CONCATENATE(NobelPrize[[#This Row],[firstname]]," ",NobelPrize[[#This Row],[surname]])</f>
        <v>Murray Gell-Mann</v>
      </c>
      <c r="E92" t="s">
        <v>61</v>
      </c>
      <c r="F92" t="s">
        <v>61</v>
      </c>
      <c r="G92" t="s">
        <v>2284</v>
      </c>
      <c r="H92" t="s">
        <v>2273</v>
      </c>
      <c r="I92">
        <v>1</v>
      </c>
      <c r="J92" t="s">
        <v>129</v>
      </c>
      <c r="K92" t="s">
        <v>130</v>
      </c>
      <c r="L92" t="s">
        <v>64</v>
      </c>
      <c r="M92" t="s">
        <v>91</v>
      </c>
      <c r="N92">
        <v>90</v>
      </c>
      <c r="O92">
        <v>40</v>
      </c>
    </row>
    <row r="93" spans="1:15" x14ac:dyDescent="0.3">
      <c r="A93">
        <v>1970</v>
      </c>
      <c r="B93" t="s">
        <v>319</v>
      </c>
      <c r="C93" t="s">
        <v>2078</v>
      </c>
      <c r="D93" t="str">
        <f>CONCATENATE(NobelPrize[[#This Row],[firstname]]," ",NobelPrize[[#This Row],[surname]])</f>
        <v>Hannes Alfvén </v>
      </c>
      <c r="E93" t="s">
        <v>86</v>
      </c>
      <c r="F93" t="s">
        <v>86</v>
      </c>
      <c r="G93" t="s">
        <v>2284</v>
      </c>
      <c r="H93" t="s">
        <v>2273</v>
      </c>
      <c r="I93">
        <v>2</v>
      </c>
      <c r="J93" t="s">
        <v>320</v>
      </c>
      <c r="K93" t="s">
        <v>321</v>
      </c>
      <c r="L93" t="s">
        <v>88</v>
      </c>
      <c r="M93" t="s">
        <v>30</v>
      </c>
      <c r="N93">
        <v>87</v>
      </c>
      <c r="O93">
        <v>62</v>
      </c>
    </row>
    <row r="94" spans="1:15" x14ac:dyDescent="0.3">
      <c r="A94">
        <v>1970</v>
      </c>
      <c r="B94" t="s">
        <v>151</v>
      </c>
      <c r="C94" t="s">
        <v>2079</v>
      </c>
      <c r="D94" t="str">
        <f>CONCATENATE(NobelPrize[[#This Row],[firstname]]," ",NobelPrize[[#This Row],[surname]])</f>
        <v xml:space="preserve">Louis Néel </v>
      </c>
      <c r="E94" t="s">
        <v>33</v>
      </c>
      <c r="F94" t="s">
        <v>33</v>
      </c>
      <c r="G94" t="s">
        <v>2284</v>
      </c>
      <c r="H94" t="s">
        <v>2273</v>
      </c>
      <c r="I94">
        <v>2</v>
      </c>
      <c r="J94" t="s">
        <v>322</v>
      </c>
      <c r="K94" t="s">
        <v>323</v>
      </c>
      <c r="L94" t="s">
        <v>35</v>
      </c>
      <c r="M94" t="s">
        <v>41</v>
      </c>
      <c r="N94">
        <v>96</v>
      </c>
      <c r="O94">
        <v>66</v>
      </c>
    </row>
    <row r="95" spans="1:15" x14ac:dyDescent="0.3">
      <c r="A95">
        <v>1971</v>
      </c>
      <c r="B95" t="s">
        <v>324</v>
      </c>
      <c r="C95" t="s">
        <v>325</v>
      </c>
      <c r="D95" t="str">
        <f>CONCATENATE(NobelPrize[[#This Row],[firstname]]," ",NobelPrize[[#This Row],[surname]])</f>
        <v>Dennis Gabor</v>
      </c>
      <c r="E95" t="s">
        <v>288</v>
      </c>
      <c r="F95" t="s">
        <v>45</v>
      </c>
      <c r="G95" t="s">
        <v>2284</v>
      </c>
      <c r="H95" t="s">
        <v>2273</v>
      </c>
      <c r="I95">
        <v>1</v>
      </c>
      <c r="J95" t="s">
        <v>326</v>
      </c>
      <c r="K95" t="s">
        <v>47</v>
      </c>
      <c r="L95" t="s">
        <v>48</v>
      </c>
      <c r="M95" t="s">
        <v>54</v>
      </c>
      <c r="N95">
        <v>79</v>
      </c>
      <c r="O95">
        <v>71</v>
      </c>
    </row>
    <row r="96" spans="1:15" x14ac:dyDescent="0.3">
      <c r="A96">
        <v>1972</v>
      </c>
      <c r="B96" t="s">
        <v>327</v>
      </c>
      <c r="C96" t="s">
        <v>328</v>
      </c>
      <c r="D96" t="str">
        <f>CONCATENATE(NobelPrize[[#This Row],[firstname]]," ",NobelPrize[[#This Row],[surname]])</f>
        <v>Leon N. Cooper</v>
      </c>
      <c r="E96" t="s">
        <v>61</v>
      </c>
      <c r="G96" t="s">
        <v>2284</v>
      </c>
      <c r="H96" t="s">
        <v>2273</v>
      </c>
      <c r="I96">
        <v>3</v>
      </c>
      <c r="J96" t="s">
        <v>329</v>
      </c>
      <c r="K96" t="s">
        <v>330</v>
      </c>
      <c r="L96" t="s">
        <v>64</v>
      </c>
      <c r="M96" t="s">
        <v>118</v>
      </c>
      <c r="N96">
        <v>90</v>
      </c>
      <c r="O96">
        <v>42</v>
      </c>
    </row>
    <row r="97" spans="1:15" x14ac:dyDescent="0.3">
      <c r="A97">
        <v>1972</v>
      </c>
      <c r="B97" t="s">
        <v>278</v>
      </c>
      <c r="C97" t="s">
        <v>331</v>
      </c>
      <c r="D97" t="str">
        <f>CONCATENATE(NobelPrize[[#This Row],[firstname]]," ",NobelPrize[[#This Row],[surname]])</f>
        <v>Robert Schrieffer</v>
      </c>
      <c r="E97" t="s">
        <v>61</v>
      </c>
      <c r="F97" t="s">
        <v>61</v>
      </c>
      <c r="G97" t="s">
        <v>2284</v>
      </c>
      <c r="H97" t="s">
        <v>2273</v>
      </c>
      <c r="I97">
        <v>3</v>
      </c>
      <c r="J97" t="s">
        <v>332</v>
      </c>
      <c r="K97" t="s">
        <v>333</v>
      </c>
      <c r="L97" t="s">
        <v>64</v>
      </c>
      <c r="M97" t="s">
        <v>30</v>
      </c>
      <c r="N97">
        <v>88</v>
      </c>
      <c r="O97">
        <v>41</v>
      </c>
    </row>
    <row r="98" spans="1:15" x14ac:dyDescent="0.3">
      <c r="A98">
        <v>1973</v>
      </c>
      <c r="B98" t="s">
        <v>334</v>
      </c>
      <c r="C98" t="s">
        <v>335</v>
      </c>
      <c r="D98" t="str">
        <f>CONCATENATE(NobelPrize[[#This Row],[firstname]]," ",NobelPrize[[#This Row],[surname]])</f>
        <v>Leo Esaki</v>
      </c>
      <c r="E98" t="s">
        <v>212</v>
      </c>
      <c r="G98" t="s">
        <v>2284</v>
      </c>
      <c r="H98" t="s">
        <v>2273</v>
      </c>
      <c r="I98">
        <v>4</v>
      </c>
      <c r="J98" t="s">
        <v>336</v>
      </c>
      <c r="K98" t="s">
        <v>337</v>
      </c>
      <c r="L98" t="s">
        <v>64</v>
      </c>
      <c r="M98" t="s">
        <v>19</v>
      </c>
      <c r="N98">
        <v>95</v>
      </c>
      <c r="O98">
        <v>48</v>
      </c>
    </row>
    <row r="99" spans="1:15" x14ac:dyDescent="0.3">
      <c r="A99">
        <v>1973</v>
      </c>
      <c r="B99" t="s">
        <v>338</v>
      </c>
      <c r="C99" t="s">
        <v>339</v>
      </c>
      <c r="D99" t="str">
        <f>CONCATENATE(NobelPrize[[#This Row],[firstname]]," ",NobelPrize[[#This Row],[surname]])</f>
        <v>Ivar Giaever</v>
      </c>
      <c r="E99" t="s">
        <v>340</v>
      </c>
      <c r="G99" t="s">
        <v>2284</v>
      </c>
      <c r="H99" t="s">
        <v>2273</v>
      </c>
      <c r="I99">
        <v>4</v>
      </c>
      <c r="J99" t="s">
        <v>341</v>
      </c>
      <c r="K99" t="s">
        <v>342</v>
      </c>
      <c r="L99" t="s">
        <v>64</v>
      </c>
      <c r="M99" t="s">
        <v>73</v>
      </c>
      <c r="N99">
        <v>91</v>
      </c>
      <c r="O99">
        <v>44</v>
      </c>
    </row>
    <row r="100" spans="1:15" x14ac:dyDescent="0.3">
      <c r="A100">
        <v>1973</v>
      </c>
      <c r="B100" t="s">
        <v>343</v>
      </c>
      <c r="C100" t="s">
        <v>344</v>
      </c>
      <c r="D100" t="str">
        <f>CONCATENATE(NobelPrize[[#This Row],[firstname]]," ",NobelPrize[[#This Row],[surname]])</f>
        <v>Brian D. Josephson</v>
      </c>
      <c r="E100" t="s">
        <v>45</v>
      </c>
      <c r="G100" t="s">
        <v>2284</v>
      </c>
      <c r="H100" t="s">
        <v>2273</v>
      </c>
      <c r="I100">
        <v>2</v>
      </c>
      <c r="J100" t="s">
        <v>57</v>
      </c>
      <c r="K100" t="s">
        <v>58</v>
      </c>
      <c r="L100" t="s">
        <v>48</v>
      </c>
      <c r="M100" t="s">
        <v>84</v>
      </c>
      <c r="N100">
        <v>80</v>
      </c>
      <c r="O100">
        <v>33</v>
      </c>
    </row>
    <row r="101" spans="1:15" x14ac:dyDescent="0.3">
      <c r="A101">
        <v>1974</v>
      </c>
      <c r="B101" t="s">
        <v>345</v>
      </c>
      <c r="C101" t="s">
        <v>346</v>
      </c>
      <c r="D101" t="str">
        <f>CONCATENATE(NobelPrize[[#This Row],[firstname]]," ",NobelPrize[[#This Row],[surname]])</f>
        <v>Martin Ryle</v>
      </c>
      <c r="E101" t="s">
        <v>45</v>
      </c>
      <c r="F101" t="s">
        <v>45</v>
      </c>
      <c r="G101" t="s">
        <v>2284</v>
      </c>
      <c r="H101" t="s">
        <v>2273</v>
      </c>
      <c r="I101">
        <v>2</v>
      </c>
      <c r="J101" t="s">
        <v>57</v>
      </c>
      <c r="K101" t="s">
        <v>58</v>
      </c>
      <c r="L101" t="s">
        <v>48</v>
      </c>
      <c r="M101" t="s">
        <v>91</v>
      </c>
      <c r="N101">
        <v>66</v>
      </c>
      <c r="O101">
        <v>56</v>
      </c>
    </row>
    <row r="102" spans="1:15" x14ac:dyDescent="0.3">
      <c r="A102">
        <v>1974</v>
      </c>
      <c r="B102" t="s">
        <v>347</v>
      </c>
      <c r="C102" t="s">
        <v>348</v>
      </c>
      <c r="D102" t="str">
        <f>CONCATENATE(NobelPrize[[#This Row],[firstname]]," ",NobelPrize[[#This Row],[surname]])</f>
        <v>Antony Hewish</v>
      </c>
      <c r="E102" t="s">
        <v>45</v>
      </c>
      <c r="G102" t="s">
        <v>2284</v>
      </c>
      <c r="H102" t="s">
        <v>2273</v>
      </c>
      <c r="I102">
        <v>2</v>
      </c>
      <c r="J102" t="s">
        <v>57</v>
      </c>
      <c r="K102" t="s">
        <v>58</v>
      </c>
      <c r="L102" t="s">
        <v>48</v>
      </c>
      <c r="M102" t="s">
        <v>30</v>
      </c>
      <c r="N102">
        <v>96</v>
      </c>
      <c r="O102">
        <v>50</v>
      </c>
    </row>
    <row r="103" spans="1:15" x14ac:dyDescent="0.3">
      <c r="A103">
        <v>1975</v>
      </c>
      <c r="B103" t="s">
        <v>349</v>
      </c>
      <c r="C103" t="s">
        <v>122</v>
      </c>
      <c r="D103" t="str">
        <f>CONCATENATE(NobelPrize[[#This Row],[firstname]]," ",NobelPrize[[#This Row],[surname]])</f>
        <v>Aage N. Bohr</v>
      </c>
      <c r="E103" t="s">
        <v>123</v>
      </c>
      <c r="F103" t="s">
        <v>123</v>
      </c>
      <c r="G103" t="s">
        <v>2284</v>
      </c>
      <c r="H103" t="s">
        <v>2273</v>
      </c>
      <c r="I103">
        <v>3</v>
      </c>
      <c r="J103" t="s">
        <v>350</v>
      </c>
      <c r="K103" t="s">
        <v>125</v>
      </c>
      <c r="L103" t="s">
        <v>126</v>
      </c>
      <c r="M103" t="s">
        <v>54</v>
      </c>
      <c r="N103">
        <v>87</v>
      </c>
      <c r="O103">
        <v>53</v>
      </c>
    </row>
    <row r="104" spans="1:15" x14ac:dyDescent="0.3">
      <c r="A104">
        <v>1975</v>
      </c>
      <c r="B104" t="s">
        <v>351</v>
      </c>
      <c r="C104" t="s">
        <v>352</v>
      </c>
      <c r="D104" t="str">
        <f>CONCATENATE(NobelPrize[[#This Row],[firstname]]," ",NobelPrize[[#This Row],[surname]])</f>
        <v>Ben R. Mottelson</v>
      </c>
      <c r="E104" t="s">
        <v>61</v>
      </c>
      <c r="G104" t="s">
        <v>2284</v>
      </c>
      <c r="H104" t="s">
        <v>2273</v>
      </c>
      <c r="I104">
        <v>3</v>
      </c>
      <c r="J104" t="s">
        <v>353</v>
      </c>
      <c r="K104" t="s">
        <v>125</v>
      </c>
      <c r="L104" t="s">
        <v>126</v>
      </c>
      <c r="M104" t="s">
        <v>25</v>
      </c>
      <c r="N104">
        <v>94</v>
      </c>
      <c r="O104">
        <v>49</v>
      </c>
    </row>
    <row r="105" spans="1:15" x14ac:dyDescent="0.3">
      <c r="A105">
        <v>1975</v>
      </c>
      <c r="B105" t="s">
        <v>135</v>
      </c>
      <c r="C105" t="s">
        <v>354</v>
      </c>
      <c r="D105" t="str">
        <f>CONCATENATE(NobelPrize[[#This Row],[firstname]]," ",NobelPrize[[#This Row],[surname]])</f>
        <v>James Rainwater</v>
      </c>
      <c r="E105" t="s">
        <v>61</v>
      </c>
      <c r="F105" t="s">
        <v>61</v>
      </c>
      <c r="G105" t="s">
        <v>2284</v>
      </c>
      <c r="H105" t="s">
        <v>2273</v>
      </c>
      <c r="I105">
        <v>3</v>
      </c>
      <c r="J105" t="s">
        <v>196</v>
      </c>
      <c r="K105" t="s">
        <v>180</v>
      </c>
      <c r="L105" t="s">
        <v>64</v>
      </c>
      <c r="M105" t="s">
        <v>36</v>
      </c>
      <c r="N105">
        <v>69</v>
      </c>
      <c r="O105">
        <v>58</v>
      </c>
    </row>
    <row r="106" spans="1:15" x14ac:dyDescent="0.3">
      <c r="A106">
        <v>1976</v>
      </c>
      <c r="B106" t="s">
        <v>355</v>
      </c>
      <c r="C106" t="s">
        <v>356</v>
      </c>
      <c r="D106" t="str">
        <f>CONCATENATE(NobelPrize[[#This Row],[firstname]]," ",NobelPrize[[#This Row],[surname]])</f>
        <v>Burton Richter</v>
      </c>
      <c r="E106" t="s">
        <v>61</v>
      </c>
      <c r="F106" t="s">
        <v>61</v>
      </c>
      <c r="G106" t="s">
        <v>2284</v>
      </c>
      <c r="H106" t="s">
        <v>2273</v>
      </c>
      <c r="I106">
        <v>2</v>
      </c>
      <c r="J106" t="s">
        <v>357</v>
      </c>
      <c r="K106" t="s">
        <v>233</v>
      </c>
      <c r="L106" t="s">
        <v>64</v>
      </c>
      <c r="M106" t="s">
        <v>19</v>
      </c>
      <c r="N106">
        <v>87</v>
      </c>
      <c r="O106">
        <v>45</v>
      </c>
    </row>
    <row r="107" spans="1:15" x14ac:dyDescent="0.3">
      <c r="A107">
        <v>1976</v>
      </c>
      <c r="B107" t="s">
        <v>358</v>
      </c>
      <c r="C107" t="s">
        <v>359</v>
      </c>
      <c r="D107" t="str">
        <f>CONCATENATE(NobelPrize[[#This Row],[firstname]]," ",NobelPrize[[#This Row],[surname]])</f>
        <v>Samuel C.C. Ting</v>
      </c>
      <c r="E107" t="s">
        <v>61</v>
      </c>
      <c r="G107" t="s">
        <v>2284</v>
      </c>
      <c r="H107" t="s">
        <v>2273</v>
      </c>
      <c r="I107">
        <v>2</v>
      </c>
      <c r="J107" t="s">
        <v>296</v>
      </c>
      <c r="K107" t="s">
        <v>204</v>
      </c>
      <c r="L107" t="s">
        <v>64</v>
      </c>
      <c r="M107" t="s">
        <v>84</v>
      </c>
      <c r="N107">
        <v>84</v>
      </c>
      <c r="O107">
        <v>40</v>
      </c>
    </row>
    <row r="108" spans="1:15" x14ac:dyDescent="0.3">
      <c r="A108">
        <v>1977</v>
      </c>
      <c r="B108" t="s">
        <v>360</v>
      </c>
      <c r="C108" t="s">
        <v>176</v>
      </c>
      <c r="D108" t="str">
        <f>CONCATENATE(NobelPrize[[#This Row],[firstname]]," ",NobelPrize[[#This Row],[surname]])</f>
        <v>Philip W. Anderson</v>
      </c>
      <c r="E108" t="s">
        <v>61</v>
      </c>
      <c r="F108" t="s">
        <v>61</v>
      </c>
      <c r="G108" t="s">
        <v>2284</v>
      </c>
      <c r="H108" t="s">
        <v>2273</v>
      </c>
      <c r="I108">
        <v>3</v>
      </c>
      <c r="J108" t="s">
        <v>179</v>
      </c>
      <c r="K108" t="s">
        <v>259</v>
      </c>
      <c r="L108" t="s">
        <v>64</v>
      </c>
      <c r="M108" t="s">
        <v>36</v>
      </c>
      <c r="N108">
        <v>97</v>
      </c>
      <c r="O108">
        <v>54</v>
      </c>
    </row>
    <row r="109" spans="1:15" x14ac:dyDescent="0.3">
      <c r="A109">
        <v>1977</v>
      </c>
      <c r="B109" t="s">
        <v>361</v>
      </c>
      <c r="C109" t="s">
        <v>362</v>
      </c>
      <c r="D109" t="str">
        <f>CONCATENATE(NobelPrize[[#This Row],[firstname]]," ",NobelPrize[[#This Row],[surname]])</f>
        <v>Sir Nevill F. Mott</v>
      </c>
      <c r="E109" t="s">
        <v>45</v>
      </c>
      <c r="F109" t="s">
        <v>45</v>
      </c>
      <c r="G109" t="s">
        <v>2284</v>
      </c>
      <c r="H109" t="s">
        <v>2273</v>
      </c>
      <c r="I109">
        <v>3</v>
      </c>
      <c r="J109" t="s">
        <v>57</v>
      </c>
      <c r="K109" t="s">
        <v>58</v>
      </c>
      <c r="L109" t="s">
        <v>48</v>
      </c>
      <c r="M109" t="s">
        <v>91</v>
      </c>
      <c r="N109">
        <v>91</v>
      </c>
      <c r="O109">
        <v>72</v>
      </c>
    </row>
    <row r="110" spans="1:15" x14ac:dyDescent="0.3">
      <c r="A110">
        <v>1977</v>
      </c>
      <c r="B110" t="s">
        <v>363</v>
      </c>
      <c r="C110" t="s">
        <v>364</v>
      </c>
      <c r="D110" t="str">
        <f>CONCATENATE(NobelPrize[[#This Row],[firstname]]," ",NobelPrize[[#This Row],[surname]])</f>
        <v>John H. van Vleck</v>
      </c>
      <c r="E110" t="s">
        <v>61</v>
      </c>
      <c r="F110" t="s">
        <v>61</v>
      </c>
      <c r="G110" t="s">
        <v>2284</v>
      </c>
      <c r="H110" t="s">
        <v>2273</v>
      </c>
      <c r="I110">
        <v>3</v>
      </c>
      <c r="J110" t="s">
        <v>203</v>
      </c>
      <c r="K110" t="s">
        <v>204</v>
      </c>
      <c r="L110" t="s">
        <v>64</v>
      </c>
      <c r="M110" t="s">
        <v>19</v>
      </c>
      <c r="N110">
        <v>81</v>
      </c>
      <c r="O110">
        <v>78</v>
      </c>
    </row>
    <row r="111" spans="1:15" x14ac:dyDescent="0.3">
      <c r="A111">
        <v>1978</v>
      </c>
      <c r="B111" t="s">
        <v>365</v>
      </c>
      <c r="C111" t="s">
        <v>366</v>
      </c>
      <c r="D111" t="str">
        <f>CONCATENATE(NobelPrize[[#This Row],[firstname]]," ",NobelPrize[[#This Row],[surname]])</f>
        <v>Pyotr Kapitsa</v>
      </c>
      <c r="E111" t="s">
        <v>83</v>
      </c>
      <c r="F111" t="s">
        <v>83</v>
      </c>
      <c r="G111" t="s">
        <v>2284</v>
      </c>
      <c r="H111" t="s">
        <v>2273</v>
      </c>
      <c r="I111">
        <v>2</v>
      </c>
      <c r="J111" t="s">
        <v>285</v>
      </c>
      <c r="K111" t="s">
        <v>268</v>
      </c>
      <c r="L111" t="s">
        <v>269</v>
      </c>
      <c r="M111" t="s">
        <v>25</v>
      </c>
      <c r="N111">
        <v>90</v>
      </c>
      <c r="O111">
        <v>84</v>
      </c>
    </row>
    <row r="112" spans="1:15" x14ac:dyDescent="0.3">
      <c r="A112">
        <v>1978</v>
      </c>
      <c r="B112" t="s">
        <v>367</v>
      </c>
      <c r="C112" t="s">
        <v>368</v>
      </c>
      <c r="D112" t="str">
        <f>CONCATENATE(NobelPrize[[#This Row],[firstname]]," ",NobelPrize[[#This Row],[surname]])</f>
        <v>Arno Penzias</v>
      </c>
      <c r="E112" t="s">
        <v>15</v>
      </c>
      <c r="G112" t="s">
        <v>2284</v>
      </c>
      <c r="H112" t="s">
        <v>2273</v>
      </c>
      <c r="I112">
        <v>4</v>
      </c>
      <c r="J112" t="s">
        <v>369</v>
      </c>
      <c r="K112" t="s">
        <v>370</v>
      </c>
      <c r="L112" t="s">
        <v>64</v>
      </c>
      <c r="M112" t="s">
        <v>73</v>
      </c>
      <c r="N112">
        <v>87</v>
      </c>
      <c r="O112">
        <v>45</v>
      </c>
    </row>
    <row r="113" spans="1:15" x14ac:dyDescent="0.3">
      <c r="A113">
        <v>1978</v>
      </c>
      <c r="B113" t="s">
        <v>371</v>
      </c>
      <c r="C113" t="s">
        <v>147</v>
      </c>
      <c r="D113" t="str">
        <f>CONCATENATE(NobelPrize[[#This Row],[firstname]]," ",NobelPrize[[#This Row],[surname]])</f>
        <v>Robert Woodrow Wilson</v>
      </c>
      <c r="E113" t="s">
        <v>61</v>
      </c>
      <c r="G113" t="s">
        <v>2284</v>
      </c>
      <c r="H113" t="s">
        <v>2273</v>
      </c>
      <c r="I113">
        <v>4</v>
      </c>
      <c r="J113" t="s">
        <v>369</v>
      </c>
      <c r="K113" t="s">
        <v>370</v>
      </c>
      <c r="L113" t="s">
        <v>64</v>
      </c>
      <c r="M113" t="s">
        <v>84</v>
      </c>
      <c r="N113">
        <v>84</v>
      </c>
      <c r="O113">
        <v>42</v>
      </c>
    </row>
    <row r="114" spans="1:15" x14ac:dyDescent="0.3">
      <c r="A114">
        <v>1979</v>
      </c>
      <c r="B114" t="s">
        <v>372</v>
      </c>
      <c r="C114" t="s">
        <v>373</v>
      </c>
      <c r="D114" t="str">
        <f>CONCATENATE(NobelPrize[[#This Row],[firstname]]," ",NobelPrize[[#This Row],[surname]])</f>
        <v>Sheldon Glashow</v>
      </c>
      <c r="E114" t="s">
        <v>61</v>
      </c>
      <c r="G114" t="s">
        <v>2284</v>
      </c>
      <c r="H114" t="s">
        <v>2273</v>
      </c>
      <c r="I114">
        <v>3</v>
      </c>
      <c r="J114" t="s">
        <v>374</v>
      </c>
      <c r="K114" t="s">
        <v>204</v>
      </c>
      <c r="L114" t="s">
        <v>64</v>
      </c>
      <c r="M114" t="s">
        <v>36</v>
      </c>
      <c r="N114">
        <v>88</v>
      </c>
      <c r="O114">
        <v>47</v>
      </c>
    </row>
    <row r="115" spans="1:15" x14ac:dyDescent="0.3">
      <c r="A115">
        <v>1979</v>
      </c>
      <c r="B115" t="s">
        <v>375</v>
      </c>
      <c r="C115" t="s">
        <v>376</v>
      </c>
      <c r="D115" t="str">
        <f>CONCATENATE(NobelPrize[[#This Row],[firstname]]," ",NobelPrize[[#This Row],[surname]])</f>
        <v>Abdus Salam</v>
      </c>
      <c r="E115" t="s">
        <v>377</v>
      </c>
      <c r="F115" t="s">
        <v>45</v>
      </c>
      <c r="G115" t="s">
        <v>2284</v>
      </c>
      <c r="H115" t="s">
        <v>2273</v>
      </c>
      <c r="I115">
        <v>3</v>
      </c>
      <c r="J115" t="s">
        <v>378</v>
      </c>
      <c r="K115" t="s">
        <v>379</v>
      </c>
      <c r="L115" t="s">
        <v>186</v>
      </c>
      <c r="M115" t="s">
        <v>84</v>
      </c>
      <c r="N115">
        <v>70</v>
      </c>
      <c r="O115">
        <v>53</v>
      </c>
    </row>
    <row r="116" spans="1:15" x14ac:dyDescent="0.3">
      <c r="A116">
        <v>1979</v>
      </c>
      <c r="B116" t="s">
        <v>380</v>
      </c>
      <c r="C116" t="s">
        <v>381</v>
      </c>
      <c r="D116" t="str">
        <f>CONCATENATE(NobelPrize[[#This Row],[firstname]]," ",NobelPrize[[#This Row],[surname]])</f>
        <v>Steven Weinberg</v>
      </c>
      <c r="E116" t="s">
        <v>61</v>
      </c>
      <c r="G116" t="s">
        <v>2284</v>
      </c>
      <c r="H116" t="s">
        <v>2273</v>
      </c>
      <c r="I116">
        <v>3</v>
      </c>
      <c r="J116" t="s">
        <v>203</v>
      </c>
      <c r="K116" t="s">
        <v>204</v>
      </c>
      <c r="L116" t="s">
        <v>64</v>
      </c>
      <c r="M116" t="s">
        <v>30</v>
      </c>
      <c r="N116">
        <v>87</v>
      </c>
      <c r="O116">
        <v>46</v>
      </c>
    </row>
    <row r="117" spans="1:15" x14ac:dyDescent="0.3">
      <c r="A117">
        <v>1980</v>
      </c>
      <c r="B117" t="s">
        <v>135</v>
      </c>
      <c r="C117" t="s">
        <v>382</v>
      </c>
      <c r="D117" t="str">
        <f>CONCATENATE(NobelPrize[[#This Row],[firstname]]," ",NobelPrize[[#This Row],[surname]])</f>
        <v>James Cronin</v>
      </c>
      <c r="E117" t="s">
        <v>61</v>
      </c>
      <c r="F117" t="s">
        <v>61</v>
      </c>
      <c r="G117" t="s">
        <v>2284</v>
      </c>
      <c r="H117" t="s">
        <v>2273</v>
      </c>
      <c r="I117">
        <v>2</v>
      </c>
      <c r="J117" t="s">
        <v>62</v>
      </c>
      <c r="K117" t="s">
        <v>63</v>
      </c>
      <c r="L117" t="s">
        <v>64</v>
      </c>
      <c r="M117" t="s">
        <v>91</v>
      </c>
      <c r="N117">
        <v>85</v>
      </c>
      <c r="O117">
        <v>49</v>
      </c>
    </row>
    <row r="118" spans="1:15" x14ac:dyDescent="0.3">
      <c r="A118">
        <v>1980</v>
      </c>
      <c r="B118" t="s">
        <v>383</v>
      </c>
      <c r="C118" t="s">
        <v>384</v>
      </c>
      <c r="D118" t="str">
        <f>CONCATENATE(NobelPrize[[#This Row],[firstname]]," ",NobelPrize[[#This Row],[surname]])</f>
        <v>Val Fitch</v>
      </c>
      <c r="E118" t="s">
        <v>61</v>
      </c>
      <c r="F118" t="s">
        <v>61</v>
      </c>
      <c r="G118" t="s">
        <v>2284</v>
      </c>
      <c r="H118" t="s">
        <v>2273</v>
      </c>
      <c r="I118">
        <v>2</v>
      </c>
      <c r="J118" t="s">
        <v>199</v>
      </c>
      <c r="K118" t="s">
        <v>200</v>
      </c>
      <c r="L118" t="s">
        <v>64</v>
      </c>
      <c r="M118" t="s">
        <v>19</v>
      </c>
      <c r="N118">
        <v>92</v>
      </c>
      <c r="O118">
        <v>57</v>
      </c>
    </row>
    <row r="119" spans="1:15" x14ac:dyDescent="0.3">
      <c r="A119">
        <v>1981</v>
      </c>
      <c r="B119" t="s">
        <v>385</v>
      </c>
      <c r="C119" t="s">
        <v>386</v>
      </c>
      <c r="D119" t="str">
        <f>CONCATENATE(NobelPrize[[#This Row],[firstname]]," ",NobelPrize[[#This Row],[surname]])</f>
        <v>Nicolaas Bloembergen</v>
      </c>
      <c r="E119" t="s">
        <v>22</v>
      </c>
      <c r="F119" t="s">
        <v>61</v>
      </c>
      <c r="G119" t="s">
        <v>2284</v>
      </c>
      <c r="H119" t="s">
        <v>2273</v>
      </c>
      <c r="I119">
        <v>4</v>
      </c>
      <c r="J119" t="s">
        <v>203</v>
      </c>
      <c r="K119" t="s">
        <v>204</v>
      </c>
      <c r="L119" t="s">
        <v>64</v>
      </c>
      <c r="M119" t="s">
        <v>19</v>
      </c>
      <c r="N119">
        <v>97</v>
      </c>
      <c r="O119">
        <v>61</v>
      </c>
    </row>
    <row r="120" spans="1:15" x14ac:dyDescent="0.3">
      <c r="A120">
        <v>1981</v>
      </c>
      <c r="B120" t="s">
        <v>387</v>
      </c>
      <c r="C120" t="s">
        <v>388</v>
      </c>
      <c r="D120" t="str">
        <f>CONCATENATE(NobelPrize[[#This Row],[firstname]]," ",NobelPrize[[#This Row],[surname]])</f>
        <v>Arthur L. Schawlow</v>
      </c>
      <c r="E120" t="s">
        <v>61</v>
      </c>
      <c r="F120" t="s">
        <v>61</v>
      </c>
      <c r="G120" t="s">
        <v>2284</v>
      </c>
      <c r="H120" t="s">
        <v>2273</v>
      </c>
      <c r="I120">
        <v>4</v>
      </c>
      <c r="J120" t="s">
        <v>232</v>
      </c>
      <c r="K120" t="s">
        <v>233</v>
      </c>
      <c r="L120" t="s">
        <v>64</v>
      </c>
      <c r="M120" t="s">
        <v>30</v>
      </c>
      <c r="N120">
        <v>78</v>
      </c>
      <c r="O120">
        <v>60</v>
      </c>
    </row>
    <row r="121" spans="1:15" x14ac:dyDescent="0.3">
      <c r="A121">
        <v>1981</v>
      </c>
      <c r="B121" t="s">
        <v>389</v>
      </c>
      <c r="C121" t="s">
        <v>132</v>
      </c>
      <c r="D121" t="str">
        <f>CONCATENATE(NobelPrize[[#This Row],[firstname]]," ",NobelPrize[[#This Row],[surname]])</f>
        <v>Kai M. Siegbahn</v>
      </c>
      <c r="E121" t="s">
        <v>86</v>
      </c>
      <c r="F121" t="s">
        <v>86</v>
      </c>
      <c r="G121" t="s">
        <v>2284</v>
      </c>
      <c r="H121" t="s">
        <v>2273</v>
      </c>
      <c r="I121">
        <v>2</v>
      </c>
      <c r="J121" t="s">
        <v>133</v>
      </c>
      <c r="K121" t="s">
        <v>134</v>
      </c>
      <c r="L121" t="s">
        <v>88</v>
      </c>
      <c r="M121" t="s">
        <v>73</v>
      </c>
      <c r="N121">
        <v>89</v>
      </c>
      <c r="O121">
        <v>63</v>
      </c>
    </row>
    <row r="122" spans="1:15" x14ac:dyDescent="0.3">
      <c r="A122">
        <v>1982</v>
      </c>
      <c r="B122" t="s">
        <v>390</v>
      </c>
      <c r="C122" t="s">
        <v>147</v>
      </c>
      <c r="D122" t="str">
        <f>CONCATENATE(NobelPrize[[#This Row],[firstname]]," ",NobelPrize[[#This Row],[surname]])</f>
        <v>Kenneth G. Wilson</v>
      </c>
      <c r="E122" t="s">
        <v>61</v>
      </c>
      <c r="F122" t="s">
        <v>61</v>
      </c>
      <c r="G122" t="s">
        <v>2284</v>
      </c>
      <c r="H122" t="s">
        <v>2273</v>
      </c>
      <c r="I122">
        <v>1</v>
      </c>
      <c r="J122" t="s">
        <v>313</v>
      </c>
      <c r="K122" t="s">
        <v>314</v>
      </c>
      <c r="L122" t="s">
        <v>64</v>
      </c>
      <c r="M122" t="s">
        <v>54</v>
      </c>
      <c r="N122">
        <v>77</v>
      </c>
      <c r="O122">
        <v>46</v>
      </c>
    </row>
    <row r="123" spans="1:15" x14ac:dyDescent="0.3">
      <c r="A123">
        <v>1983</v>
      </c>
      <c r="B123" t="s">
        <v>391</v>
      </c>
      <c r="C123" t="s">
        <v>392</v>
      </c>
      <c r="D123" t="str">
        <f>CONCATENATE(NobelPrize[[#This Row],[firstname]]," ",NobelPrize[[#This Row],[surname]])</f>
        <v>Subramanyan Chandrasekhar</v>
      </c>
      <c r="E123" t="s">
        <v>377</v>
      </c>
      <c r="F123" t="s">
        <v>61</v>
      </c>
      <c r="G123" t="s">
        <v>2284</v>
      </c>
      <c r="H123" t="s">
        <v>2273</v>
      </c>
      <c r="I123">
        <v>2</v>
      </c>
      <c r="J123" t="s">
        <v>62</v>
      </c>
      <c r="K123" t="s">
        <v>63</v>
      </c>
      <c r="L123" t="s">
        <v>64</v>
      </c>
      <c r="M123" t="s">
        <v>95</v>
      </c>
      <c r="N123">
        <v>85</v>
      </c>
      <c r="O123">
        <v>73</v>
      </c>
    </row>
    <row r="124" spans="1:15" x14ac:dyDescent="0.3">
      <c r="A124">
        <v>1983</v>
      </c>
      <c r="B124" t="s">
        <v>393</v>
      </c>
      <c r="C124" t="s">
        <v>394</v>
      </c>
      <c r="D124" t="str">
        <f>CONCATENATE(NobelPrize[[#This Row],[firstname]]," ",NobelPrize[[#This Row],[surname]])</f>
        <v>William A. Fowler</v>
      </c>
      <c r="E124" t="s">
        <v>61</v>
      </c>
      <c r="F124" t="s">
        <v>61</v>
      </c>
      <c r="G124" t="s">
        <v>2284</v>
      </c>
      <c r="H124" t="s">
        <v>2273</v>
      </c>
      <c r="I124">
        <v>2</v>
      </c>
      <c r="J124" t="s">
        <v>129</v>
      </c>
      <c r="K124" t="s">
        <v>130</v>
      </c>
      <c r="L124" t="s">
        <v>64</v>
      </c>
      <c r="M124" t="s">
        <v>68</v>
      </c>
      <c r="N124">
        <v>84</v>
      </c>
      <c r="O124">
        <v>72</v>
      </c>
    </row>
    <row r="125" spans="1:15" x14ac:dyDescent="0.3">
      <c r="A125">
        <v>1984</v>
      </c>
      <c r="B125" t="s">
        <v>395</v>
      </c>
      <c r="C125" t="s">
        <v>396</v>
      </c>
      <c r="D125" t="str">
        <f>CONCATENATE(NobelPrize[[#This Row],[firstname]]," ",NobelPrize[[#This Row],[surname]])</f>
        <v>Carlo Rubbia</v>
      </c>
      <c r="E125" t="s">
        <v>71</v>
      </c>
      <c r="G125" t="s">
        <v>2284</v>
      </c>
      <c r="H125" t="s">
        <v>2273</v>
      </c>
      <c r="I125">
        <v>2</v>
      </c>
      <c r="J125" t="s">
        <v>397</v>
      </c>
      <c r="K125" t="s">
        <v>398</v>
      </c>
      <c r="L125" t="s">
        <v>399</v>
      </c>
      <c r="M125" t="s">
        <v>19</v>
      </c>
      <c r="N125">
        <v>86</v>
      </c>
      <c r="O125">
        <v>50</v>
      </c>
    </row>
    <row r="126" spans="1:15" x14ac:dyDescent="0.3">
      <c r="A126">
        <v>1984</v>
      </c>
      <c r="B126" t="s">
        <v>400</v>
      </c>
      <c r="C126" t="s">
        <v>401</v>
      </c>
      <c r="D126" t="str">
        <f>CONCATENATE(NobelPrize[[#This Row],[firstname]]," ",NobelPrize[[#This Row],[surname]])</f>
        <v>Simon van der Meer</v>
      </c>
      <c r="E126" t="s">
        <v>22</v>
      </c>
      <c r="F126" t="s">
        <v>116</v>
      </c>
      <c r="G126" t="s">
        <v>2284</v>
      </c>
      <c r="H126" t="s">
        <v>2273</v>
      </c>
      <c r="I126">
        <v>2</v>
      </c>
      <c r="J126" t="s">
        <v>397</v>
      </c>
      <c r="K126" t="s">
        <v>398</v>
      </c>
      <c r="L126" t="s">
        <v>399</v>
      </c>
      <c r="M126" t="s">
        <v>41</v>
      </c>
      <c r="N126">
        <v>86</v>
      </c>
      <c r="O126">
        <v>59</v>
      </c>
    </row>
    <row r="127" spans="1:15" x14ac:dyDescent="0.3">
      <c r="A127">
        <v>1985</v>
      </c>
      <c r="B127" t="s">
        <v>402</v>
      </c>
      <c r="C127" t="s">
        <v>403</v>
      </c>
      <c r="D127" t="str">
        <f>CONCATENATE(NobelPrize[[#This Row],[firstname]]," ",NobelPrize[[#This Row],[surname]])</f>
        <v>Klaus von Klitzing</v>
      </c>
      <c r="E127" t="s">
        <v>40</v>
      </c>
      <c r="G127" t="s">
        <v>2284</v>
      </c>
      <c r="H127" t="s">
        <v>2273</v>
      </c>
      <c r="I127">
        <v>1</v>
      </c>
      <c r="J127" t="s">
        <v>2149</v>
      </c>
      <c r="K127" t="s">
        <v>404</v>
      </c>
      <c r="L127" t="s">
        <v>18</v>
      </c>
      <c r="M127" t="s">
        <v>54</v>
      </c>
      <c r="N127">
        <v>77</v>
      </c>
      <c r="O127">
        <v>42</v>
      </c>
    </row>
    <row r="128" spans="1:15" x14ac:dyDescent="0.3">
      <c r="A128">
        <v>1986</v>
      </c>
      <c r="B128" t="s">
        <v>405</v>
      </c>
      <c r="C128" t="s">
        <v>406</v>
      </c>
      <c r="D128" t="str">
        <f>CONCATENATE(NobelPrize[[#This Row],[firstname]]," ",NobelPrize[[#This Row],[surname]])</f>
        <v>Ernst Ruska</v>
      </c>
      <c r="E128" t="s">
        <v>15</v>
      </c>
      <c r="F128" t="s">
        <v>15</v>
      </c>
      <c r="G128" t="s">
        <v>2284</v>
      </c>
      <c r="H128" t="s">
        <v>2273</v>
      </c>
      <c r="I128">
        <v>2</v>
      </c>
      <c r="J128" t="s">
        <v>407</v>
      </c>
      <c r="K128" t="s">
        <v>109</v>
      </c>
      <c r="L128" t="s">
        <v>18</v>
      </c>
      <c r="M128" t="s">
        <v>36</v>
      </c>
      <c r="N128">
        <v>82</v>
      </c>
      <c r="O128">
        <v>80</v>
      </c>
    </row>
    <row r="129" spans="1:15" x14ac:dyDescent="0.3">
      <c r="A129">
        <v>1986</v>
      </c>
      <c r="B129" t="s">
        <v>408</v>
      </c>
      <c r="C129" t="s">
        <v>409</v>
      </c>
      <c r="D129" t="str">
        <f>CONCATENATE(NobelPrize[[#This Row],[firstname]]," ",NobelPrize[[#This Row],[surname]])</f>
        <v>Gerd Binnig</v>
      </c>
      <c r="E129" t="s">
        <v>15</v>
      </c>
      <c r="G129" t="s">
        <v>2284</v>
      </c>
      <c r="H129" t="s">
        <v>2273</v>
      </c>
      <c r="I129">
        <v>4</v>
      </c>
      <c r="J129" t="s">
        <v>410</v>
      </c>
      <c r="K129" t="s">
        <v>2150</v>
      </c>
      <c r="L129" t="s">
        <v>399</v>
      </c>
      <c r="M129" t="s">
        <v>25</v>
      </c>
      <c r="N129">
        <v>73</v>
      </c>
      <c r="O129">
        <v>39</v>
      </c>
    </row>
    <row r="130" spans="1:15" x14ac:dyDescent="0.3">
      <c r="A130">
        <v>1986</v>
      </c>
      <c r="B130" t="s">
        <v>411</v>
      </c>
      <c r="C130" t="s">
        <v>412</v>
      </c>
      <c r="D130" t="str">
        <f>CONCATENATE(NobelPrize[[#This Row],[firstname]]," ",NobelPrize[[#This Row],[surname]])</f>
        <v>Heinrich Rohrer</v>
      </c>
      <c r="E130" t="s">
        <v>116</v>
      </c>
      <c r="F130" t="s">
        <v>116</v>
      </c>
      <c r="G130" t="s">
        <v>2284</v>
      </c>
      <c r="H130" t="s">
        <v>2273</v>
      </c>
      <c r="I130">
        <v>4</v>
      </c>
      <c r="J130" t="s">
        <v>410</v>
      </c>
      <c r="K130" t="s">
        <v>2150</v>
      </c>
      <c r="L130" t="s">
        <v>399</v>
      </c>
      <c r="M130" t="s">
        <v>54</v>
      </c>
      <c r="N130">
        <v>80</v>
      </c>
      <c r="O130">
        <v>53</v>
      </c>
    </row>
    <row r="131" spans="1:15" x14ac:dyDescent="0.3">
      <c r="A131">
        <v>1987</v>
      </c>
      <c r="B131" t="s">
        <v>413</v>
      </c>
      <c r="C131" t="s">
        <v>414</v>
      </c>
      <c r="D131" t="str">
        <f>CONCATENATE(NobelPrize[[#This Row],[firstname]]," ",NobelPrize[[#This Row],[surname]])</f>
        <v>J. Georg Bednorz</v>
      </c>
      <c r="E131" t="s">
        <v>15</v>
      </c>
      <c r="G131" t="s">
        <v>2284</v>
      </c>
      <c r="H131" t="s">
        <v>2273</v>
      </c>
      <c r="I131">
        <v>2</v>
      </c>
      <c r="J131" t="s">
        <v>410</v>
      </c>
      <c r="K131" t="s">
        <v>2150</v>
      </c>
      <c r="L131" t="s">
        <v>399</v>
      </c>
      <c r="M131" t="s">
        <v>30</v>
      </c>
      <c r="N131">
        <v>70</v>
      </c>
      <c r="O131">
        <v>37</v>
      </c>
    </row>
    <row r="132" spans="1:15" x14ac:dyDescent="0.3">
      <c r="A132">
        <v>1987</v>
      </c>
      <c r="B132" t="s">
        <v>415</v>
      </c>
      <c r="C132" t="s">
        <v>2080</v>
      </c>
      <c r="D132" t="str">
        <f>CONCATENATE(NobelPrize[[#This Row],[firstname]]," ",NobelPrize[[#This Row],[surname]])</f>
        <v>K. Alex Müller </v>
      </c>
      <c r="E132" t="s">
        <v>116</v>
      </c>
      <c r="G132" t="s">
        <v>2284</v>
      </c>
      <c r="H132" t="s">
        <v>2273</v>
      </c>
      <c r="I132">
        <v>2</v>
      </c>
      <c r="J132" t="s">
        <v>410</v>
      </c>
      <c r="K132" t="s">
        <v>2150</v>
      </c>
      <c r="L132" t="s">
        <v>399</v>
      </c>
      <c r="M132" t="s">
        <v>73</v>
      </c>
      <c r="N132">
        <v>93</v>
      </c>
      <c r="O132">
        <v>60</v>
      </c>
    </row>
    <row r="133" spans="1:15" x14ac:dyDescent="0.3">
      <c r="A133">
        <v>1988</v>
      </c>
      <c r="B133" t="s">
        <v>416</v>
      </c>
      <c r="C133" t="s">
        <v>417</v>
      </c>
      <c r="D133" t="str">
        <f>CONCATENATE(NobelPrize[[#This Row],[firstname]]," ",NobelPrize[[#This Row],[surname]])</f>
        <v>Leon M. Lederman</v>
      </c>
      <c r="E133" t="s">
        <v>61</v>
      </c>
      <c r="F133" t="s">
        <v>61</v>
      </c>
      <c r="G133" t="s">
        <v>2284</v>
      </c>
      <c r="H133" t="s">
        <v>2273</v>
      </c>
      <c r="I133">
        <v>3</v>
      </c>
      <c r="J133" t="s">
        <v>418</v>
      </c>
      <c r="K133" t="s">
        <v>419</v>
      </c>
      <c r="L133" t="s">
        <v>64</v>
      </c>
      <c r="M133" t="s">
        <v>25</v>
      </c>
      <c r="N133">
        <v>96</v>
      </c>
      <c r="O133">
        <v>66</v>
      </c>
    </row>
    <row r="134" spans="1:15" x14ac:dyDescent="0.3">
      <c r="A134">
        <v>1988</v>
      </c>
      <c r="B134" t="s">
        <v>420</v>
      </c>
      <c r="C134" t="s">
        <v>421</v>
      </c>
      <c r="D134" t="str">
        <f>CONCATENATE(NobelPrize[[#This Row],[firstname]]," ",NobelPrize[[#This Row],[surname]])</f>
        <v>Melvin Schwartz</v>
      </c>
      <c r="E134" t="s">
        <v>61</v>
      </c>
      <c r="F134" t="s">
        <v>61</v>
      </c>
      <c r="G134" t="s">
        <v>2284</v>
      </c>
      <c r="H134" t="s">
        <v>2273</v>
      </c>
      <c r="I134">
        <v>3</v>
      </c>
      <c r="J134" t="s">
        <v>422</v>
      </c>
      <c r="K134" t="s">
        <v>252</v>
      </c>
      <c r="L134" t="s">
        <v>64</v>
      </c>
      <c r="M134" t="s">
        <v>41</v>
      </c>
      <c r="N134">
        <v>74</v>
      </c>
      <c r="O134">
        <v>56</v>
      </c>
    </row>
    <row r="135" spans="1:15" x14ac:dyDescent="0.3">
      <c r="A135">
        <v>1988</v>
      </c>
      <c r="B135" t="s">
        <v>423</v>
      </c>
      <c r="C135" t="s">
        <v>424</v>
      </c>
      <c r="D135" t="str">
        <f>CONCATENATE(NobelPrize[[#This Row],[firstname]]," ",NobelPrize[[#This Row],[surname]])</f>
        <v>Jack Steinberger</v>
      </c>
      <c r="E135" t="s">
        <v>15</v>
      </c>
      <c r="G135" t="s">
        <v>2284</v>
      </c>
      <c r="H135" t="s">
        <v>2273</v>
      </c>
      <c r="I135">
        <v>3</v>
      </c>
      <c r="J135" t="s">
        <v>397</v>
      </c>
      <c r="K135" t="s">
        <v>398</v>
      </c>
      <c r="L135" t="s">
        <v>399</v>
      </c>
      <c r="M135" t="s">
        <v>30</v>
      </c>
      <c r="N135">
        <v>99</v>
      </c>
      <c r="O135">
        <v>67</v>
      </c>
    </row>
    <row r="136" spans="1:15" x14ac:dyDescent="0.3">
      <c r="A136">
        <v>1989</v>
      </c>
      <c r="B136" t="s">
        <v>425</v>
      </c>
      <c r="C136" t="s">
        <v>426</v>
      </c>
      <c r="D136" t="str">
        <f>CONCATENATE(NobelPrize[[#This Row],[firstname]]," ",NobelPrize[[#This Row],[surname]])</f>
        <v>Norman F. Ramsey</v>
      </c>
      <c r="E136" t="s">
        <v>61</v>
      </c>
      <c r="F136" t="s">
        <v>61</v>
      </c>
      <c r="G136" t="s">
        <v>2284</v>
      </c>
      <c r="H136" t="s">
        <v>2273</v>
      </c>
      <c r="I136">
        <v>2</v>
      </c>
      <c r="J136" t="s">
        <v>203</v>
      </c>
      <c r="K136" t="s">
        <v>204</v>
      </c>
      <c r="L136" t="s">
        <v>64</v>
      </c>
      <c r="M136" t="s">
        <v>68</v>
      </c>
      <c r="N136">
        <v>96</v>
      </c>
      <c r="O136">
        <v>74</v>
      </c>
    </row>
    <row r="137" spans="1:15" x14ac:dyDescent="0.3">
      <c r="A137">
        <v>1989</v>
      </c>
      <c r="B137" t="s">
        <v>427</v>
      </c>
      <c r="C137" t="s">
        <v>428</v>
      </c>
      <c r="D137" t="str">
        <f>CONCATENATE(NobelPrize[[#This Row],[firstname]]," ",NobelPrize[[#This Row],[surname]])</f>
        <v>Hans G. Dehmelt</v>
      </c>
      <c r="E137" t="s">
        <v>15</v>
      </c>
      <c r="F137" t="s">
        <v>61</v>
      </c>
      <c r="G137" t="s">
        <v>2284</v>
      </c>
      <c r="H137" t="s">
        <v>2273</v>
      </c>
      <c r="I137">
        <v>4</v>
      </c>
      <c r="J137" t="s">
        <v>429</v>
      </c>
      <c r="K137" t="s">
        <v>430</v>
      </c>
      <c r="L137" t="s">
        <v>64</v>
      </c>
      <c r="M137" t="s">
        <v>91</v>
      </c>
      <c r="N137">
        <v>95</v>
      </c>
      <c r="O137">
        <v>67</v>
      </c>
    </row>
    <row r="138" spans="1:15" x14ac:dyDescent="0.3">
      <c r="A138">
        <v>1989</v>
      </c>
      <c r="B138" t="s">
        <v>197</v>
      </c>
      <c r="C138" t="s">
        <v>431</v>
      </c>
      <c r="D138" t="str">
        <f>CONCATENATE(NobelPrize[[#This Row],[firstname]]," ",NobelPrize[[#This Row],[surname]])</f>
        <v>Wolfgang Paul</v>
      </c>
      <c r="E138" t="s">
        <v>15</v>
      </c>
      <c r="F138" t="s">
        <v>15</v>
      </c>
      <c r="G138" t="s">
        <v>2284</v>
      </c>
      <c r="H138" t="s">
        <v>2273</v>
      </c>
      <c r="I138">
        <v>4</v>
      </c>
      <c r="J138" t="s">
        <v>432</v>
      </c>
      <c r="K138" t="s">
        <v>433</v>
      </c>
      <c r="L138" t="s">
        <v>18</v>
      </c>
      <c r="M138" t="s">
        <v>68</v>
      </c>
      <c r="N138">
        <v>80</v>
      </c>
      <c r="O138">
        <v>76</v>
      </c>
    </row>
    <row r="139" spans="1:15" x14ac:dyDescent="0.3">
      <c r="A139">
        <v>1990</v>
      </c>
      <c r="B139" t="s">
        <v>434</v>
      </c>
      <c r="C139" t="s">
        <v>435</v>
      </c>
      <c r="D139" t="str">
        <f>CONCATENATE(NobelPrize[[#This Row],[firstname]]," ",NobelPrize[[#This Row],[surname]])</f>
        <v>Jerome I. Friedman</v>
      </c>
      <c r="E139" t="s">
        <v>61</v>
      </c>
      <c r="G139" t="s">
        <v>2284</v>
      </c>
      <c r="H139" t="s">
        <v>2273</v>
      </c>
      <c r="I139">
        <v>3</v>
      </c>
      <c r="J139" t="s">
        <v>296</v>
      </c>
      <c r="K139" t="s">
        <v>204</v>
      </c>
      <c r="L139" t="s">
        <v>64</v>
      </c>
      <c r="M139" t="s">
        <v>19</v>
      </c>
      <c r="N139">
        <v>90</v>
      </c>
      <c r="O139">
        <v>60</v>
      </c>
    </row>
    <row r="140" spans="1:15" x14ac:dyDescent="0.3">
      <c r="A140">
        <v>1990</v>
      </c>
      <c r="B140" t="s">
        <v>436</v>
      </c>
      <c r="C140" t="s">
        <v>437</v>
      </c>
      <c r="D140" t="str">
        <f>CONCATENATE(NobelPrize[[#This Row],[firstname]]," ",NobelPrize[[#This Row],[surname]])</f>
        <v>Henry W. Kendall</v>
      </c>
      <c r="E140" t="s">
        <v>61</v>
      </c>
      <c r="F140" t="s">
        <v>61</v>
      </c>
      <c r="G140" t="s">
        <v>2284</v>
      </c>
      <c r="H140" t="s">
        <v>2273</v>
      </c>
      <c r="I140">
        <v>3</v>
      </c>
      <c r="J140" t="s">
        <v>296</v>
      </c>
      <c r="K140" t="s">
        <v>204</v>
      </c>
      <c r="L140" t="s">
        <v>64</v>
      </c>
      <c r="M140" t="s">
        <v>36</v>
      </c>
      <c r="N140">
        <v>73</v>
      </c>
      <c r="O140">
        <v>64</v>
      </c>
    </row>
    <row r="141" spans="1:15" x14ac:dyDescent="0.3">
      <c r="A141">
        <v>1990</v>
      </c>
      <c r="B141" t="s">
        <v>438</v>
      </c>
      <c r="C141" t="s">
        <v>439</v>
      </c>
      <c r="D141" t="str">
        <f>CONCATENATE(NobelPrize[[#This Row],[firstname]]," ",NobelPrize[[#This Row],[surname]])</f>
        <v>Richard E. Taylor</v>
      </c>
      <c r="E141" t="s">
        <v>440</v>
      </c>
      <c r="F141" t="s">
        <v>61</v>
      </c>
      <c r="G141" t="s">
        <v>2284</v>
      </c>
      <c r="H141" t="s">
        <v>2273</v>
      </c>
      <c r="I141">
        <v>3</v>
      </c>
      <c r="J141" t="s">
        <v>232</v>
      </c>
      <c r="K141" t="s">
        <v>233</v>
      </c>
      <c r="L141" t="s">
        <v>64</v>
      </c>
      <c r="M141" t="s">
        <v>41</v>
      </c>
      <c r="N141">
        <v>89</v>
      </c>
      <c r="O141">
        <v>61</v>
      </c>
    </row>
    <row r="142" spans="1:15" x14ac:dyDescent="0.3">
      <c r="A142">
        <v>1991</v>
      </c>
      <c r="B142" t="s">
        <v>441</v>
      </c>
      <c r="C142" t="s">
        <v>442</v>
      </c>
      <c r="D142" t="str">
        <f>CONCATENATE(NobelPrize[[#This Row],[firstname]]," ",NobelPrize[[#This Row],[surname]])</f>
        <v>Pierre-Gilles de Gennes</v>
      </c>
      <c r="E142" t="s">
        <v>33</v>
      </c>
      <c r="F142" t="s">
        <v>33</v>
      </c>
      <c r="G142" t="s">
        <v>2284</v>
      </c>
      <c r="H142" t="s">
        <v>2273</v>
      </c>
      <c r="I142">
        <v>1</v>
      </c>
      <c r="J142" t="s">
        <v>2151</v>
      </c>
      <c r="K142" t="s">
        <v>34</v>
      </c>
      <c r="L142" t="s">
        <v>35</v>
      </c>
      <c r="M142" t="s">
        <v>95</v>
      </c>
      <c r="N142">
        <v>75</v>
      </c>
      <c r="O142">
        <v>59</v>
      </c>
    </row>
    <row r="143" spans="1:15" x14ac:dyDescent="0.3">
      <c r="A143">
        <v>1992</v>
      </c>
      <c r="B143" t="s">
        <v>443</v>
      </c>
      <c r="C143" t="s">
        <v>444</v>
      </c>
      <c r="D143" t="str">
        <f>CONCATENATE(NobelPrize[[#This Row],[firstname]]," ",NobelPrize[[#This Row],[surname]])</f>
        <v>Georges Charpak</v>
      </c>
      <c r="E143" t="s">
        <v>40</v>
      </c>
      <c r="F143" t="s">
        <v>33</v>
      </c>
      <c r="G143" t="s">
        <v>2284</v>
      </c>
      <c r="H143" t="s">
        <v>2273</v>
      </c>
      <c r="I143">
        <v>1</v>
      </c>
      <c r="J143" t="s">
        <v>2152</v>
      </c>
      <c r="K143" t="s">
        <v>34</v>
      </c>
      <c r="L143" t="s">
        <v>35</v>
      </c>
      <c r="M143" t="s">
        <v>68</v>
      </c>
      <c r="N143">
        <v>86</v>
      </c>
      <c r="O143">
        <v>68</v>
      </c>
    </row>
    <row r="144" spans="1:15" x14ac:dyDescent="0.3">
      <c r="A144">
        <v>1993</v>
      </c>
      <c r="B144" t="s">
        <v>445</v>
      </c>
      <c r="C144" t="s">
        <v>446</v>
      </c>
      <c r="D144" t="str">
        <f>CONCATENATE(NobelPrize[[#This Row],[firstname]]," ",NobelPrize[[#This Row],[surname]])</f>
        <v>Russell A. Hulse</v>
      </c>
      <c r="E144" t="s">
        <v>61</v>
      </c>
      <c r="G144" t="s">
        <v>2284</v>
      </c>
      <c r="H144" t="s">
        <v>2273</v>
      </c>
      <c r="I144">
        <v>2</v>
      </c>
      <c r="J144" t="s">
        <v>199</v>
      </c>
      <c r="K144" t="s">
        <v>200</v>
      </c>
      <c r="L144" t="s">
        <v>64</v>
      </c>
      <c r="M144" t="s">
        <v>41</v>
      </c>
      <c r="N144">
        <v>70</v>
      </c>
      <c r="O144">
        <v>43</v>
      </c>
    </row>
    <row r="145" spans="1:15" x14ac:dyDescent="0.3">
      <c r="A145">
        <v>1993</v>
      </c>
      <c r="B145" t="s">
        <v>447</v>
      </c>
      <c r="C145" t="s">
        <v>448</v>
      </c>
      <c r="D145" t="str">
        <f>CONCATENATE(NobelPrize[[#This Row],[firstname]]," ",NobelPrize[[#This Row],[surname]])</f>
        <v>Joseph H. Taylor Jr.</v>
      </c>
      <c r="E145" t="s">
        <v>61</v>
      </c>
      <c r="G145" t="s">
        <v>2284</v>
      </c>
      <c r="H145" t="s">
        <v>2273</v>
      </c>
      <c r="I145">
        <v>2</v>
      </c>
      <c r="J145" t="s">
        <v>199</v>
      </c>
      <c r="K145" t="s">
        <v>200</v>
      </c>
      <c r="L145" t="s">
        <v>64</v>
      </c>
      <c r="M145" t="s">
        <v>19</v>
      </c>
      <c r="N145">
        <v>79</v>
      </c>
      <c r="O145">
        <v>52</v>
      </c>
    </row>
    <row r="146" spans="1:15" x14ac:dyDescent="0.3">
      <c r="A146">
        <v>1994</v>
      </c>
      <c r="B146" t="s">
        <v>449</v>
      </c>
      <c r="C146" t="s">
        <v>450</v>
      </c>
      <c r="D146" t="str">
        <f>CONCATENATE(NobelPrize[[#This Row],[firstname]]," ",NobelPrize[[#This Row],[surname]])</f>
        <v>Bertram N. Brockhouse</v>
      </c>
      <c r="E146" t="s">
        <v>440</v>
      </c>
      <c r="F146" t="s">
        <v>440</v>
      </c>
      <c r="G146" t="s">
        <v>2284</v>
      </c>
      <c r="H146" t="s">
        <v>2273</v>
      </c>
      <c r="I146">
        <v>2</v>
      </c>
      <c r="J146" t="s">
        <v>451</v>
      </c>
      <c r="K146" t="s">
        <v>452</v>
      </c>
      <c r="L146" t="s">
        <v>453</v>
      </c>
      <c r="M146" t="s">
        <v>25</v>
      </c>
      <c r="N146">
        <v>85</v>
      </c>
      <c r="O146">
        <v>76</v>
      </c>
    </row>
    <row r="147" spans="1:15" x14ac:dyDescent="0.3">
      <c r="A147">
        <v>1994</v>
      </c>
      <c r="B147" t="s">
        <v>454</v>
      </c>
      <c r="C147" t="s">
        <v>455</v>
      </c>
      <c r="D147" t="str">
        <f>CONCATENATE(NobelPrize[[#This Row],[firstname]]," ",NobelPrize[[#This Row],[surname]])</f>
        <v>Clifford G. Shull</v>
      </c>
      <c r="E147" t="s">
        <v>61</v>
      </c>
      <c r="F147" t="s">
        <v>61</v>
      </c>
      <c r="G147" t="s">
        <v>2284</v>
      </c>
      <c r="H147" t="s">
        <v>2273</v>
      </c>
      <c r="I147">
        <v>2</v>
      </c>
      <c r="J147" t="s">
        <v>296</v>
      </c>
      <c r="K147" t="s">
        <v>204</v>
      </c>
      <c r="L147" t="s">
        <v>64</v>
      </c>
      <c r="M147" t="s">
        <v>91</v>
      </c>
      <c r="N147">
        <v>86</v>
      </c>
      <c r="O147">
        <v>79</v>
      </c>
    </row>
    <row r="148" spans="1:15" x14ac:dyDescent="0.3">
      <c r="A148">
        <v>1995</v>
      </c>
      <c r="B148" t="s">
        <v>456</v>
      </c>
      <c r="C148" t="s">
        <v>457</v>
      </c>
      <c r="D148" t="str">
        <f>CONCATENATE(NobelPrize[[#This Row],[firstname]]," ",NobelPrize[[#This Row],[surname]])</f>
        <v>Martin L. Perl</v>
      </c>
      <c r="E148" t="s">
        <v>61</v>
      </c>
      <c r="F148" t="s">
        <v>61</v>
      </c>
      <c r="G148" t="s">
        <v>2284</v>
      </c>
      <c r="H148" t="s">
        <v>2273</v>
      </c>
      <c r="I148">
        <v>2</v>
      </c>
      <c r="J148" t="s">
        <v>232</v>
      </c>
      <c r="K148" t="s">
        <v>233</v>
      </c>
      <c r="L148" t="s">
        <v>64</v>
      </c>
      <c r="M148" t="s">
        <v>54</v>
      </c>
      <c r="N148">
        <v>87</v>
      </c>
      <c r="O148">
        <v>68</v>
      </c>
    </row>
    <row r="149" spans="1:15" x14ac:dyDescent="0.3">
      <c r="A149">
        <v>1995</v>
      </c>
      <c r="B149" t="s">
        <v>458</v>
      </c>
      <c r="C149" t="s">
        <v>459</v>
      </c>
      <c r="D149" t="str">
        <f>CONCATENATE(NobelPrize[[#This Row],[firstname]]," ",NobelPrize[[#This Row],[surname]])</f>
        <v>Frederick Reines</v>
      </c>
      <c r="E149" t="s">
        <v>61</v>
      </c>
      <c r="F149" t="s">
        <v>61</v>
      </c>
      <c r="G149" t="s">
        <v>2284</v>
      </c>
      <c r="H149" t="s">
        <v>2273</v>
      </c>
      <c r="I149">
        <v>2</v>
      </c>
      <c r="J149" t="s">
        <v>188</v>
      </c>
      <c r="K149" t="s">
        <v>460</v>
      </c>
      <c r="L149" t="s">
        <v>64</v>
      </c>
      <c r="M149" t="s">
        <v>19</v>
      </c>
      <c r="N149">
        <v>80</v>
      </c>
      <c r="O149">
        <v>77</v>
      </c>
    </row>
    <row r="150" spans="1:15" x14ac:dyDescent="0.3">
      <c r="A150">
        <v>1996</v>
      </c>
      <c r="B150" t="s">
        <v>461</v>
      </c>
      <c r="C150" t="s">
        <v>264</v>
      </c>
      <c r="D150" t="str">
        <f>CONCATENATE(NobelPrize[[#This Row],[firstname]]," ",NobelPrize[[#This Row],[surname]])</f>
        <v>David M. Lee</v>
      </c>
      <c r="E150" t="s">
        <v>61</v>
      </c>
      <c r="G150" t="s">
        <v>2284</v>
      </c>
      <c r="H150" t="s">
        <v>2273</v>
      </c>
      <c r="I150">
        <v>3</v>
      </c>
      <c r="J150" t="s">
        <v>313</v>
      </c>
      <c r="K150" t="s">
        <v>314</v>
      </c>
      <c r="L150" t="s">
        <v>64</v>
      </c>
      <c r="M150" t="s">
        <v>84</v>
      </c>
      <c r="N150">
        <v>89</v>
      </c>
      <c r="O150">
        <v>65</v>
      </c>
    </row>
    <row r="151" spans="1:15" x14ac:dyDescent="0.3">
      <c r="A151">
        <v>1996</v>
      </c>
      <c r="B151" t="s">
        <v>462</v>
      </c>
      <c r="C151" t="s">
        <v>463</v>
      </c>
      <c r="D151" t="str">
        <f>CONCATENATE(NobelPrize[[#This Row],[firstname]]," ",NobelPrize[[#This Row],[surname]])</f>
        <v>Douglas D. Osheroff</v>
      </c>
      <c r="E151" t="s">
        <v>61</v>
      </c>
      <c r="G151" t="s">
        <v>2284</v>
      </c>
      <c r="H151" t="s">
        <v>2273</v>
      </c>
      <c r="I151">
        <v>3</v>
      </c>
      <c r="J151" t="s">
        <v>232</v>
      </c>
      <c r="K151" t="s">
        <v>233</v>
      </c>
      <c r="L151" t="s">
        <v>64</v>
      </c>
      <c r="M151" t="s">
        <v>68</v>
      </c>
      <c r="N151">
        <v>75</v>
      </c>
      <c r="O151">
        <v>51</v>
      </c>
    </row>
    <row r="152" spans="1:15" x14ac:dyDescent="0.3">
      <c r="A152">
        <v>1996</v>
      </c>
      <c r="B152" t="s">
        <v>464</v>
      </c>
      <c r="C152" t="s">
        <v>149</v>
      </c>
      <c r="D152" t="str">
        <f>CONCATENATE(NobelPrize[[#This Row],[firstname]]," ",NobelPrize[[#This Row],[surname]])</f>
        <v>Robert C. Richardson</v>
      </c>
      <c r="E152" t="s">
        <v>61</v>
      </c>
      <c r="F152" t="s">
        <v>61</v>
      </c>
      <c r="G152" t="s">
        <v>2284</v>
      </c>
      <c r="H152" t="s">
        <v>2273</v>
      </c>
      <c r="I152">
        <v>3</v>
      </c>
      <c r="J152" t="s">
        <v>313</v>
      </c>
      <c r="K152" t="s">
        <v>314</v>
      </c>
      <c r="L152" t="s">
        <v>64</v>
      </c>
      <c r="M152" t="s">
        <v>54</v>
      </c>
      <c r="N152">
        <v>76</v>
      </c>
      <c r="O152">
        <v>59</v>
      </c>
    </row>
    <row r="153" spans="1:15" x14ac:dyDescent="0.3">
      <c r="A153">
        <v>1997</v>
      </c>
      <c r="B153" t="s">
        <v>380</v>
      </c>
      <c r="C153" t="s">
        <v>465</v>
      </c>
      <c r="D153" t="str">
        <f>CONCATENATE(NobelPrize[[#This Row],[firstname]]," ",NobelPrize[[#This Row],[surname]])</f>
        <v>Steven Chu</v>
      </c>
      <c r="E153" t="s">
        <v>61</v>
      </c>
      <c r="G153" t="s">
        <v>2284</v>
      </c>
      <c r="H153" t="s">
        <v>2273</v>
      </c>
      <c r="I153">
        <v>3</v>
      </c>
      <c r="J153" t="s">
        <v>232</v>
      </c>
      <c r="K153" t="s">
        <v>233</v>
      </c>
      <c r="L153" t="s">
        <v>64</v>
      </c>
      <c r="M153" t="s">
        <v>118</v>
      </c>
      <c r="N153">
        <v>72</v>
      </c>
      <c r="O153">
        <v>49</v>
      </c>
    </row>
    <row r="154" spans="1:15" x14ac:dyDescent="0.3">
      <c r="A154">
        <v>1997</v>
      </c>
      <c r="B154" t="s">
        <v>466</v>
      </c>
      <c r="C154" t="s">
        <v>467</v>
      </c>
      <c r="D154" t="str">
        <f>CONCATENATE(NobelPrize[[#This Row],[firstname]]," ",NobelPrize[[#This Row],[surname]])</f>
        <v>Claude Cohen-Tannoudji</v>
      </c>
      <c r="E154" t="s">
        <v>468</v>
      </c>
      <c r="G154" t="s">
        <v>2284</v>
      </c>
      <c r="H154" t="s">
        <v>2273</v>
      </c>
      <c r="I154">
        <v>3</v>
      </c>
      <c r="J154" t="s">
        <v>2151</v>
      </c>
      <c r="K154" t="s">
        <v>34</v>
      </c>
      <c r="L154" t="s">
        <v>35</v>
      </c>
      <c r="M154" t="s">
        <v>73</v>
      </c>
      <c r="N154">
        <v>87</v>
      </c>
      <c r="O154">
        <v>64</v>
      </c>
    </row>
    <row r="155" spans="1:15" x14ac:dyDescent="0.3">
      <c r="A155">
        <v>1997</v>
      </c>
      <c r="B155" t="s">
        <v>469</v>
      </c>
      <c r="C155" t="s">
        <v>470</v>
      </c>
      <c r="D155" t="str">
        <f>CONCATENATE(NobelPrize[[#This Row],[firstname]]," ",NobelPrize[[#This Row],[surname]])</f>
        <v>William D. Phillips</v>
      </c>
      <c r="E155" t="s">
        <v>61</v>
      </c>
      <c r="G155" t="s">
        <v>2284</v>
      </c>
      <c r="H155" t="s">
        <v>2273</v>
      </c>
      <c r="I155">
        <v>3</v>
      </c>
      <c r="J155" t="s">
        <v>471</v>
      </c>
      <c r="K155" t="s">
        <v>472</v>
      </c>
      <c r="L155" t="s">
        <v>64</v>
      </c>
      <c r="M155" t="s">
        <v>41</v>
      </c>
      <c r="N155">
        <v>72</v>
      </c>
      <c r="O155">
        <v>49</v>
      </c>
    </row>
    <row r="156" spans="1:15" x14ac:dyDescent="0.3">
      <c r="A156">
        <v>1998</v>
      </c>
      <c r="B156" t="s">
        <v>473</v>
      </c>
      <c r="C156" t="s">
        <v>474</v>
      </c>
      <c r="D156" t="str">
        <f>CONCATENATE(NobelPrize[[#This Row],[firstname]]," ",NobelPrize[[#This Row],[surname]])</f>
        <v>Robert B. Laughlin</v>
      </c>
      <c r="E156" t="s">
        <v>61</v>
      </c>
      <c r="G156" t="s">
        <v>2284</v>
      </c>
      <c r="H156" t="s">
        <v>2273</v>
      </c>
      <c r="I156">
        <v>3</v>
      </c>
      <c r="J156" t="s">
        <v>232</v>
      </c>
      <c r="K156" t="s">
        <v>233</v>
      </c>
      <c r="L156" t="s">
        <v>64</v>
      </c>
      <c r="M156" t="s">
        <v>41</v>
      </c>
      <c r="N156">
        <v>70</v>
      </c>
      <c r="O156">
        <v>48</v>
      </c>
    </row>
    <row r="157" spans="1:15" x14ac:dyDescent="0.3">
      <c r="A157">
        <v>1998</v>
      </c>
      <c r="B157" t="s">
        <v>475</v>
      </c>
      <c r="C157" t="s">
        <v>2081</v>
      </c>
      <c r="D157" t="str">
        <f>CONCATENATE(NobelPrize[[#This Row],[firstname]]," ",NobelPrize[[#This Row],[surname]])</f>
        <v>Horst L. Störmer </v>
      </c>
      <c r="E157" t="s">
        <v>15</v>
      </c>
      <c r="G157" t="s">
        <v>2284</v>
      </c>
      <c r="H157" t="s">
        <v>2273</v>
      </c>
      <c r="I157">
        <v>3</v>
      </c>
      <c r="J157" t="s">
        <v>196</v>
      </c>
      <c r="K157" t="s">
        <v>180</v>
      </c>
      <c r="L157" t="s">
        <v>64</v>
      </c>
      <c r="M157" t="s">
        <v>73</v>
      </c>
      <c r="N157">
        <v>71</v>
      </c>
      <c r="O157">
        <v>49</v>
      </c>
    </row>
    <row r="158" spans="1:15" x14ac:dyDescent="0.3">
      <c r="A158">
        <v>1998</v>
      </c>
      <c r="B158" t="s">
        <v>476</v>
      </c>
      <c r="C158" t="s">
        <v>477</v>
      </c>
      <c r="D158" t="str">
        <f>CONCATENATE(NobelPrize[[#This Row],[firstname]]," ",NobelPrize[[#This Row],[surname]])</f>
        <v>Daniel C. Tsui</v>
      </c>
      <c r="E158" t="s">
        <v>258</v>
      </c>
      <c r="G158" t="s">
        <v>2284</v>
      </c>
      <c r="H158" t="s">
        <v>2273</v>
      </c>
      <c r="I158">
        <v>3</v>
      </c>
      <c r="J158" t="s">
        <v>199</v>
      </c>
      <c r="K158" t="s">
        <v>200</v>
      </c>
      <c r="L158" t="s">
        <v>64</v>
      </c>
      <c r="M158" t="s">
        <v>118</v>
      </c>
      <c r="N158">
        <v>81</v>
      </c>
      <c r="O158">
        <v>59</v>
      </c>
    </row>
    <row r="159" spans="1:15" x14ac:dyDescent="0.3">
      <c r="A159">
        <v>1999</v>
      </c>
      <c r="B159" t="s">
        <v>478</v>
      </c>
      <c r="C159" t="s">
        <v>479</v>
      </c>
      <c r="D159" t="str">
        <f>CONCATENATE(NobelPrize[[#This Row],[firstname]]," ",NobelPrize[[#This Row],[surname]])</f>
        <v>Gerardus 't Hooft</v>
      </c>
      <c r="E159" t="s">
        <v>22</v>
      </c>
      <c r="G159" t="s">
        <v>2284</v>
      </c>
      <c r="H159" t="s">
        <v>2273</v>
      </c>
      <c r="I159">
        <v>2</v>
      </c>
      <c r="J159" t="s">
        <v>480</v>
      </c>
      <c r="K159" t="s">
        <v>481</v>
      </c>
      <c r="L159" t="s">
        <v>2190</v>
      </c>
      <c r="M159" t="s">
        <v>25</v>
      </c>
      <c r="N159">
        <v>74</v>
      </c>
      <c r="O159">
        <v>53</v>
      </c>
    </row>
    <row r="160" spans="1:15" x14ac:dyDescent="0.3">
      <c r="A160">
        <v>1999</v>
      </c>
      <c r="B160" t="s">
        <v>482</v>
      </c>
      <c r="C160" t="s">
        <v>483</v>
      </c>
      <c r="D160" t="str">
        <f>CONCATENATE(NobelPrize[[#This Row],[firstname]]," ",NobelPrize[[#This Row],[surname]])</f>
        <v>Martinus J.G. Veltman</v>
      </c>
      <c r="E160" t="s">
        <v>22</v>
      </c>
      <c r="G160" t="s">
        <v>2284</v>
      </c>
      <c r="H160" t="s">
        <v>2273</v>
      </c>
      <c r="I160">
        <v>2</v>
      </c>
      <c r="M160" t="s">
        <v>54</v>
      </c>
      <c r="N160">
        <v>89</v>
      </c>
      <c r="O160">
        <v>68</v>
      </c>
    </row>
    <row r="161" spans="1:15" x14ac:dyDescent="0.3">
      <c r="A161">
        <v>1901</v>
      </c>
      <c r="B161" t="s">
        <v>484</v>
      </c>
      <c r="C161" t="s">
        <v>485</v>
      </c>
      <c r="D161" t="str">
        <f>CONCATENATE(NobelPrize[[#This Row],[firstname]]," ",NobelPrize[[#This Row],[surname]])</f>
        <v>Jacobus H. van 't Hoff</v>
      </c>
      <c r="E161" t="s">
        <v>22</v>
      </c>
      <c r="F161" t="s">
        <v>15</v>
      </c>
      <c r="G161" t="s">
        <v>2284</v>
      </c>
      <c r="H161" t="s">
        <v>2275</v>
      </c>
      <c r="I161">
        <v>1</v>
      </c>
      <c r="J161" t="s">
        <v>108</v>
      </c>
      <c r="K161" t="s">
        <v>109</v>
      </c>
      <c r="L161" t="s">
        <v>18</v>
      </c>
      <c r="M161" t="s">
        <v>68</v>
      </c>
      <c r="N161">
        <v>59</v>
      </c>
      <c r="O161">
        <v>49</v>
      </c>
    </row>
    <row r="162" spans="1:15" x14ac:dyDescent="0.3">
      <c r="A162">
        <v>1902</v>
      </c>
      <c r="B162" t="s">
        <v>486</v>
      </c>
      <c r="C162" t="s">
        <v>487</v>
      </c>
      <c r="D162" t="str">
        <f>CONCATENATE(NobelPrize[[#This Row],[firstname]]," ",NobelPrize[[#This Row],[surname]])</f>
        <v>Emil Fischer</v>
      </c>
      <c r="E162" t="s">
        <v>15</v>
      </c>
      <c r="F162" t="s">
        <v>15</v>
      </c>
      <c r="G162" t="s">
        <v>2284</v>
      </c>
      <c r="H162" t="s">
        <v>2275</v>
      </c>
      <c r="I162">
        <v>1</v>
      </c>
      <c r="J162" t="s">
        <v>108</v>
      </c>
      <c r="K162" t="s">
        <v>109</v>
      </c>
      <c r="L162" t="s">
        <v>18</v>
      </c>
      <c r="M162" t="s">
        <v>95</v>
      </c>
      <c r="N162">
        <v>67</v>
      </c>
      <c r="O162">
        <v>50</v>
      </c>
    </row>
    <row r="163" spans="1:15" x14ac:dyDescent="0.3">
      <c r="A163">
        <v>1903</v>
      </c>
      <c r="B163" t="s">
        <v>488</v>
      </c>
      <c r="C163" t="s">
        <v>489</v>
      </c>
      <c r="D163" t="str">
        <f>CONCATENATE(NobelPrize[[#This Row],[firstname]]," ",NobelPrize[[#This Row],[surname]])</f>
        <v>Svante Arrhenius</v>
      </c>
      <c r="E163" t="s">
        <v>86</v>
      </c>
      <c r="F163" t="s">
        <v>86</v>
      </c>
      <c r="G163" t="s">
        <v>2284</v>
      </c>
      <c r="H163" t="s">
        <v>2275</v>
      </c>
      <c r="I163">
        <v>1</v>
      </c>
      <c r="J163" t="s">
        <v>490</v>
      </c>
      <c r="K163" t="s">
        <v>321</v>
      </c>
      <c r="L163" t="s">
        <v>88</v>
      </c>
      <c r="M163" t="s">
        <v>118</v>
      </c>
      <c r="N163">
        <v>68</v>
      </c>
      <c r="O163">
        <v>44</v>
      </c>
    </row>
    <row r="164" spans="1:15" x14ac:dyDescent="0.3">
      <c r="A164">
        <v>1904</v>
      </c>
      <c r="B164" t="s">
        <v>491</v>
      </c>
      <c r="C164" t="s">
        <v>492</v>
      </c>
      <c r="D164" t="str">
        <f>CONCATENATE(NobelPrize[[#This Row],[firstname]]," ",NobelPrize[[#This Row],[surname]])</f>
        <v>Sir William Ramsay</v>
      </c>
      <c r="E164" t="s">
        <v>45</v>
      </c>
      <c r="F164" t="s">
        <v>45</v>
      </c>
      <c r="G164" t="s">
        <v>2284</v>
      </c>
      <c r="H164" t="s">
        <v>2275</v>
      </c>
      <c r="I164">
        <v>1</v>
      </c>
      <c r="J164" t="s">
        <v>98</v>
      </c>
      <c r="K164" t="s">
        <v>47</v>
      </c>
      <c r="L164" t="s">
        <v>48</v>
      </c>
      <c r="M164" t="s">
        <v>95</v>
      </c>
      <c r="N164">
        <v>64</v>
      </c>
      <c r="O164">
        <v>52</v>
      </c>
    </row>
    <row r="165" spans="1:15" x14ac:dyDescent="0.3">
      <c r="A165">
        <v>1905</v>
      </c>
      <c r="B165" t="s">
        <v>493</v>
      </c>
      <c r="C165" t="s">
        <v>494</v>
      </c>
      <c r="D165" t="str">
        <f>CONCATENATE(NobelPrize[[#This Row],[firstname]]," ",NobelPrize[[#This Row],[surname]])</f>
        <v>Adolf von Baeyer</v>
      </c>
      <c r="E165" t="s">
        <v>15</v>
      </c>
      <c r="F165" t="s">
        <v>15</v>
      </c>
      <c r="G165" t="s">
        <v>2284</v>
      </c>
      <c r="H165" t="s">
        <v>2275</v>
      </c>
      <c r="I165">
        <v>1</v>
      </c>
      <c r="J165" t="s">
        <v>16</v>
      </c>
      <c r="K165" t="s">
        <v>17</v>
      </c>
      <c r="L165" t="s">
        <v>18</v>
      </c>
      <c r="M165" t="s">
        <v>95</v>
      </c>
      <c r="N165">
        <v>82</v>
      </c>
      <c r="O165">
        <v>70</v>
      </c>
    </row>
    <row r="166" spans="1:15" x14ac:dyDescent="0.3">
      <c r="A166">
        <v>1906</v>
      </c>
      <c r="B166" t="s">
        <v>31</v>
      </c>
      <c r="C166" t="s">
        <v>495</v>
      </c>
      <c r="D166" t="str">
        <f>CONCATENATE(NobelPrize[[#This Row],[firstname]]," ",NobelPrize[[#This Row],[surname]])</f>
        <v>Henri Moissan</v>
      </c>
      <c r="E166" t="s">
        <v>33</v>
      </c>
      <c r="F166" t="s">
        <v>33</v>
      </c>
      <c r="G166" t="s">
        <v>2284</v>
      </c>
      <c r="H166" t="s">
        <v>2275</v>
      </c>
      <c r="I166">
        <v>1</v>
      </c>
      <c r="J166" t="s">
        <v>42</v>
      </c>
      <c r="K166" t="s">
        <v>34</v>
      </c>
      <c r="L166" t="s">
        <v>35</v>
      </c>
      <c r="M166" t="s">
        <v>91</v>
      </c>
      <c r="N166">
        <v>55</v>
      </c>
      <c r="O166">
        <v>54</v>
      </c>
    </row>
    <row r="167" spans="1:15" x14ac:dyDescent="0.3">
      <c r="A167">
        <v>1907</v>
      </c>
      <c r="B167" t="s">
        <v>496</v>
      </c>
      <c r="C167" t="s">
        <v>497</v>
      </c>
      <c r="D167" t="str">
        <f>CONCATENATE(NobelPrize[[#This Row],[firstname]]," ",NobelPrize[[#This Row],[surname]])</f>
        <v>Eduard Buchner</v>
      </c>
      <c r="E167" t="s">
        <v>15</v>
      </c>
      <c r="F167" t="s">
        <v>498</v>
      </c>
      <c r="G167" t="s">
        <v>2284</v>
      </c>
      <c r="H167" t="s">
        <v>2275</v>
      </c>
      <c r="I167">
        <v>1</v>
      </c>
      <c r="J167" t="s">
        <v>499</v>
      </c>
      <c r="K167" t="s">
        <v>109</v>
      </c>
      <c r="L167" t="s">
        <v>18</v>
      </c>
      <c r="M167" t="s">
        <v>30</v>
      </c>
      <c r="N167">
        <v>57</v>
      </c>
      <c r="O167">
        <v>47</v>
      </c>
    </row>
    <row r="168" spans="1:15" x14ac:dyDescent="0.3">
      <c r="A168">
        <v>1908</v>
      </c>
      <c r="B168" t="s">
        <v>187</v>
      </c>
      <c r="C168" t="s">
        <v>500</v>
      </c>
      <c r="D168" t="str">
        <f>CONCATENATE(NobelPrize[[#This Row],[firstname]]," ",NobelPrize[[#This Row],[surname]])</f>
        <v>Ernest Rutherford</v>
      </c>
      <c r="E168" t="s">
        <v>501</v>
      </c>
      <c r="F168" t="s">
        <v>45</v>
      </c>
      <c r="G168" t="s">
        <v>2284</v>
      </c>
      <c r="H168" t="s">
        <v>2275</v>
      </c>
      <c r="I168">
        <v>1</v>
      </c>
      <c r="J168" t="s">
        <v>101</v>
      </c>
      <c r="K168" t="s">
        <v>102</v>
      </c>
      <c r="L168" t="s">
        <v>48</v>
      </c>
      <c r="M168" t="s">
        <v>68</v>
      </c>
      <c r="N168">
        <v>66</v>
      </c>
      <c r="O168">
        <v>37</v>
      </c>
    </row>
    <row r="169" spans="1:15" x14ac:dyDescent="0.3">
      <c r="A169">
        <v>1909</v>
      </c>
      <c r="B169" t="s">
        <v>81</v>
      </c>
      <c r="C169" t="s">
        <v>502</v>
      </c>
      <c r="D169" t="str">
        <f>CONCATENATE(NobelPrize[[#This Row],[firstname]]," ",NobelPrize[[#This Row],[surname]])</f>
        <v>Wilhelm Ostwald</v>
      </c>
      <c r="E169" t="s">
        <v>503</v>
      </c>
      <c r="F169" t="s">
        <v>15</v>
      </c>
      <c r="G169" t="s">
        <v>2284</v>
      </c>
      <c r="H169" t="s">
        <v>2275</v>
      </c>
      <c r="I169">
        <v>1</v>
      </c>
      <c r="J169" t="s">
        <v>161</v>
      </c>
      <c r="K169" t="s">
        <v>162</v>
      </c>
      <c r="L169" t="s">
        <v>18</v>
      </c>
      <c r="M169" t="s">
        <v>91</v>
      </c>
      <c r="N169">
        <v>79</v>
      </c>
      <c r="O169">
        <v>56</v>
      </c>
    </row>
    <row r="170" spans="1:15" x14ac:dyDescent="0.3">
      <c r="A170">
        <v>1910</v>
      </c>
      <c r="B170" t="s">
        <v>190</v>
      </c>
      <c r="C170" t="s">
        <v>504</v>
      </c>
      <c r="D170" t="str">
        <f>CONCATENATE(NobelPrize[[#This Row],[firstname]]," ",NobelPrize[[#This Row],[surname]])</f>
        <v>Otto Wallach</v>
      </c>
      <c r="E170" t="s">
        <v>83</v>
      </c>
      <c r="F170" t="s">
        <v>15</v>
      </c>
      <c r="G170" t="s">
        <v>2284</v>
      </c>
      <c r="H170" t="s">
        <v>2275</v>
      </c>
      <c r="I170">
        <v>1</v>
      </c>
      <c r="J170" t="s">
        <v>137</v>
      </c>
      <c r="K170" t="s">
        <v>2146</v>
      </c>
      <c r="L170" t="s">
        <v>18</v>
      </c>
      <c r="M170" t="s">
        <v>19</v>
      </c>
      <c r="N170">
        <v>84</v>
      </c>
      <c r="O170">
        <v>63</v>
      </c>
    </row>
    <row r="171" spans="1:15" x14ac:dyDescent="0.3">
      <c r="A171">
        <v>1912</v>
      </c>
      <c r="B171" t="s">
        <v>505</v>
      </c>
      <c r="C171" t="s">
        <v>506</v>
      </c>
      <c r="D171" t="str">
        <f>CONCATENATE(NobelPrize[[#This Row],[firstname]]," ",NobelPrize[[#This Row],[surname]])</f>
        <v>Victor Grignard</v>
      </c>
      <c r="E171" t="s">
        <v>33</v>
      </c>
      <c r="F171" t="s">
        <v>33</v>
      </c>
      <c r="G171" t="s">
        <v>2284</v>
      </c>
      <c r="H171" t="s">
        <v>2275</v>
      </c>
      <c r="I171">
        <v>2</v>
      </c>
      <c r="J171" t="s">
        <v>507</v>
      </c>
      <c r="K171" t="s">
        <v>508</v>
      </c>
      <c r="L171" t="s">
        <v>35</v>
      </c>
      <c r="M171" t="s">
        <v>30</v>
      </c>
      <c r="N171">
        <v>64</v>
      </c>
      <c r="O171">
        <v>41</v>
      </c>
    </row>
    <row r="172" spans="1:15" x14ac:dyDescent="0.3">
      <c r="A172">
        <v>1912</v>
      </c>
      <c r="B172" t="s">
        <v>431</v>
      </c>
      <c r="C172" t="s">
        <v>509</v>
      </c>
      <c r="D172" t="str">
        <f>CONCATENATE(NobelPrize[[#This Row],[firstname]]," ",NobelPrize[[#This Row],[surname]])</f>
        <v>Paul Sabatier</v>
      </c>
      <c r="E172" t="s">
        <v>33</v>
      </c>
      <c r="F172" t="s">
        <v>33</v>
      </c>
      <c r="G172" t="s">
        <v>2284</v>
      </c>
      <c r="H172" t="s">
        <v>2275</v>
      </c>
      <c r="I172">
        <v>2</v>
      </c>
      <c r="J172" t="s">
        <v>510</v>
      </c>
      <c r="K172" t="s">
        <v>511</v>
      </c>
      <c r="L172" t="s">
        <v>35</v>
      </c>
      <c r="M172" t="s">
        <v>41</v>
      </c>
      <c r="N172">
        <v>87</v>
      </c>
      <c r="O172">
        <v>58</v>
      </c>
    </row>
    <row r="173" spans="1:15" x14ac:dyDescent="0.3">
      <c r="A173">
        <v>1913</v>
      </c>
      <c r="B173" t="s">
        <v>309</v>
      </c>
      <c r="C173" t="s">
        <v>159</v>
      </c>
      <c r="D173" t="str">
        <f>CONCATENATE(NobelPrize[[#This Row],[firstname]]," ",NobelPrize[[#This Row],[surname]])</f>
        <v>Alfred Werner</v>
      </c>
      <c r="E173" t="s">
        <v>33</v>
      </c>
      <c r="F173" t="s">
        <v>116</v>
      </c>
      <c r="G173" t="s">
        <v>2284</v>
      </c>
      <c r="H173" t="s">
        <v>2275</v>
      </c>
      <c r="I173">
        <v>1</v>
      </c>
      <c r="J173" t="s">
        <v>512</v>
      </c>
      <c r="K173" t="s">
        <v>513</v>
      </c>
      <c r="L173" t="s">
        <v>399</v>
      </c>
      <c r="M173" t="s">
        <v>36</v>
      </c>
      <c r="N173">
        <v>53</v>
      </c>
      <c r="O173">
        <v>47</v>
      </c>
    </row>
    <row r="174" spans="1:15" x14ac:dyDescent="0.3">
      <c r="A174">
        <v>1914</v>
      </c>
      <c r="B174" t="s">
        <v>514</v>
      </c>
      <c r="C174" t="s">
        <v>515</v>
      </c>
      <c r="D174" t="str">
        <f>CONCATENATE(NobelPrize[[#This Row],[firstname]]," ",NobelPrize[[#This Row],[surname]])</f>
        <v>Theodore W. Richards</v>
      </c>
      <c r="E174" t="s">
        <v>61</v>
      </c>
      <c r="F174" t="s">
        <v>61</v>
      </c>
      <c r="G174" t="s">
        <v>2284</v>
      </c>
      <c r="H174" t="s">
        <v>2275</v>
      </c>
      <c r="I174">
        <v>1</v>
      </c>
      <c r="J174" t="s">
        <v>203</v>
      </c>
      <c r="K174" t="s">
        <v>204</v>
      </c>
      <c r="L174" t="s">
        <v>64</v>
      </c>
      <c r="M174" t="s">
        <v>84</v>
      </c>
      <c r="N174">
        <v>60</v>
      </c>
      <c r="O174">
        <v>46</v>
      </c>
    </row>
    <row r="175" spans="1:15" x14ac:dyDescent="0.3">
      <c r="A175">
        <v>1915</v>
      </c>
      <c r="B175" t="s">
        <v>516</v>
      </c>
      <c r="C175" t="s">
        <v>2082</v>
      </c>
      <c r="D175" t="str">
        <f>CONCATENATE(NobelPrize[[#This Row],[firstname]]," ",NobelPrize[[#This Row],[surname]])</f>
        <v>Richard Willstätter </v>
      </c>
      <c r="E175" t="s">
        <v>15</v>
      </c>
      <c r="F175" t="s">
        <v>116</v>
      </c>
      <c r="G175" t="s">
        <v>2284</v>
      </c>
      <c r="H175" t="s">
        <v>2275</v>
      </c>
      <c r="I175">
        <v>1</v>
      </c>
      <c r="J175" t="s">
        <v>16</v>
      </c>
      <c r="K175" t="s">
        <v>17</v>
      </c>
      <c r="L175" t="s">
        <v>18</v>
      </c>
      <c r="M175" t="s">
        <v>68</v>
      </c>
      <c r="N175">
        <v>70</v>
      </c>
      <c r="O175">
        <v>43</v>
      </c>
    </row>
    <row r="176" spans="1:15" x14ac:dyDescent="0.3">
      <c r="A176">
        <v>1918</v>
      </c>
      <c r="B176" t="s">
        <v>517</v>
      </c>
      <c r="C176" t="s">
        <v>518</v>
      </c>
      <c r="D176" t="str">
        <f>CONCATENATE(NobelPrize[[#This Row],[firstname]]," ",NobelPrize[[#This Row],[surname]])</f>
        <v>Fritz Haber</v>
      </c>
      <c r="E176" t="s">
        <v>40</v>
      </c>
      <c r="F176" t="s">
        <v>116</v>
      </c>
      <c r="G176" t="s">
        <v>2284</v>
      </c>
      <c r="H176" t="s">
        <v>2275</v>
      </c>
      <c r="I176">
        <v>1</v>
      </c>
      <c r="J176" t="s">
        <v>2153</v>
      </c>
      <c r="K176" t="s">
        <v>519</v>
      </c>
      <c r="L176" t="s">
        <v>18</v>
      </c>
      <c r="M176" t="s">
        <v>36</v>
      </c>
      <c r="N176">
        <v>66</v>
      </c>
      <c r="O176">
        <v>50</v>
      </c>
    </row>
    <row r="177" spans="1:15" x14ac:dyDescent="0.3">
      <c r="A177">
        <v>1920</v>
      </c>
      <c r="B177" t="s">
        <v>241</v>
      </c>
      <c r="C177" t="s">
        <v>520</v>
      </c>
      <c r="D177" t="str">
        <f>CONCATENATE(NobelPrize[[#This Row],[firstname]]," ",NobelPrize[[#This Row],[surname]])</f>
        <v>Walther Nernst</v>
      </c>
      <c r="E177" t="s">
        <v>15</v>
      </c>
      <c r="F177" t="s">
        <v>15</v>
      </c>
      <c r="G177" t="s">
        <v>2284</v>
      </c>
      <c r="H177" t="s">
        <v>2275</v>
      </c>
      <c r="I177">
        <v>1</v>
      </c>
      <c r="J177" t="s">
        <v>108</v>
      </c>
      <c r="K177" t="s">
        <v>109</v>
      </c>
      <c r="L177" t="s">
        <v>18</v>
      </c>
      <c r="M177" t="s">
        <v>54</v>
      </c>
      <c r="N177">
        <v>77</v>
      </c>
      <c r="O177">
        <v>56</v>
      </c>
    </row>
    <row r="178" spans="1:15" x14ac:dyDescent="0.3">
      <c r="A178">
        <v>1921</v>
      </c>
      <c r="B178" t="s">
        <v>458</v>
      </c>
      <c r="C178" t="s">
        <v>521</v>
      </c>
      <c r="D178" t="str">
        <f>CONCATENATE(NobelPrize[[#This Row],[firstname]]," ",NobelPrize[[#This Row],[surname]])</f>
        <v>Frederick Soddy</v>
      </c>
      <c r="E178" t="s">
        <v>45</v>
      </c>
      <c r="F178" t="s">
        <v>45</v>
      </c>
      <c r="G178" t="s">
        <v>2284</v>
      </c>
      <c r="H178" t="s">
        <v>2275</v>
      </c>
      <c r="I178">
        <v>1</v>
      </c>
      <c r="J178" t="s">
        <v>522</v>
      </c>
      <c r="K178" t="s">
        <v>523</v>
      </c>
      <c r="L178" t="s">
        <v>48</v>
      </c>
      <c r="M178" t="s">
        <v>91</v>
      </c>
      <c r="N178">
        <v>79</v>
      </c>
      <c r="O178">
        <v>44</v>
      </c>
    </row>
    <row r="179" spans="1:15" x14ac:dyDescent="0.3">
      <c r="A179">
        <v>1922</v>
      </c>
      <c r="B179" t="s">
        <v>524</v>
      </c>
      <c r="C179" t="s">
        <v>525</v>
      </c>
      <c r="D179" t="str">
        <f>CONCATENATE(NobelPrize[[#This Row],[firstname]]," ",NobelPrize[[#This Row],[surname]])</f>
        <v>Francis W. Aston</v>
      </c>
      <c r="E179" t="s">
        <v>45</v>
      </c>
      <c r="F179" t="s">
        <v>45</v>
      </c>
      <c r="G179" t="s">
        <v>2284</v>
      </c>
      <c r="H179" t="s">
        <v>2275</v>
      </c>
      <c r="I179">
        <v>1</v>
      </c>
      <c r="J179" t="s">
        <v>57</v>
      </c>
      <c r="K179" t="s">
        <v>58</v>
      </c>
      <c r="L179" t="s">
        <v>48</v>
      </c>
      <c r="M179" t="s">
        <v>91</v>
      </c>
      <c r="N179">
        <v>68</v>
      </c>
      <c r="O179">
        <v>45</v>
      </c>
    </row>
    <row r="180" spans="1:15" x14ac:dyDescent="0.3">
      <c r="A180">
        <v>1923</v>
      </c>
      <c r="B180" t="s">
        <v>517</v>
      </c>
      <c r="C180" t="s">
        <v>526</v>
      </c>
      <c r="D180" t="str">
        <f>CONCATENATE(NobelPrize[[#This Row],[firstname]]," ",NobelPrize[[#This Row],[surname]])</f>
        <v>Fritz Pregl</v>
      </c>
      <c r="E180" t="s">
        <v>527</v>
      </c>
      <c r="F180" t="s">
        <v>164</v>
      </c>
      <c r="G180" t="s">
        <v>2284</v>
      </c>
      <c r="H180" t="s">
        <v>2275</v>
      </c>
      <c r="I180">
        <v>1</v>
      </c>
      <c r="J180" t="s">
        <v>528</v>
      </c>
      <c r="K180" t="s">
        <v>529</v>
      </c>
      <c r="L180" t="s">
        <v>174</v>
      </c>
      <c r="M180" t="s">
        <v>91</v>
      </c>
      <c r="N180">
        <v>61</v>
      </c>
      <c r="O180">
        <v>54</v>
      </c>
    </row>
    <row r="181" spans="1:15" x14ac:dyDescent="0.3">
      <c r="A181">
        <v>1925</v>
      </c>
      <c r="B181" t="s">
        <v>516</v>
      </c>
      <c r="C181" t="s">
        <v>530</v>
      </c>
      <c r="D181" t="str">
        <f>CONCATENATE(NobelPrize[[#This Row],[firstname]]," ",NobelPrize[[#This Row],[surname]])</f>
        <v>Richard Zsigmondy</v>
      </c>
      <c r="E181" t="s">
        <v>164</v>
      </c>
      <c r="F181" t="s">
        <v>15</v>
      </c>
      <c r="G181" t="s">
        <v>2284</v>
      </c>
      <c r="H181" t="s">
        <v>2275</v>
      </c>
      <c r="I181">
        <v>1</v>
      </c>
      <c r="J181" t="s">
        <v>137</v>
      </c>
      <c r="K181" t="s">
        <v>2146</v>
      </c>
      <c r="L181" t="s">
        <v>18</v>
      </c>
      <c r="M181" t="s">
        <v>73</v>
      </c>
      <c r="N181">
        <v>64</v>
      </c>
      <c r="O181">
        <v>60</v>
      </c>
    </row>
    <row r="182" spans="1:15" x14ac:dyDescent="0.3">
      <c r="A182">
        <v>1926</v>
      </c>
      <c r="B182" t="s">
        <v>531</v>
      </c>
      <c r="C182" t="s">
        <v>532</v>
      </c>
      <c r="D182" t="str">
        <f>CONCATENATE(NobelPrize[[#This Row],[firstname]]," ",NobelPrize[[#This Row],[surname]])</f>
        <v>The Svedberg</v>
      </c>
      <c r="E182" t="s">
        <v>86</v>
      </c>
      <c r="F182" t="s">
        <v>86</v>
      </c>
      <c r="G182" t="s">
        <v>2284</v>
      </c>
      <c r="H182" t="s">
        <v>2275</v>
      </c>
      <c r="I182">
        <v>1</v>
      </c>
      <c r="J182" t="s">
        <v>133</v>
      </c>
      <c r="K182" t="s">
        <v>134</v>
      </c>
      <c r="L182" t="s">
        <v>88</v>
      </c>
      <c r="M182" t="s">
        <v>68</v>
      </c>
      <c r="N182">
        <v>87</v>
      </c>
      <c r="O182">
        <v>42</v>
      </c>
    </row>
    <row r="183" spans="1:15" x14ac:dyDescent="0.3">
      <c r="A183">
        <v>1927</v>
      </c>
      <c r="B183" t="s">
        <v>411</v>
      </c>
      <c r="C183" t="s">
        <v>533</v>
      </c>
      <c r="D183" t="str">
        <f>CONCATENATE(NobelPrize[[#This Row],[firstname]]," ",NobelPrize[[#This Row],[surname]])</f>
        <v>Heinrich Wieland</v>
      </c>
      <c r="E183" t="s">
        <v>15</v>
      </c>
      <c r="F183" t="s">
        <v>15</v>
      </c>
      <c r="G183" t="s">
        <v>2284</v>
      </c>
      <c r="H183" t="s">
        <v>2275</v>
      </c>
      <c r="I183">
        <v>1</v>
      </c>
      <c r="J183" t="s">
        <v>16</v>
      </c>
      <c r="K183" t="s">
        <v>17</v>
      </c>
      <c r="L183" t="s">
        <v>18</v>
      </c>
      <c r="M183" t="s">
        <v>54</v>
      </c>
      <c r="N183">
        <v>80</v>
      </c>
      <c r="O183">
        <v>50</v>
      </c>
    </row>
    <row r="184" spans="1:15" x14ac:dyDescent="0.3">
      <c r="A184">
        <v>1928</v>
      </c>
      <c r="B184" t="s">
        <v>493</v>
      </c>
      <c r="C184" t="s">
        <v>534</v>
      </c>
      <c r="D184" t="str">
        <f>CONCATENATE(NobelPrize[[#This Row],[firstname]]," ",NobelPrize[[#This Row],[surname]])</f>
        <v>Adolf Windaus</v>
      </c>
      <c r="E184" t="s">
        <v>15</v>
      </c>
      <c r="F184" t="s">
        <v>15</v>
      </c>
      <c r="G184" t="s">
        <v>2284</v>
      </c>
      <c r="H184" t="s">
        <v>2275</v>
      </c>
      <c r="I184">
        <v>1</v>
      </c>
      <c r="J184" t="s">
        <v>137</v>
      </c>
      <c r="K184" t="s">
        <v>2146</v>
      </c>
      <c r="L184" t="s">
        <v>18</v>
      </c>
      <c r="M184" t="s">
        <v>36</v>
      </c>
      <c r="N184">
        <v>83</v>
      </c>
      <c r="O184">
        <v>52</v>
      </c>
    </row>
    <row r="185" spans="1:15" x14ac:dyDescent="0.3">
      <c r="A185">
        <v>1929</v>
      </c>
      <c r="B185" t="s">
        <v>535</v>
      </c>
      <c r="C185" t="s">
        <v>536</v>
      </c>
      <c r="D185" t="str">
        <f>CONCATENATE(NobelPrize[[#This Row],[firstname]]," ",NobelPrize[[#This Row],[surname]])</f>
        <v>Arthur Harden</v>
      </c>
      <c r="E185" t="s">
        <v>45</v>
      </c>
      <c r="F185" t="s">
        <v>45</v>
      </c>
      <c r="G185" t="s">
        <v>2284</v>
      </c>
      <c r="H185" t="s">
        <v>2275</v>
      </c>
      <c r="I185">
        <v>2</v>
      </c>
      <c r="J185" t="s">
        <v>150</v>
      </c>
      <c r="K185" t="s">
        <v>47</v>
      </c>
      <c r="L185" t="s">
        <v>48</v>
      </c>
      <c r="M185" t="s">
        <v>95</v>
      </c>
      <c r="N185">
        <v>75</v>
      </c>
      <c r="O185">
        <v>64</v>
      </c>
    </row>
    <row r="186" spans="1:15" x14ac:dyDescent="0.3">
      <c r="A186">
        <v>1929</v>
      </c>
      <c r="B186" t="s">
        <v>311</v>
      </c>
      <c r="C186" t="s">
        <v>537</v>
      </c>
      <c r="D186" t="str">
        <f>CONCATENATE(NobelPrize[[#This Row],[firstname]]," ",NobelPrize[[#This Row],[surname]])</f>
        <v>Hans von Euler-Chelpin</v>
      </c>
      <c r="E186" t="s">
        <v>15</v>
      </c>
      <c r="F186" t="s">
        <v>86</v>
      </c>
      <c r="G186" t="s">
        <v>2284</v>
      </c>
      <c r="H186" t="s">
        <v>2275</v>
      </c>
      <c r="I186">
        <v>2</v>
      </c>
      <c r="J186" t="s">
        <v>490</v>
      </c>
      <c r="K186" t="s">
        <v>321</v>
      </c>
      <c r="L186" t="s">
        <v>88</v>
      </c>
      <c r="M186" t="s">
        <v>118</v>
      </c>
      <c r="N186">
        <v>91</v>
      </c>
      <c r="O186">
        <v>56</v>
      </c>
    </row>
    <row r="187" spans="1:15" x14ac:dyDescent="0.3">
      <c r="A187">
        <v>1930</v>
      </c>
      <c r="B187" t="s">
        <v>311</v>
      </c>
      <c r="C187" t="s">
        <v>487</v>
      </c>
      <c r="D187" t="str">
        <f>CONCATENATE(NobelPrize[[#This Row],[firstname]]," ",NobelPrize[[#This Row],[surname]])</f>
        <v>Hans Fischer</v>
      </c>
      <c r="E187" t="s">
        <v>15</v>
      </c>
      <c r="F187" t="s">
        <v>15</v>
      </c>
      <c r="G187" t="s">
        <v>2284</v>
      </c>
      <c r="H187" t="s">
        <v>2275</v>
      </c>
      <c r="I187">
        <v>1</v>
      </c>
      <c r="J187" t="s">
        <v>538</v>
      </c>
      <c r="K187" t="s">
        <v>17</v>
      </c>
      <c r="L187" t="s">
        <v>18</v>
      </c>
      <c r="M187" t="s">
        <v>25</v>
      </c>
      <c r="N187">
        <v>64</v>
      </c>
      <c r="O187">
        <v>49</v>
      </c>
    </row>
    <row r="188" spans="1:15" x14ac:dyDescent="0.3">
      <c r="A188">
        <v>1931</v>
      </c>
      <c r="B188" t="s">
        <v>539</v>
      </c>
      <c r="C188" t="s">
        <v>540</v>
      </c>
      <c r="D188" t="str">
        <f>CONCATENATE(NobelPrize[[#This Row],[firstname]]," ",NobelPrize[[#This Row],[surname]])</f>
        <v>Carl Bosch</v>
      </c>
      <c r="E188" t="s">
        <v>15</v>
      </c>
      <c r="F188" t="s">
        <v>15</v>
      </c>
      <c r="G188" t="s">
        <v>2284</v>
      </c>
      <c r="H188" t="s">
        <v>2275</v>
      </c>
      <c r="I188">
        <v>2</v>
      </c>
      <c r="J188" t="s">
        <v>243</v>
      </c>
      <c r="K188" t="s">
        <v>244</v>
      </c>
      <c r="L188" t="s">
        <v>18</v>
      </c>
      <c r="M188" t="s">
        <v>68</v>
      </c>
      <c r="N188">
        <v>66</v>
      </c>
      <c r="O188">
        <v>57</v>
      </c>
    </row>
    <row r="189" spans="1:15" x14ac:dyDescent="0.3">
      <c r="A189">
        <v>1931</v>
      </c>
      <c r="B189" t="s">
        <v>541</v>
      </c>
      <c r="C189" t="s">
        <v>542</v>
      </c>
      <c r="D189" t="str">
        <f>CONCATENATE(NobelPrize[[#This Row],[firstname]]," ",NobelPrize[[#This Row],[surname]])</f>
        <v>Friedrich Bergius</v>
      </c>
      <c r="E189" t="s">
        <v>40</v>
      </c>
      <c r="F189" t="s">
        <v>543</v>
      </c>
      <c r="G189" t="s">
        <v>2284</v>
      </c>
      <c r="H189" t="s">
        <v>2275</v>
      </c>
      <c r="I189">
        <v>2</v>
      </c>
      <c r="J189" t="s">
        <v>243</v>
      </c>
      <c r="K189" t="s">
        <v>244</v>
      </c>
      <c r="L189" t="s">
        <v>18</v>
      </c>
      <c r="M189" t="s">
        <v>95</v>
      </c>
      <c r="N189">
        <v>65</v>
      </c>
      <c r="O189">
        <v>47</v>
      </c>
    </row>
    <row r="190" spans="1:15" x14ac:dyDescent="0.3">
      <c r="A190">
        <v>1932</v>
      </c>
      <c r="B190" t="s">
        <v>544</v>
      </c>
      <c r="C190" t="s">
        <v>545</v>
      </c>
      <c r="D190" t="str">
        <f>CONCATENATE(NobelPrize[[#This Row],[firstname]]," ",NobelPrize[[#This Row],[surname]])</f>
        <v>Irving Langmuir</v>
      </c>
      <c r="E190" t="s">
        <v>61</v>
      </c>
      <c r="F190" t="s">
        <v>61</v>
      </c>
      <c r="G190" t="s">
        <v>2284</v>
      </c>
      <c r="H190" t="s">
        <v>2275</v>
      </c>
      <c r="I190">
        <v>1</v>
      </c>
      <c r="J190" t="s">
        <v>341</v>
      </c>
      <c r="K190" t="s">
        <v>342</v>
      </c>
      <c r="L190" t="s">
        <v>64</v>
      </c>
      <c r="M190" t="s">
        <v>84</v>
      </c>
      <c r="N190">
        <v>76</v>
      </c>
      <c r="O190">
        <v>51</v>
      </c>
    </row>
    <row r="191" spans="1:15" x14ac:dyDescent="0.3">
      <c r="A191">
        <v>1934</v>
      </c>
      <c r="B191" t="s">
        <v>546</v>
      </c>
      <c r="C191" t="s">
        <v>547</v>
      </c>
      <c r="D191" t="str">
        <f>CONCATENATE(NobelPrize[[#This Row],[firstname]]," ",NobelPrize[[#This Row],[surname]])</f>
        <v>Harold C. Urey</v>
      </c>
      <c r="E191" t="s">
        <v>61</v>
      </c>
      <c r="F191" t="s">
        <v>61</v>
      </c>
      <c r="G191" t="s">
        <v>2284</v>
      </c>
      <c r="H191" t="s">
        <v>2275</v>
      </c>
      <c r="I191">
        <v>1</v>
      </c>
      <c r="J191" t="s">
        <v>196</v>
      </c>
      <c r="K191" t="s">
        <v>180</v>
      </c>
      <c r="L191" t="s">
        <v>64</v>
      </c>
      <c r="M191" t="s">
        <v>73</v>
      </c>
      <c r="N191">
        <v>88</v>
      </c>
      <c r="O191">
        <v>41</v>
      </c>
    </row>
    <row r="192" spans="1:15" x14ac:dyDescent="0.3">
      <c r="A192">
        <v>1935</v>
      </c>
      <c r="B192" t="s">
        <v>2083</v>
      </c>
      <c r="C192" t="s">
        <v>548</v>
      </c>
      <c r="D192" t="str">
        <f>CONCATENATE(NobelPrize[[#This Row],[firstname]]," ",NobelPrize[[#This Row],[surname]])</f>
        <v>Frédéric  Joliot</v>
      </c>
      <c r="E192" t="s">
        <v>33</v>
      </c>
      <c r="F192" t="s">
        <v>33</v>
      </c>
      <c r="G192" t="s">
        <v>2284</v>
      </c>
      <c r="H192" t="s">
        <v>2275</v>
      </c>
      <c r="I192">
        <v>2</v>
      </c>
      <c r="J192" t="s">
        <v>549</v>
      </c>
      <c r="K192" t="s">
        <v>34</v>
      </c>
      <c r="L192" t="s">
        <v>35</v>
      </c>
      <c r="M192" t="s">
        <v>19</v>
      </c>
      <c r="N192">
        <v>58</v>
      </c>
      <c r="O192">
        <v>35</v>
      </c>
    </row>
    <row r="193" spans="1:15" x14ac:dyDescent="0.3">
      <c r="A193">
        <v>1935</v>
      </c>
      <c r="B193" t="s">
        <v>2084</v>
      </c>
      <c r="C193" t="s">
        <v>550</v>
      </c>
      <c r="D193" t="str">
        <f>CONCATENATE(NobelPrize[[#This Row],[firstname]]," ",NobelPrize[[#This Row],[surname]])</f>
        <v>Irène  Joliot-Curie</v>
      </c>
      <c r="E193" t="s">
        <v>33</v>
      </c>
      <c r="F193" t="s">
        <v>33</v>
      </c>
      <c r="G193" t="s">
        <v>2285</v>
      </c>
      <c r="H193" t="s">
        <v>2275</v>
      </c>
      <c r="I193">
        <v>2</v>
      </c>
      <c r="J193" t="s">
        <v>549</v>
      </c>
      <c r="K193" t="s">
        <v>34</v>
      </c>
      <c r="L193" t="s">
        <v>35</v>
      </c>
      <c r="M193" t="s">
        <v>91</v>
      </c>
      <c r="N193">
        <v>59</v>
      </c>
      <c r="O193">
        <v>38</v>
      </c>
    </row>
    <row r="194" spans="1:15" x14ac:dyDescent="0.3">
      <c r="A194">
        <v>1936</v>
      </c>
      <c r="B194" t="s">
        <v>551</v>
      </c>
      <c r="C194" t="s">
        <v>552</v>
      </c>
      <c r="D194" t="str">
        <f>CONCATENATE(NobelPrize[[#This Row],[firstname]]," ",NobelPrize[[#This Row],[surname]])</f>
        <v>Peter Debye</v>
      </c>
      <c r="E194" t="s">
        <v>22</v>
      </c>
      <c r="F194" t="s">
        <v>61</v>
      </c>
      <c r="G194" t="s">
        <v>2284</v>
      </c>
      <c r="H194" t="s">
        <v>2275</v>
      </c>
      <c r="I194">
        <v>1</v>
      </c>
      <c r="J194" t="s">
        <v>108</v>
      </c>
      <c r="K194" t="s">
        <v>109</v>
      </c>
      <c r="L194" t="s">
        <v>18</v>
      </c>
      <c r="M194" t="s">
        <v>19</v>
      </c>
      <c r="N194">
        <v>82</v>
      </c>
      <c r="O194">
        <v>52</v>
      </c>
    </row>
    <row r="195" spans="1:15" x14ac:dyDescent="0.3">
      <c r="A195">
        <v>1937</v>
      </c>
      <c r="B195" t="s">
        <v>553</v>
      </c>
      <c r="C195" t="s">
        <v>554</v>
      </c>
      <c r="D195" t="str">
        <f>CONCATENATE(NobelPrize[[#This Row],[firstname]]," ",NobelPrize[[#This Row],[surname]])</f>
        <v>Norman Haworth</v>
      </c>
      <c r="E195" t="s">
        <v>45</v>
      </c>
      <c r="F195" t="s">
        <v>45</v>
      </c>
      <c r="G195" t="s">
        <v>2284</v>
      </c>
      <c r="H195" t="s">
        <v>2275</v>
      </c>
      <c r="I195">
        <v>2</v>
      </c>
      <c r="J195" t="s">
        <v>555</v>
      </c>
      <c r="K195" t="s">
        <v>556</v>
      </c>
      <c r="L195" t="s">
        <v>48</v>
      </c>
      <c r="M195" t="s">
        <v>19</v>
      </c>
      <c r="N195">
        <v>67</v>
      </c>
      <c r="O195">
        <v>54</v>
      </c>
    </row>
    <row r="196" spans="1:15" x14ac:dyDescent="0.3">
      <c r="A196">
        <v>1937</v>
      </c>
      <c r="B196" t="s">
        <v>431</v>
      </c>
      <c r="C196" t="s">
        <v>557</v>
      </c>
      <c r="D196" t="str">
        <f>CONCATENATE(NobelPrize[[#This Row],[firstname]]," ",NobelPrize[[#This Row],[surname]])</f>
        <v>Paul Karrer</v>
      </c>
      <c r="E196" t="s">
        <v>83</v>
      </c>
      <c r="F196" t="s">
        <v>116</v>
      </c>
      <c r="G196" t="s">
        <v>2284</v>
      </c>
      <c r="H196" t="s">
        <v>2275</v>
      </c>
      <c r="I196">
        <v>2</v>
      </c>
      <c r="J196" t="s">
        <v>512</v>
      </c>
      <c r="K196" t="s">
        <v>513</v>
      </c>
      <c r="L196" t="s">
        <v>399</v>
      </c>
      <c r="M196" t="s">
        <v>73</v>
      </c>
      <c r="N196">
        <v>82</v>
      </c>
      <c r="O196">
        <v>48</v>
      </c>
    </row>
    <row r="197" spans="1:15" x14ac:dyDescent="0.3">
      <c r="A197">
        <v>1938</v>
      </c>
      <c r="B197" t="s">
        <v>516</v>
      </c>
      <c r="C197" t="s">
        <v>558</v>
      </c>
      <c r="D197" t="str">
        <f>CONCATENATE(NobelPrize[[#This Row],[firstname]]," ",NobelPrize[[#This Row],[surname]])</f>
        <v>Richard Kuhn</v>
      </c>
      <c r="E197" t="s">
        <v>164</v>
      </c>
      <c r="F197" t="s">
        <v>15</v>
      </c>
      <c r="G197" t="s">
        <v>2284</v>
      </c>
      <c r="H197" t="s">
        <v>2275</v>
      </c>
      <c r="I197">
        <v>1</v>
      </c>
      <c r="J197" t="s">
        <v>2154</v>
      </c>
      <c r="K197" t="s">
        <v>244</v>
      </c>
      <c r="L197" t="s">
        <v>18</v>
      </c>
      <c r="M197" t="s">
        <v>36</v>
      </c>
      <c r="N197">
        <v>67</v>
      </c>
      <c r="O197">
        <v>38</v>
      </c>
    </row>
    <row r="198" spans="1:15" x14ac:dyDescent="0.3">
      <c r="A198">
        <v>1939</v>
      </c>
      <c r="B198" t="s">
        <v>493</v>
      </c>
      <c r="C198" t="s">
        <v>559</v>
      </c>
      <c r="D198" t="str">
        <f>CONCATENATE(NobelPrize[[#This Row],[firstname]]," ",NobelPrize[[#This Row],[surname]])</f>
        <v>Adolf Butenandt</v>
      </c>
      <c r="E198" t="s">
        <v>15</v>
      </c>
      <c r="F198" t="s">
        <v>15</v>
      </c>
      <c r="G198" t="s">
        <v>2284</v>
      </c>
      <c r="H198" t="s">
        <v>2275</v>
      </c>
      <c r="I198">
        <v>2</v>
      </c>
      <c r="J198" t="s">
        <v>2155</v>
      </c>
      <c r="K198" t="s">
        <v>519</v>
      </c>
      <c r="L198" t="s">
        <v>18</v>
      </c>
      <c r="M198" t="s">
        <v>19</v>
      </c>
      <c r="N198">
        <v>92</v>
      </c>
      <c r="O198">
        <v>36</v>
      </c>
    </row>
    <row r="199" spans="1:15" x14ac:dyDescent="0.3">
      <c r="A199">
        <v>1939</v>
      </c>
      <c r="B199" t="s">
        <v>560</v>
      </c>
      <c r="C199" t="s">
        <v>561</v>
      </c>
      <c r="D199" t="str">
        <f>CONCATENATE(NobelPrize[[#This Row],[firstname]]," ",NobelPrize[[#This Row],[surname]])</f>
        <v>Leopold Ruzicka</v>
      </c>
      <c r="E199" t="s">
        <v>562</v>
      </c>
      <c r="F199" t="s">
        <v>116</v>
      </c>
      <c r="G199" t="s">
        <v>2284</v>
      </c>
      <c r="H199" t="s">
        <v>2275</v>
      </c>
      <c r="I199">
        <v>2</v>
      </c>
      <c r="J199" t="s">
        <v>2156</v>
      </c>
      <c r="K199" t="s">
        <v>513</v>
      </c>
      <c r="L199" t="s">
        <v>399</v>
      </c>
      <c r="M199" t="s">
        <v>91</v>
      </c>
      <c r="N199">
        <v>89</v>
      </c>
      <c r="O199">
        <v>52</v>
      </c>
    </row>
    <row r="200" spans="1:15" x14ac:dyDescent="0.3">
      <c r="A200">
        <v>1943</v>
      </c>
      <c r="B200" t="s">
        <v>563</v>
      </c>
      <c r="C200" t="s">
        <v>564</v>
      </c>
      <c r="D200" t="str">
        <f>CONCATENATE(NobelPrize[[#This Row],[firstname]]," ",NobelPrize[[#This Row],[surname]])</f>
        <v>George de Hevesy</v>
      </c>
      <c r="E200" t="s">
        <v>288</v>
      </c>
      <c r="F200" t="s">
        <v>15</v>
      </c>
      <c r="G200" t="s">
        <v>2284</v>
      </c>
      <c r="H200" t="s">
        <v>2275</v>
      </c>
      <c r="I200">
        <v>1</v>
      </c>
      <c r="J200" t="s">
        <v>490</v>
      </c>
      <c r="K200" t="s">
        <v>321</v>
      </c>
      <c r="L200" t="s">
        <v>88</v>
      </c>
      <c r="M200" t="s">
        <v>68</v>
      </c>
      <c r="N200">
        <v>81</v>
      </c>
      <c r="O200">
        <v>58</v>
      </c>
    </row>
    <row r="201" spans="1:15" x14ac:dyDescent="0.3">
      <c r="A201">
        <v>1944</v>
      </c>
      <c r="B201" t="s">
        <v>190</v>
      </c>
      <c r="C201" t="s">
        <v>565</v>
      </c>
      <c r="D201" t="str">
        <f>CONCATENATE(NobelPrize[[#This Row],[firstname]]," ",NobelPrize[[#This Row],[surname]])</f>
        <v>Otto Hahn</v>
      </c>
      <c r="E201" t="s">
        <v>15</v>
      </c>
      <c r="F201" t="s">
        <v>15</v>
      </c>
      <c r="G201" t="s">
        <v>2284</v>
      </c>
      <c r="H201" t="s">
        <v>2275</v>
      </c>
      <c r="I201">
        <v>1</v>
      </c>
      <c r="J201" t="s">
        <v>2157</v>
      </c>
      <c r="K201" t="s">
        <v>519</v>
      </c>
      <c r="L201" t="s">
        <v>18</v>
      </c>
      <c r="M201" t="s">
        <v>19</v>
      </c>
      <c r="N201">
        <v>89</v>
      </c>
      <c r="O201">
        <v>65</v>
      </c>
    </row>
    <row r="202" spans="1:15" x14ac:dyDescent="0.3">
      <c r="A202">
        <v>1945</v>
      </c>
      <c r="B202" t="s">
        <v>566</v>
      </c>
      <c r="C202" t="s">
        <v>567</v>
      </c>
      <c r="D202" t="str">
        <f>CONCATENATE(NobelPrize[[#This Row],[firstname]]," ",NobelPrize[[#This Row],[surname]])</f>
        <v>Artturi Virtanen</v>
      </c>
      <c r="E202" t="s">
        <v>568</v>
      </c>
      <c r="F202" t="s">
        <v>568</v>
      </c>
      <c r="G202" t="s">
        <v>2284</v>
      </c>
      <c r="H202" t="s">
        <v>2275</v>
      </c>
      <c r="I202">
        <v>1</v>
      </c>
      <c r="J202" t="s">
        <v>569</v>
      </c>
      <c r="K202" t="s">
        <v>570</v>
      </c>
      <c r="L202" t="s">
        <v>571</v>
      </c>
      <c r="M202" t="s">
        <v>84</v>
      </c>
      <c r="N202">
        <v>78</v>
      </c>
      <c r="O202">
        <v>50</v>
      </c>
    </row>
    <row r="203" spans="1:15" x14ac:dyDescent="0.3">
      <c r="A203">
        <v>1946</v>
      </c>
      <c r="B203" t="s">
        <v>572</v>
      </c>
      <c r="C203" t="s">
        <v>573</v>
      </c>
      <c r="D203" t="str">
        <f>CONCATENATE(NobelPrize[[#This Row],[firstname]]," ",NobelPrize[[#This Row],[surname]])</f>
        <v>James B. Sumner</v>
      </c>
      <c r="E203" t="s">
        <v>61</v>
      </c>
      <c r="F203" t="s">
        <v>61</v>
      </c>
      <c r="G203" t="s">
        <v>2284</v>
      </c>
      <c r="H203" t="s">
        <v>2275</v>
      </c>
      <c r="I203">
        <v>2</v>
      </c>
      <c r="J203" t="s">
        <v>313</v>
      </c>
      <c r="K203" t="s">
        <v>314</v>
      </c>
      <c r="L203" t="s">
        <v>64</v>
      </c>
      <c r="M203" t="s">
        <v>41</v>
      </c>
      <c r="N203">
        <v>68</v>
      </c>
      <c r="O203">
        <v>59</v>
      </c>
    </row>
    <row r="204" spans="1:15" x14ac:dyDescent="0.3">
      <c r="A204">
        <v>1946</v>
      </c>
      <c r="B204" t="s">
        <v>363</v>
      </c>
      <c r="C204" t="s">
        <v>574</v>
      </c>
      <c r="D204" t="str">
        <f>CONCATENATE(NobelPrize[[#This Row],[firstname]]," ",NobelPrize[[#This Row],[surname]])</f>
        <v>John H. Northrop</v>
      </c>
      <c r="E204" t="s">
        <v>61</v>
      </c>
      <c r="F204" t="s">
        <v>61</v>
      </c>
      <c r="G204" t="s">
        <v>2284</v>
      </c>
      <c r="H204" t="s">
        <v>2275</v>
      </c>
      <c r="I204">
        <v>4</v>
      </c>
      <c r="J204" t="s">
        <v>575</v>
      </c>
      <c r="K204" t="s">
        <v>200</v>
      </c>
      <c r="L204" t="s">
        <v>64</v>
      </c>
      <c r="M204" t="s">
        <v>25</v>
      </c>
      <c r="N204">
        <v>96</v>
      </c>
      <c r="O204">
        <v>55</v>
      </c>
    </row>
    <row r="205" spans="1:15" x14ac:dyDescent="0.3">
      <c r="A205">
        <v>1946</v>
      </c>
      <c r="B205" t="s">
        <v>576</v>
      </c>
      <c r="C205" t="s">
        <v>577</v>
      </c>
      <c r="D205" t="str">
        <f>CONCATENATE(NobelPrize[[#This Row],[firstname]]," ",NobelPrize[[#This Row],[surname]])</f>
        <v>Wendell M. Stanley</v>
      </c>
      <c r="E205" t="s">
        <v>61</v>
      </c>
      <c r="F205" t="s">
        <v>578</v>
      </c>
      <c r="G205" t="s">
        <v>2284</v>
      </c>
      <c r="H205" t="s">
        <v>2275</v>
      </c>
      <c r="I205">
        <v>4</v>
      </c>
      <c r="J205" t="s">
        <v>575</v>
      </c>
      <c r="K205" t="s">
        <v>200</v>
      </c>
      <c r="L205" t="s">
        <v>64</v>
      </c>
      <c r="M205" t="s">
        <v>68</v>
      </c>
      <c r="N205">
        <v>67</v>
      </c>
      <c r="O205">
        <v>42</v>
      </c>
    </row>
    <row r="206" spans="1:15" x14ac:dyDescent="0.3">
      <c r="A206">
        <v>1947</v>
      </c>
      <c r="B206" t="s">
        <v>579</v>
      </c>
      <c r="C206" t="s">
        <v>580</v>
      </c>
      <c r="D206" t="str">
        <f>CONCATENATE(NobelPrize[[#This Row],[firstname]]," ",NobelPrize[[#This Row],[surname]])</f>
        <v>Sir Robert Robinson</v>
      </c>
      <c r="E206" t="s">
        <v>45</v>
      </c>
      <c r="F206" t="s">
        <v>45</v>
      </c>
      <c r="G206" t="s">
        <v>2284</v>
      </c>
      <c r="H206" t="s">
        <v>2275</v>
      </c>
      <c r="I206">
        <v>1</v>
      </c>
      <c r="J206" t="s">
        <v>522</v>
      </c>
      <c r="K206" t="s">
        <v>523</v>
      </c>
      <c r="L206" t="s">
        <v>48</v>
      </c>
      <c r="M206" t="s">
        <v>91</v>
      </c>
      <c r="N206">
        <v>89</v>
      </c>
      <c r="O206">
        <v>61</v>
      </c>
    </row>
    <row r="207" spans="1:15" x14ac:dyDescent="0.3">
      <c r="A207">
        <v>1948</v>
      </c>
      <c r="B207" t="s">
        <v>581</v>
      </c>
      <c r="C207" t="s">
        <v>582</v>
      </c>
      <c r="D207" t="str">
        <f>CONCATENATE(NobelPrize[[#This Row],[firstname]]," ",NobelPrize[[#This Row],[surname]])</f>
        <v>Arne Tiselius</v>
      </c>
      <c r="E207" t="s">
        <v>86</v>
      </c>
      <c r="F207" t="s">
        <v>86</v>
      </c>
      <c r="G207" t="s">
        <v>2284</v>
      </c>
      <c r="H207" t="s">
        <v>2275</v>
      </c>
      <c r="I207">
        <v>1</v>
      </c>
      <c r="J207" t="s">
        <v>133</v>
      </c>
      <c r="K207" t="s">
        <v>134</v>
      </c>
      <c r="L207" t="s">
        <v>88</v>
      </c>
      <c r="M207" t="s">
        <v>68</v>
      </c>
      <c r="N207">
        <v>69</v>
      </c>
      <c r="O207">
        <v>46</v>
      </c>
    </row>
    <row r="208" spans="1:15" x14ac:dyDescent="0.3">
      <c r="A208">
        <v>1949</v>
      </c>
      <c r="B208" t="s">
        <v>583</v>
      </c>
      <c r="C208" t="s">
        <v>584</v>
      </c>
      <c r="D208" t="str">
        <f>CONCATENATE(NobelPrize[[#This Row],[firstname]]," ",NobelPrize[[#This Row],[surname]])</f>
        <v>William F. Giauque</v>
      </c>
      <c r="E208" t="s">
        <v>440</v>
      </c>
      <c r="F208" t="s">
        <v>61</v>
      </c>
      <c r="G208" t="s">
        <v>2284</v>
      </c>
      <c r="H208" t="s">
        <v>2275</v>
      </c>
      <c r="I208">
        <v>1</v>
      </c>
      <c r="J208" t="s">
        <v>188</v>
      </c>
      <c r="K208" t="s">
        <v>189</v>
      </c>
      <c r="L208" t="s">
        <v>64</v>
      </c>
      <c r="M208" t="s">
        <v>30</v>
      </c>
      <c r="N208">
        <v>87</v>
      </c>
      <c r="O208">
        <v>54</v>
      </c>
    </row>
    <row r="209" spans="1:15" x14ac:dyDescent="0.3">
      <c r="A209">
        <v>1950</v>
      </c>
      <c r="B209" t="s">
        <v>190</v>
      </c>
      <c r="C209" t="s">
        <v>585</v>
      </c>
      <c r="D209" t="str">
        <f>CONCATENATE(NobelPrize[[#This Row],[firstname]]," ",NobelPrize[[#This Row],[surname]])</f>
        <v>Otto Diels</v>
      </c>
      <c r="E209" t="s">
        <v>15</v>
      </c>
      <c r="F209" t="s">
        <v>15</v>
      </c>
      <c r="G209" t="s">
        <v>2284</v>
      </c>
      <c r="H209" t="s">
        <v>2275</v>
      </c>
      <c r="I209">
        <v>2</v>
      </c>
      <c r="J209" t="s">
        <v>52</v>
      </c>
      <c r="K209" t="s">
        <v>53</v>
      </c>
      <c r="L209" t="s">
        <v>18</v>
      </c>
      <c r="M209" t="s">
        <v>84</v>
      </c>
      <c r="N209">
        <v>78</v>
      </c>
      <c r="O209">
        <v>74</v>
      </c>
    </row>
    <row r="210" spans="1:15" x14ac:dyDescent="0.3">
      <c r="A210">
        <v>1950</v>
      </c>
      <c r="B210" t="s">
        <v>586</v>
      </c>
      <c r="C210" t="s">
        <v>587</v>
      </c>
      <c r="D210" t="str">
        <f>CONCATENATE(NobelPrize[[#This Row],[firstname]]," ",NobelPrize[[#This Row],[surname]])</f>
        <v>Kurt Alder</v>
      </c>
      <c r="E210" t="s">
        <v>40</v>
      </c>
      <c r="F210" t="s">
        <v>15</v>
      </c>
      <c r="G210" t="s">
        <v>2284</v>
      </c>
      <c r="H210" t="s">
        <v>2275</v>
      </c>
      <c r="I210">
        <v>2</v>
      </c>
      <c r="J210" t="s">
        <v>588</v>
      </c>
      <c r="K210" t="s">
        <v>589</v>
      </c>
      <c r="L210" t="s">
        <v>18</v>
      </c>
      <c r="M210" t="s">
        <v>25</v>
      </c>
      <c r="N210">
        <v>56</v>
      </c>
      <c r="O210">
        <v>48</v>
      </c>
    </row>
    <row r="211" spans="1:15" x14ac:dyDescent="0.3">
      <c r="A211">
        <v>1951</v>
      </c>
      <c r="B211" t="s">
        <v>590</v>
      </c>
      <c r="C211" t="s">
        <v>591</v>
      </c>
      <c r="D211" t="str">
        <f>CONCATENATE(NobelPrize[[#This Row],[firstname]]," ",NobelPrize[[#This Row],[surname]])</f>
        <v>Edwin M. McMillan</v>
      </c>
      <c r="E211" t="s">
        <v>61</v>
      </c>
      <c r="F211" t="s">
        <v>61</v>
      </c>
      <c r="G211" t="s">
        <v>2284</v>
      </c>
      <c r="H211" t="s">
        <v>2275</v>
      </c>
      <c r="I211">
        <v>2</v>
      </c>
      <c r="J211" t="s">
        <v>188</v>
      </c>
      <c r="K211" t="s">
        <v>189</v>
      </c>
      <c r="L211" t="s">
        <v>64</v>
      </c>
      <c r="M211" t="s">
        <v>91</v>
      </c>
      <c r="N211">
        <v>84</v>
      </c>
      <c r="O211">
        <v>44</v>
      </c>
    </row>
    <row r="212" spans="1:15" x14ac:dyDescent="0.3">
      <c r="A212">
        <v>1951</v>
      </c>
      <c r="B212" t="s">
        <v>592</v>
      </c>
      <c r="C212" t="s">
        <v>593</v>
      </c>
      <c r="D212" t="str">
        <f>CONCATENATE(NobelPrize[[#This Row],[firstname]]," ",NobelPrize[[#This Row],[surname]])</f>
        <v>Glenn T. Seaborg</v>
      </c>
      <c r="E212" t="s">
        <v>61</v>
      </c>
      <c r="F212" t="s">
        <v>61</v>
      </c>
      <c r="G212" t="s">
        <v>2284</v>
      </c>
      <c r="H212" t="s">
        <v>2275</v>
      </c>
      <c r="I212">
        <v>2</v>
      </c>
      <c r="J212" t="s">
        <v>188</v>
      </c>
      <c r="K212" t="s">
        <v>189</v>
      </c>
      <c r="L212" t="s">
        <v>64</v>
      </c>
      <c r="M212" t="s">
        <v>73</v>
      </c>
      <c r="N212">
        <v>87</v>
      </c>
      <c r="O212">
        <v>39</v>
      </c>
    </row>
    <row r="213" spans="1:15" x14ac:dyDescent="0.3">
      <c r="A213">
        <v>1952</v>
      </c>
      <c r="B213" t="s">
        <v>594</v>
      </c>
      <c r="C213" t="s">
        <v>345</v>
      </c>
      <c r="D213" t="str">
        <f>CONCATENATE(NobelPrize[[#This Row],[firstname]]," ",NobelPrize[[#This Row],[surname]])</f>
        <v>Archer J.P. Martin</v>
      </c>
      <c r="E213" t="s">
        <v>45</v>
      </c>
      <c r="F213" t="s">
        <v>45</v>
      </c>
      <c r="G213" t="s">
        <v>2284</v>
      </c>
      <c r="H213" t="s">
        <v>2275</v>
      </c>
      <c r="I213">
        <v>2</v>
      </c>
      <c r="J213" t="s">
        <v>595</v>
      </c>
      <c r="K213" t="s">
        <v>47</v>
      </c>
      <c r="L213" t="s">
        <v>48</v>
      </c>
      <c r="M213" t="s">
        <v>19</v>
      </c>
      <c r="N213">
        <v>92</v>
      </c>
      <c r="O213">
        <v>42</v>
      </c>
    </row>
    <row r="214" spans="1:15" x14ac:dyDescent="0.3">
      <c r="A214">
        <v>1952</v>
      </c>
      <c r="B214" t="s">
        <v>596</v>
      </c>
      <c r="C214" t="s">
        <v>597</v>
      </c>
      <c r="D214" t="str">
        <f>CONCATENATE(NobelPrize[[#This Row],[firstname]]," ",NobelPrize[[#This Row],[surname]])</f>
        <v>Richard L.M. Synge</v>
      </c>
      <c r="E214" t="s">
        <v>45</v>
      </c>
      <c r="F214" t="s">
        <v>45</v>
      </c>
      <c r="G214" t="s">
        <v>2284</v>
      </c>
      <c r="H214" t="s">
        <v>2275</v>
      </c>
      <c r="I214">
        <v>2</v>
      </c>
      <c r="J214" t="s">
        <v>598</v>
      </c>
      <c r="K214" t="s">
        <v>599</v>
      </c>
      <c r="L214" t="s">
        <v>48</v>
      </c>
      <c r="M214" t="s">
        <v>95</v>
      </c>
      <c r="N214">
        <v>80</v>
      </c>
      <c r="O214">
        <v>38</v>
      </c>
    </row>
    <row r="215" spans="1:15" x14ac:dyDescent="0.3">
      <c r="A215">
        <v>1953</v>
      </c>
      <c r="B215" t="s">
        <v>600</v>
      </c>
      <c r="C215" t="s">
        <v>601</v>
      </c>
      <c r="D215" t="str">
        <f>CONCATENATE(NobelPrize[[#This Row],[firstname]]," ",NobelPrize[[#This Row],[surname]])</f>
        <v>Hermann Staudinger</v>
      </c>
      <c r="E215" t="s">
        <v>15</v>
      </c>
      <c r="F215" t="s">
        <v>15</v>
      </c>
      <c r="G215" t="s">
        <v>2284</v>
      </c>
      <c r="H215" t="s">
        <v>2275</v>
      </c>
      <c r="I215">
        <v>1</v>
      </c>
      <c r="J215" t="s">
        <v>602</v>
      </c>
      <c r="K215" t="s">
        <v>603</v>
      </c>
      <c r="L215" t="s">
        <v>18</v>
      </c>
      <c r="M215" t="s">
        <v>19</v>
      </c>
      <c r="N215">
        <v>84</v>
      </c>
      <c r="O215">
        <v>72</v>
      </c>
    </row>
    <row r="216" spans="1:15" x14ac:dyDescent="0.3">
      <c r="A216">
        <v>1962</v>
      </c>
      <c r="B216" t="s">
        <v>604</v>
      </c>
      <c r="C216" t="s">
        <v>605</v>
      </c>
      <c r="D216" t="str">
        <f>CONCATENATE(NobelPrize[[#This Row],[firstname]]," ",NobelPrize[[#This Row],[surname]])</f>
        <v>Linus Pauling</v>
      </c>
      <c r="E216" t="s">
        <v>61</v>
      </c>
      <c r="F216" t="s">
        <v>61</v>
      </c>
      <c r="G216" t="s">
        <v>2284</v>
      </c>
      <c r="H216" t="s">
        <v>2276</v>
      </c>
      <c r="I216">
        <v>1</v>
      </c>
      <c r="J216" t="s">
        <v>129</v>
      </c>
      <c r="K216" t="s">
        <v>130</v>
      </c>
      <c r="L216" t="s">
        <v>64</v>
      </c>
      <c r="M216" t="s">
        <v>118</v>
      </c>
      <c r="N216">
        <v>93</v>
      </c>
      <c r="O216">
        <v>61</v>
      </c>
    </row>
    <row r="217" spans="1:15" x14ac:dyDescent="0.3">
      <c r="A217">
        <v>1954</v>
      </c>
      <c r="B217" t="s">
        <v>604</v>
      </c>
      <c r="C217" t="s">
        <v>605</v>
      </c>
      <c r="D217" t="str">
        <f>CONCATENATE(NobelPrize[[#This Row],[firstname]]," ",NobelPrize[[#This Row],[surname]])</f>
        <v>Linus Pauling</v>
      </c>
      <c r="E217" t="s">
        <v>61</v>
      </c>
      <c r="F217" t="s">
        <v>61</v>
      </c>
      <c r="G217" t="s">
        <v>2284</v>
      </c>
      <c r="H217" t="s">
        <v>2275</v>
      </c>
      <c r="I217">
        <v>1</v>
      </c>
      <c r="J217" t="s">
        <v>129</v>
      </c>
      <c r="K217" t="s">
        <v>130</v>
      </c>
      <c r="L217" t="s">
        <v>64</v>
      </c>
      <c r="M217" t="s">
        <v>118</v>
      </c>
      <c r="N217">
        <v>93</v>
      </c>
      <c r="O217">
        <v>53</v>
      </c>
    </row>
    <row r="218" spans="1:15" x14ac:dyDescent="0.3">
      <c r="A218">
        <v>1955</v>
      </c>
      <c r="B218" t="s">
        <v>606</v>
      </c>
      <c r="C218" t="s">
        <v>607</v>
      </c>
      <c r="D218" t="str">
        <f>CONCATENATE(NobelPrize[[#This Row],[firstname]]," ",NobelPrize[[#This Row],[surname]])</f>
        <v>Vincent du Vigneaud</v>
      </c>
      <c r="E218" t="s">
        <v>61</v>
      </c>
      <c r="F218" t="s">
        <v>61</v>
      </c>
      <c r="G218" t="s">
        <v>2284</v>
      </c>
      <c r="H218" t="s">
        <v>2275</v>
      </c>
      <c r="I218">
        <v>1</v>
      </c>
      <c r="J218" t="s">
        <v>313</v>
      </c>
      <c r="K218" t="s">
        <v>314</v>
      </c>
      <c r="L218" t="s">
        <v>64</v>
      </c>
      <c r="M218" t="s">
        <v>30</v>
      </c>
      <c r="N218">
        <v>77</v>
      </c>
      <c r="O218">
        <v>54</v>
      </c>
    </row>
    <row r="219" spans="1:15" x14ac:dyDescent="0.3">
      <c r="A219">
        <v>1956</v>
      </c>
      <c r="B219" t="s">
        <v>608</v>
      </c>
      <c r="C219" t="s">
        <v>609</v>
      </c>
      <c r="D219" t="str">
        <f>CONCATENATE(NobelPrize[[#This Row],[firstname]]," ",NobelPrize[[#This Row],[surname]])</f>
        <v>Sir Cyril Hinshelwood</v>
      </c>
      <c r="E219" t="s">
        <v>45</v>
      </c>
      <c r="F219" t="s">
        <v>45</v>
      </c>
      <c r="G219" t="s">
        <v>2284</v>
      </c>
      <c r="H219" t="s">
        <v>2275</v>
      </c>
      <c r="I219">
        <v>2</v>
      </c>
      <c r="J219" t="s">
        <v>522</v>
      </c>
      <c r="K219" t="s">
        <v>523</v>
      </c>
      <c r="L219" t="s">
        <v>48</v>
      </c>
      <c r="M219" t="s">
        <v>30</v>
      </c>
      <c r="N219">
        <v>70</v>
      </c>
      <c r="O219">
        <v>59</v>
      </c>
    </row>
    <row r="220" spans="1:15" x14ac:dyDescent="0.3">
      <c r="A220">
        <v>1956</v>
      </c>
      <c r="B220" t="s">
        <v>610</v>
      </c>
      <c r="C220" t="s">
        <v>611</v>
      </c>
      <c r="D220" t="str">
        <f>CONCATENATE(NobelPrize[[#This Row],[firstname]]," ",NobelPrize[[#This Row],[surname]])</f>
        <v>Nikolay Semenov</v>
      </c>
      <c r="E220" t="s">
        <v>83</v>
      </c>
      <c r="F220" t="s">
        <v>83</v>
      </c>
      <c r="G220" t="s">
        <v>2284</v>
      </c>
      <c r="H220" t="s">
        <v>2275</v>
      </c>
      <c r="I220">
        <v>2</v>
      </c>
      <c r="J220" t="s">
        <v>612</v>
      </c>
      <c r="K220" t="s">
        <v>268</v>
      </c>
      <c r="L220" t="s">
        <v>269</v>
      </c>
      <c r="M220" t="s">
        <v>73</v>
      </c>
      <c r="N220">
        <v>90</v>
      </c>
      <c r="O220">
        <v>60</v>
      </c>
    </row>
    <row r="221" spans="1:15" x14ac:dyDescent="0.3">
      <c r="A221">
        <v>1957</v>
      </c>
      <c r="B221" t="s">
        <v>43</v>
      </c>
      <c r="C221" t="s">
        <v>613</v>
      </c>
      <c r="D221" t="str">
        <f>CONCATENATE(NobelPrize[[#This Row],[firstname]]," ",NobelPrize[[#This Row],[surname]])</f>
        <v>Lord Todd</v>
      </c>
      <c r="E221" t="s">
        <v>45</v>
      </c>
      <c r="F221" t="s">
        <v>45</v>
      </c>
      <c r="G221" t="s">
        <v>2284</v>
      </c>
      <c r="H221" t="s">
        <v>2275</v>
      </c>
      <c r="I221">
        <v>1</v>
      </c>
      <c r="J221" t="s">
        <v>57</v>
      </c>
      <c r="K221" t="s">
        <v>58</v>
      </c>
      <c r="L221" t="s">
        <v>48</v>
      </c>
      <c r="M221" t="s">
        <v>95</v>
      </c>
      <c r="N221">
        <v>90</v>
      </c>
      <c r="O221">
        <v>50</v>
      </c>
    </row>
    <row r="222" spans="1:15" x14ac:dyDescent="0.3">
      <c r="A222">
        <v>1958</v>
      </c>
      <c r="B222" t="s">
        <v>458</v>
      </c>
      <c r="C222" t="s">
        <v>614</v>
      </c>
      <c r="D222" t="str">
        <f>CONCATENATE(NobelPrize[[#This Row],[firstname]]," ",NobelPrize[[#This Row],[surname]])</f>
        <v>Frederick Sanger</v>
      </c>
      <c r="E222" t="s">
        <v>45</v>
      </c>
      <c r="F222" t="s">
        <v>45</v>
      </c>
      <c r="G222" t="s">
        <v>2284</v>
      </c>
      <c r="H222" t="s">
        <v>2275</v>
      </c>
      <c r="I222">
        <v>1</v>
      </c>
      <c r="J222" t="s">
        <v>57</v>
      </c>
      <c r="K222" t="s">
        <v>58</v>
      </c>
      <c r="L222" t="s">
        <v>48</v>
      </c>
      <c r="M222" t="s">
        <v>68</v>
      </c>
      <c r="N222">
        <v>95</v>
      </c>
      <c r="O222">
        <v>40</v>
      </c>
    </row>
    <row r="223" spans="1:15" x14ac:dyDescent="0.3">
      <c r="A223">
        <v>1980</v>
      </c>
      <c r="B223" t="s">
        <v>458</v>
      </c>
      <c r="C223" t="s">
        <v>614</v>
      </c>
      <c r="D223" t="str">
        <f>CONCATENATE(NobelPrize[[#This Row],[firstname]]," ",NobelPrize[[#This Row],[surname]])</f>
        <v>Frederick Sanger</v>
      </c>
      <c r="E223" t="s">
        <v>45</v>
      </c>
      <c r="F223" t="s">
        <v>45</v>
      </c>
      <c r="G223" t="s">
        <v>2284</v>
      </c>
      <c r="H223" t="s">
        <v>2275</v>
      </c>
      <c r="I223">
        <v>4</v>
      </c>
      <c r="J223" t="s">
        <v>615</v>
      </c>
      <c r="K223" t="s">
        <v>58</v>
      </c>
      <c r="L223" t="s">
        <v>48</v>
      </c>
      <c r="M223" t="s">
        <v>68</v>
      </c>
      <c r="N223">
        <v>95</v>
      </c>
      <c r="O223">
        <v>62</v>
      </c>
    </row>
    <row r="224" spans="1:15" x14ac:dyDescent="0.3">
      <c r="A224">
        <v>1959</v>
      </c>
      <c r="B224" t="s">
        <v>616</v>
      </c>
      <c r="C224" t="s">
        <v>617</v>
      </c>
      <c r="D224" t="str">
        <f>CONCATENATE(NobelPrize[[#This Row],[firstname]]," ",NobelPrize[[#This Row],[surname]])</f>
        <v>Jaroslav Heyrovsky</v>
      </c>
      <c r="E224" t="s">
        <v>618</v>
      </c>
      <c r="F224" t="s">
        <v>618</v>
      </c>
      <c r="G224" t="s">
        <v>2284</v>
      </c>
      <c r="H224" t="s">
        <v>2275</v>
      </c>
      <c r="I224">
        <v>1</v>
      </c>
      <c r="J224" t="s">
        <v>619</v>
      </c>
      <c r="K224" t="s">
        <v>620</v>
      </c>
      <c r="L224" t="s">
        <v>621</v>
      </c>
      <c r="M224" t="s">
        <v>36</v>
      </c>
      <c r="N224">
        <v>77</v>
      </c>
      <c r="O224">
        <v>69</v>
      </c>
    </row>
    <row r="225" spans="1:15" x14ac:dyDescent="0.3">
      <c r="A225">
        <v>1960</v>
      </c>
      <c r="B225" t="s">
        <v>622</v>
      </c>
      <c r="C225" t="s">
        <v>623</v>
      </c>
      <c r="D225" t="str">
        <f>CONCATENATE(NobelPrize[[#This Row],[firstname]]," ",NobelPrize[[#This Row],[surname]])</f>
        <v>Willard F. Libby</v>
      </c>
      <c r="E225" t="s">
        <v>61</v>
      </c>
      <c r="F225" t="s">
        <v>61</v>
      </c>
      <c r="G225" t="s">
        <v>2284</v>
      </c>
      <c r="H225" t="s">
        <v>2275</v>
      </c>
      <c r="I225">
        <v>1</v>
      </c>
      <c r="J225" t="s">
        <v>188</v>
      </c>
      <c r="K225" t="s">
        <v>624</v>
      </c>
      <c r="L225" t="s">
        <v>64</v>
      </c>
      <c r="M225" t="s">
        <v>36</v>
      </c>
      <c r="N225">
        <v>72</v>
      </c>
      <c r="O225">
        <v>52</v>
      </c>
    </row>
    <row r="226" spans="1:15" x14ac:dyDescent="0.3">
      <c r="A226">
        <v>1961</v>
      </c>
      <c r="B226" t="s">
        <v>420</v>
      </c>
      <c r="C226" t="s">
        <v>625</v>
      </c>
      <c r="D226" t="str">
        <f>CONCATENATE(NobelPrize[[#This Row],[firstname]]," ",NobelPrize[[#This Row],[surname]])</f>
        <v>Melvin Calvin</v>
      </c>
      <c r="E226" t="s">
        <v>61</v>
      </c>
      <c r="F226" t="s">
        <v>61</v>
      </c>
      <c r="G226" t="s">
        <v>2284</v>
      </c>
      <c r="H226" t="s">
        <v>2275</v>
      </c>
      <c r="I226">
        <v>1</v>
      </c>
      <c r="J226" t="s">
        <v>188</v>
      </c>
      <c r="K226" t="s">
        <v>189</v>
      </c>
      <c r="L226" t="s">
        <v>64</v>
      </c>
      <c r="M226" t="s">
        <v>73</v>
      </c>
      <c r="N226">
        <v>86</v>
      </c>
      <c r="O226">
        <v>50</v>
      </c>
    </row>
    <row r="227" spans="1:15" x14ac:dyDescent="0.3">
      <c r="A227">
        <v>1962</v>
      </c>
      <c r="B227" t="s">
        <v>626</v>
      </c>
      <c r="C227" t="s">
        <v>627</v>
      </c>
      <c r="D227" t="str">
        <f>CONCATENATE(NobelPrize[[#This Row],[firstname]]," ",NobelPrize[[#This Row],[surname]])</f>
        <v>Max F. Perutz</v>
      </c>
      <c r="E227" t="s">
        <v>164</v>
      </c>
      <c r="F227" t="s">
        <v>45</v>
      </c>
      <c r="G227" t="s">
        <v>2284</v>
      </c>
      <c r="H227" t="s">
        <v>2275</v>
      </c>
      <c r="I227">
        <v>2</v>
      </c>
      <c r="J227" t="s">
        <v>615</v>
      </c>
      <c r="K227" t="s">
        <v>58</v>
      </c>
      <c r="L227" t="s">
        <v>48</v>
      </c>
      <c r="M227" t="s">
        <v>30</v>
      </c>
      <c r="N227">
        <v>88</v>
      </c>
      <c r="O227">
        <v>48</v>
      </c>
    </row>
    <row r="228" spans="1:15" x14ac:dyDescent="0.3">
      <c r="A228">
        <v>1962</v>
      </c>
      <c r="B228" t="s">
        <v>628</v>
      </c>
      <c r="C228" t="s">
        <v>629</v>
      </c>
      <c r="D228" t="str">
        <f>CONCATENATE(NobelPrize[[#This Row],[firstname]]," ",NobelPrize[[#This Row],[surname]])</f>
        <v>John C. Kendrew</v>
      </c>
      <c r="E228" t="s">
        <v>45</v>
      </c>
      <c r="F228" t="s">
        <v>45</v>
      </c>
      <c r="G228" t="s">
        <v>2284</v>
      </c>
      <c r="H228" t="s">
        <v>2275</v>
      </c>
      <c r="I228">
        <v>2</v>
      </c>
      <c r="J228" t="s">
        <v>615</v>
      </c>
      <c r="K228" t="s">
        <v>58</v>
      </c>
      <c r="L228" t="s">
        <v>48</v>
      </c>
      <c r="M228" t="s">
        <v>19</v>
      </c>
      <c r="N228">
        <v>80</v>
      </c>
      <c r="O228">
        <v>45</v>
      </c>
    </row>
    <row r="229" spans="1:15" x14ac:dyDescent="0.3">
      <c r="A229">
        <v>1963</v>
      </c>
      <c r="B229" t="s">
        <v>630</v>
      </c>
      <c r="C229" t="s">
        <v>631</v>
      </c>
      <c r="D229" t="str">
        <f>CONCATENATE(NobelPrize[[#This Row],[firstname]]," ",NobelPrize[[#This Row],[surname]])</f>
        <v>Karl Ziegler</v>
      </c>
      <c r="E229" t="s">
        <v>15</v>
      </c>
      <c r="F229" t="s">
        <v>15</v>
      </c>
      <c r="G229" t="s">
        <v>2284</v>
      </c>
      <c r="H229" t="s">
        <v>2275</v>
      </c>
      <c r="I229">
        <v>2</v>
      </c>
      <c r="J229" t="s">
        <v>2158</v>
      </c>
      <c r="K229" t="s">
        <v>2159</v>
      </c>
      <c r="L229" t="s">
        <v>18</v>
      </c>
      <c r="M229" t="s">
        <v>41</v>
      </c>
      <c r="N229">
        <v>75</v>
      </c>
      <c r="O229">
        <v>65</v>
      </c>
    </row>
    <row r="230" spans="1:15" x14ac:dyDescent="0.3">
      <c r="A230">
        <v>1963</v>
      </c>
      <c r="B230" t="s">
        <v>632</v>
      </c>
      <c r="C230" t="s">
        <v>633</v>
      </c>
      <c r="D230" t="str">
        <f>CONCATENATE(NobelPrize[[#This Row],[firstname]]," ",NobelPrize[[#This Row],[surname]])</f>
        <v>Giulio Natta</v>
      </c>
      <c r="E230" t="s">
        <v>71</v>
      </c>
      <c r="F230" t="s">
        <v>71</v>
      </c>
      <c r="G230" t="s">
        <v>2284</v>
      </c>
      <c r="H230" t="s">
        <v>2275</v>
      </c>
      <c r="I230">
        <v>2</v>
      </c>
      <c r="J230" t="s">
        <v>634</v>
      </c>
      <c r="K230" t="s">
        <v>635</v>
      </c>
      <c r="L230" t="s">
        <v>186</v>
      </c>
      <c r="M230" t="s">
        <v>118</v>
      </c>
      <c r="N230">
        <v>76</v>
      </c>
      <c r="O230">
        <v>60</v>
      </c>
    </row>
    <row r="231" spans="1:15" x14ac:dyDescent="0.3">
      <c r="A231">
        <v>1964</v>
      </c>
      <c r="B231" t="s">
        <v>636</v>
      </c>
      <c r="C231" t="s">
        <v>637</v>
      </c>
      <c r="D231" t="str">
        <f>CONCATENATE(NobelPrize[[#This Row],[firstname]]," ",NobelPrize[[#This Row],[surname]])</f>
        <v>Dorothy Crowfoot Hodgkin</v>
      </c>
      <c r="E231" t="s">
        <v>638</v>
      </c>
      <c r="F231" t="s">
        <v>45</v>
      </c>
      <c r="G231" t="s">
        <v>2285</v>
      </c>
      <c r="H231" t="s">
        <v>2275</v>
      </c>
      <c r="I231">
        <v>1</v>
      </c>
      <c r="J231" t="s">
        <v>639</v>
      </c>
      <c r="K231" t="s">
        <v>523</v>
      </c>
      <c r="L231" t="s">
        <v>48</v>
      </c>
      <c r="M231" t="s">
        <v>30</v>
      </c>
      <c r="N231">
        <v>84</v>
      </c>
      <c r="O231">
        <v>54</v>
      </c>
    </row>
    <row r="232" spans="1:15" x14ac:dyDescent="0.3">
      <c r="A232">
        <v>1965</v>
      </c>
      <c r="B232" t="s">
        <v>473</v>
      </c>
      <c r="C232" t="s">
        <v>640</v>
      </c>
      <c r="D232" t="str">
        <f>CONCATENATE(NobelPrize[[#This Row],[firstname]]," ",NobelPrize[[#This Row],[surname]])</f>
        <v>Robert B. Woodward</v>
      </c>
      <c r="E232" t="s">
        <v>61</v>
      </c>
      <c r="F232" t="s">
        <v>61</v>
      </c>
      <c r="G232" t="s">
        <v>2284</v>
      </c>
      <c r="H232" t="s">
        <v>2275</v>
      </c>
      <c r="I232">
        <v>1</v>
      </c>
      <c r="J232" t="s">
        <v>203</v>
      </c>
      <c r="K232" t="s">
        <v>204</v>
      </c>
      <c r="L232" t="s">
        <v>64</v>
      </c>
      <c r="M232" t="s">
        <v>73</v>
      </c>
      <c r="N232">
        <v>62</v>
      </c>
      <c r="O232">
        <v>48</v>
      </c>
    </row>
    <row r="233" spans="1:15" x14ac:dyDescent="0.3">
      <c r="A233">
        <v>1966</v>
      </c>
      <c r="B233" t="s">
        <v>641</v>
      </c>
      <c r="C233" t="s">
        <v>642</v>
      </c>
      <c r="D233" t="str">
        <f>CONCATENATE(NobelPrize[[#This Row],[firstname]]," ",NobelPrize[[#This Row],[surname]])</f>
        <v>Robert S. Mulliken</v>
      </c>
      <c r="E233" t="s">
        <v>61</v>
      </c>
      <c r="F233" t="s">
        <v>61</v>
      </c>
      <c r="G233" t="s">
        <v>2284</v>
      </c>
      <c r="H233" t="s">
        <v>2275</v>
      </c>
      <c r="I233">
        <v>1</v>
      </c>
      <c r="J233" t="s">
        <v>62</v>
      </c>
      <c r="K233" t="s">
        <v>63</v>
      </c>
      <c r="L233" t="s">
        <v>64</v>
      </c>
      <c r="M233" t="s">
        <v>54</v>
      </c>
      <c r="N233">
        <v>90</v>
      </c>
      <c r="O233">
        <v>70</v>
      </c>
    </row>
    <row r="234" spans="1:15" x14ac:dyDescent="0.3">
      <c r="A234">
        <v>1967</v>
      </c>
      <c r="B234" t="s">
        <v>643</v>
      </c>
      <c r="C234" t="s">
        <v>644</v>
      </c>
      <c r="D234" t="str">
        <f>CONCATENATE(NobelPrize[[#This Row],[firstname]]," ",NobelPrize[[#This Row],[surname]])</f>
        <v>Manfred Eigen</v>
      </c>
      <c r="E234" t="s">
        <v>15</v>
      </c>
      <c r="F234" t="s">
        <v>15</v>
      </c>
      <c r="G234" t="s">
        <v>2284</v>
      </c>
      <c r="H234" t="s">
        <v>2275</v>
      </c>
      <c r="I234">
        <v>2</v>
      </c>
      <c r="J234" t="s">
        <v>2160</v>
      </c>
      <c r="K234" t="s">
        <v>2146</v>
      </c>
      <c r="L234" t="s">
        <v>18</v>
      </c>
      <c r="M234" t="s">
        <v>30</v>
      </c>
      <c r="N234">
        <v>92</v>
      </c>
      <c r="O234">
        <v>40</v>
      </c>
    </row>
    <row r="235" spans="1:15" x14ac:dyDescent="0.3">
      <c r="A235">
        <v>1967</v>
      </c>
      <c r="B235" t="s">
        <v>645</v>
      </c>
      <c r="C235" t="s">
        <v>646</v>
      </c>
      <c r="D235" t="str">
        <f>CONCATENATE(NobelPrize[[#This Row],[firstname]]," ",NobelPrize[[#This Row],[surname]])</f>
        <v>Ronald G.W. Norrish</v>
      </c>
      <c r="E235" t="s">
        <v>45</v>
      </c>
      <c r="F235" t="s">
        <v>45</v>
      </c>
      <c r="G235" t="s">
        <v>2284</v>
      </c>
      <c r="H235" t="s">
        <v>2275</v>
      </c>
      <c r="I235">
        <v>4</v>
      </c>
      <c r="J235" t="s">
        <v>647</v>
      </c>
      <c r="K235" t="s">
        <v>58</v>
      </c>
      <c r="L235" t="s">
        <v>48</v>
      </c>
      <c r="M235" t="s">
        <v>41</v>
      </c>
      <c r="N235">
        <v>81</v>
      </c>
      <c r="O235">
        <v>70</v>
      </c>
    </row>
    <row r="236" spans="1:15" x14ac:dyDescent="0.3">
      <c r="A236">
        <v>1967</v>
      </c>
      <c r="B236" t="s">
        <v>563</v>
      </c>
      <c r="C236" t="s">
        <v>648</v>
      </c>
      <c r="D236" t="str">
        <f>CONCATENATE(NobelPrize[[#This Row],[firstname]]," ",NobelPrize[[#This Row],[surname]])</f>
        <v>George Porter</v>
      </c>
      <c r="E236" t="s">
        <v>45</v>
      </c>
      <c r="F236" t="s">
        <v>45</v>
      </c>
      <c r="G236" t="s">
        <v>2284</v>
      </c>
      <c r="H236" t="s">
        <v>2275</v>
      </c>
      <c r="I236">
        <v>4</v>
      </c>
      <c r="J236" t="s">
        <v>46</v>
      </c>
      <c r="K236" t="s">
        <v>47</v>
      </c>
      <c r="L236" t="s">
        <v>48</v>
      </c>
      <c r="M236" t="s">
        <v>36</v>
      </c>
      <c r="N236">
        <v>82</v>
      </c>
      <c r="O236">
        <v>47</v>
      </c>
    </row>
    <row r="237" spans="1:15" x14ac:dyDescent="0.3">
      <c r="A237">
        <v>1968</v>
      </c>
      <c r="B237" t="s">
        <v>649</v>
      </c>
      <c r="C237" t="s">
        <v>650</v>
      </c>
      <c r="D237" t="str">
        <f>CONCATENATE(NobelPrize[[#This Row],[firstname]]," ",NobelPrize[[#This Row],[surname]])</f>
        <v>Lars Onsager</v>
      </c>
      <c r="E237" t="s">
        <v>340</v>
      </c>
      <c r="F237" t="s">
        <v>61</v>
      </c>
      <c r="G237" t="s">
        <v>2284</v>
      </c>
      <c r="H237" t="s">
        <v>2275</v>
      </c>
      <c r="I237">
        <v>1</v>
      </c>
      <c r="J237" t="s">
        <v>651</v>
      </c>
      <c r="K237" t="s">
        <v>652</v>
      </c>
      <c r="L237" t="s">
        <v>64</v>
      </c>
      <c r="M237" t="s">
        <v>41</v>
      </c>
      <c r="N237">
        <v>73</v>
      </c>
      <c r="O237">
        <v>65</v>
      </c>
    </row>
    <row r="238" spans="1:15" x14ac:dyDescent="0.3">
      <c r="A238">
        <v>1969</v>
      </c>
      <c r="B238" t="s">
        <v>653</v>
      </c>
      <c r="C238" t="s">
        <v>654</v>
      </c>
      <c r="D238" t="str">
        <f>CONCATENATE(NobelPrize[[#This Row],[firstname]]," ",NobelPrize[[#This Row],[surname]])</f>
        <v>Derek Barton</v>
      </c>
      <c r="E238" t="s">
        <v>45</v>
      </c>
      <c r="F238" t="s">
        <v>61</v>
      </c>
      <c r="G238" t="s">
        <v>2284</v>
      </c>
      <c r="H238" t="s">
        <v>2275</v>
      </c>
      <c r="I238">
        <v>2</v>
      </c>
      <c r="J238" t="s">
        <v>326</v>
      </c>
      <c r="K238" t="s">
        <v>47</v>
      </c>
      <c r="L238" t="s">
        <v>48</v>
      </c>
      <c r="M238" t="s">
        <v>91</v>
      </c>
      <c r="N238">
        <v>80</v>
      </c>
      <c r="O238">
        <v>51</v>
      </c>
    </row>
    <row r="239" spans="1:15" x14ac:dyDescent="0.3">
      <c r="A239">
        <v>1969</v>
      </c>
      <c r="B239" t="s">
        <v>655</v>
      </c>
      <c r="C239" t="s">
        <v>656</v>
      </c>
      <c r="D239" t="str">
        <f>CONCATENATE(NobelPrize[[#This Row],[firstname]]," ",NobelPrize[[#This Row],[surname]])</f>
        <v>Odd Hassel</v>
      </c>
      <c r="E239" t="s">
        <v>340</v>
      </c>
      <c r="F239" t="s">
        <v>340</v>
      </c>
      <c r="G239" t="s">
        <v>2284</v>
      </c>
      <c r="H239" t="s">
        <v>2275</v>
      </c>
      <c r="I239">
        <v>2</v>
      </c>
      <c r="J239" t="s">
        <v>657</v>
      </c>
      <c r="K239" t="s">
        <v>658</v>
      </c>
      <c r="L239" t="s">
        <v>659</v>
      </c>
      <c r="M239" t="s">
        <v>30</v>
      </c>
      <c r="N239">
        <v>84</v>
      </c>
      <c r="O239">
        <v>72</v>
      </c>
    </row>
    <row r="240" spans="1:15" x14ac:dyDescent="0.3">
      <c r="A240">
        <v>1970</v>
      </c>
      <c r="B240" t="s">
        <v>315</v>
      </c>
      <c r="C240" t="s">
        <v>660</v>
      </c>
      <c r="D240" t="str">
        <f>CONCATENATE(NobelPrize[[#This Row],[firstname]]," ",NobelPrize[[#This Row],[surname]])</f>
        <v>Luis Leloir</v>
      </c>
      <c r="E240" t="s">
        <v>33</v>
      </c>
      <c r="F240" t="s">
        <v>543</v>
      </c>
      <c r="G240" t="s">
        <v>2284</v>
      </c>
      <c r="H240" t="s">
        <v>2275</v>
      </c>
      <c r="I240">
        <v>1</v>
      </c>
      <c r="J240" t="s">
        <v>661</v>
      </c>
      <c r="K240" t="s">
        <v>662</v>
      </c>
      <c r="L240" t="s">
        <v>663</v>
      </c>
      <c r="M240" t="s">
        <v>91</v>
      </c>
      <c r="N240">
        <v>81</v>
      </c>
      <c r="O240">
        <v>64</v>
      </c>
    </row>
    <row r="241" spans="1:15" x14ac:dyDescent="0.3">
      <c r="A241">
        <v>1971</v>
      </c>
      <c r="B241" t="s">
        <v>664</v>
      </c>
      <c r="C241" t="s">
        <v>665</v>
      </c>
      <c r="D241" t="str">
        <f>CONCATENATE(NobelPrize[[#This Row],[firstname]]," ",NobelPrize[[#This Row],[surname]])</f>
        <v>Gerhard Herzberg</v>
      </c>
      <c r="E241" t="s">
        <v>15</v>
      </c>
      <c r="F241" t="s">
        <v>440</v>
      </c>
      <c r="G241" t="s">
        <v>2284</v>
      </c>
      <c r="H241" t="s">
        <v>2275</v>
      </c>
      <c r="I241">
        <v>1</v>
      </c>
      <c r="J241" t="s">
        <v>666</v>
      </c>
      <c r="K241" t="s">
        <v>667</v>
      </c>
      <c r="L241" t="s">
        <v>453</v>
      </c>
      <c r="M241" t="s">
        <v>36</v>
      </c>
      <c r="N241">
        <v>95</v>
      </c>
      <c r="O241">
        <v>67</v>
      </c>
    </row>
    <row r="242" spans="1:15" x14ac:dyDescent="0.3">
      <c r="A242">
        <v>1972</v>
      </c>
      <c r="B242" t="s">
        <v>668</v>
      </c>
      <c r="C242" t="s">
        <v>669</v>
      </c>
      <c r="D242" t="str">
        <f>CONCATENATE(NobelPrize[[#This Row],[firstname]]," ",NobelPrize[[#This Row],[surname]])</f>
        <v>Christian Anfinsen</v>
      </c>
      <c r="E242" t="s">
        <v>61</v>
      </c>
      <c r="F242" t="s">
        <v>61</v>
      </c>
      <c r="G242" t="s">
        <v>2284</v>
      </c>
      <c r="H242" t="s">
        <v>2275</v>
      </c>
      <c r="I242">
        <v>2</v>
      </c>
      <c r="J242" t="s">
        <v>670</v>
      </c>
      <c r="K242" t="s">
        <v>671</v>
      </c>
      <c r="L242" t="s">
        <v>64</v>
      </c>
      <c r="M242" t="s">
        <v>19</v>
      </c>
      <c r="N242">
        <v>79</v>
      </c>
      <c r="O242">
        <v>56</v>
      </c>
    </row>
    <row r="243" spans="1:15" x14ac:dyDescent="0.3">
      <c r="A243">
        <v>1972</v>
      </c>
      <c r="B243" t="s">
        <v>672</v>
      </c>
      <c r="C243" t="s">
        <v>673</v>
      </c>
      <c r="D243" t="str">
        <f>CONCATENATE(NobelPrize[[#This Row],[firstname]]," ",NobelPrize[[#This Row],[surname]])</f>
        <v>Stanford Moore</v>
      </c>
      <c r="E243" t="s">
        <v>61</v>
      </c>
      <c r="F243" t="s">
        <v>61</v>
      </c>
      <c r="G243" t="s">
        <v>2284</v>
      </c>
      <c r="H243" t="s">
        <v>2275</v>
      </c>
      <c r="I243">
        <v>4</v>
      </c>
      <c r="J243" t="s">
        <v>674</v>
      </c>
      <c r="K243" t="s">
        <v>180</v>
      </c>
      <c r="L243" t="s">
        <v>64</v>
      </c>
      <c r="M243" t="s">
        <v>91</v>
      </c>
      <c r="N243">
        <v>69</v>
      </c>
      <c r="O243">
        <v>59</v>
      </c>
    </row>
    <row r="244" spans="1:15" x14ac:dyDescent="0.3">
      <c r="A244">
        <v>1972</v>
      </c>
      <c r="B244" t="s">
        <v>675</v>
      </c>
      <c r="C244" t="s">
        <v>676</v>
      </c>
      <c r="D244" t="str">
        <f>CONCATENATE(NobelPrize[[#This Row],[firstname]]," ",NobelPrize[[#This Row],[surname]])</f>
        <v>William H. Stein</v>
      </c>
      <c r="E244" t="s">
        <v>61</v>
      </c>
      <c r="F244" t="s">
        <v>61</v>
      </c>
      <c r="G244" t="s">
        <v>2284</v>
      </c>
      <c r="H244" t="s">
        <v>2275</v>
      </c>
      <c r="I244">
        <v>4</v>
      </c>
      <c r="J244" t="s">
        <v>674</v>
      </c>
      <c r="K244" t="s">
        <v>180</v>
      </c>
      <c r="L244" t="s">
        <v>64</v>
      </c>
      <c r="M244" t="s">
        <v>54</v>
      </c>
      <c r="N244">
        <v>69</v>
      </c>
      <c r="O244">
        <v>61</v>
      </c>
    </row>
    <row r="245" spans="1:15" x14ac:dyDescent="0.3">
      <c r="A245">
        <v>1973</v>
      </c>
      <c r="B245" t="s">
        <v>677</v>
      </c>
      <c r="C245" t="s">
        <v>487</v>
      </c>
      <c r="D245" t="str">
        <f>CONCATENATE(NobelPrize[[#This Row],[firstname]]," ",NobelPrize[[#This Row],[surname]])</f>
        <v>Ernst Otto Fischer</v>
      </c>
      <c r="E245" t="s">
        <v>15</v>
      </c>
      <c r="F245" t="s">
        <v>15</v>
      </c>
      <c r="G245" t="s">
        <v>2284</v>
      </c>
      <c r="H245" t="s">
        <v>2275</v>
      </c>
      <c r="I245">
        <v>2</v>
      </c>
      <c r="J245" t="s">
        <v>281</v>
      </c>
      <c r="K245" t="s">
        <v>17</v>
      </c>
      <c r="L245" t="s">
        <v>18</v>
      </c>
      <c r="M245" t="s">
        <v>41</v>
      </c>
      <c r="N245">
        <v>89</v>
      </c>
      <c r="O245">
        <v>55</v>
      </c>
    </row>
    <row r="246" spans="1:15" x14ac:dyDescent="0.3">
      <c r="A246">
        <v>1973</v>
      </c>
      <c r="B246" t="s">
        <v>678</v>
      </c>
      <c r="C246" t="s">
        <v>679</v>
      </c>
      <c r="D246" t="str">
        <f>CONCATENATE(NobelPrize[[#This Row],[firstname]]," ",NobelPrize[[#This Row],[surname]])</f>
        <v>Geoffrey Wilkinson</v>
      </c>
      <c r="E246" t="s">
        <v>45</v>
      </c>
      <c r="F246" t="s">
        <v>45</v>
      </c>
      <c r="G246" t="s">
        <v>2284</v>
      </c>
      <c r="H246" t="s">
        <v>2275</v>
      </c>
      <c r="I246">
        <v>2</v>
      </c>
      <c r="J246" t="s">
        <v>326</v>
      </c>
      <c r="K246" t="s">
        <v>47</v>
      </c>
      <c r="L246" t="s">
        <v>48</v>
      </c>
      <c r="M246" t="s">
        <v>25</v>
      </c>
      <c r="N246">
        <v>75</v>
      </c>
      <c r="O246">
        <v>52</v>
      </c>
    </row>
    <row r="247" spans="1:15" x14ac:dyDescent="0.3">
      <c r="A247">
        <v>1974</v>
      </c>
      <c r="B247" t="s">
        <v>680</v>
      </c>
      <c r="C247" t="s">
        <v>681</v>
      </c>
      <c r="D247" t="str">
        <f>CONCATENATE(NobelPrize[[#This Row],[firstname]]," ",NobelPrize[[#This Row],[surname]])</f>
        <v>Paul J. Flory</v>
      </c>
      <c r="E247" t="s">
        <v>61</v>
      </c>
      <c r="F247" t="s">
        <v>61</v>
      </c>
      <c r="G247" t="s">
        <v>2284</v>
      </c>
      <c r="H247" t="s">
        <v>2275</v>
      </c>
      <c r="I247">
        <v>1</v>
      </c>
      <c r="J247" t="s">
        <v>232</v>
      </c>
      <c r="K247" t="s">
        <v>233</v>
      </c>
      <c r="L247" t="s">
        <v>64</v>
      </c>
      <c r="M247" t="s">
        <v>54</v>
      </c>
      <c r="N247">
        <v>75</v>
      </c>
      <c r="O247">
        <v>64</v>
      </c>
    </row>
    <row r="248" spans="1:15" x14ac:dyDescent="0.3">
      <c r="A248">
        <v>1975</v>
      </c>
      <c r="B248" t="s">
        <v>220</v>
      </c>
      <c r="C248" t="s">
        <v>682</v>
      </c>
      <c r="D248" t="str">
        <f>CONCATENATE(NobelPrize[[#This Row],[firstname]]," ",NobelPrize[[#This Row],[surname]])</f>
        <v>John Cornforth</v>
      </c>
      <c r="E248" t="s">
        <v>100</v>
      </c>
      <c r="G248" t="s">
        <v>2284</v>
      </c>
      <c r="H248" t="s">
        <v>2275</v>
      </c>
      <c r="I248">
        <v>2</v>
      </c>
      <c r="J248" t="s">
        <v>683</v>
      </c>
      <c r="K248" t="s">
        <v>684</v>
      </c>
      <c r="L248" t="s">
        <v>48</v>
      </c>
      <c r="M248" t="s">
        <v>91</v>
      </c>
      <c r="N248">
        <v>96</v>
      </c>
      <c r="O248">
        <v>58</v>
      </c>
    </row>
    <row r="249" spans="1:15" x14ac:dyDescent="0.3">
      <c r="A249">
        <v>1975</v>
      </c>
      <c r="B249" t="s">
        <v>685</v>
      </c>
      <c r="C249" t="s">
        <v>686</v>
      </c>
      <c r="D249" t="str">
        <f>CONCATENATE(NobelPrize[[#This Row],[firstname]]," ",NobelPrize[[#This Row],[surname]])</f>
        <v>Vladimir Prelog</v>
      </c>
      <c r="E249" t="s">
        <v>687</v>
      </c>
      <c r="F249" t="s">
        <v>116</v>
      </c>
      <c r="G249" t="s">
        <v>2284</v>
      </c>
      <c r="H249" t="s">
        <v>2275</v>
      </c>
      <c r="I249">
        <v>2</v>
      </c>
      <c r="J249" t="s">
        <v>2156</v>
      </c>
      <c r="K249" t="s">
        <v>513</v>
      </c>
      <c r="L249" t="s">
        <v>399</v>
      </c>
      <c r="M249" t="s">
        <v>25</v>
      </c>
      <c r="N249">
        <v>92</v>
      </c>
      <c r="O249">
        <v>69</v>
      </c>
    </row>
    <row r="250" spans="1:15" x14ac:dyDescent="0.3">
      <c r="A250">
        <v>1976</v>
      </c>
      <c r="B250" t="s">
        <v>96</v>
      </c>
      <c r="C250" t="s">
        <v>688</v>
      </c>
      <c r="D250" t="str">
        <f>CONCATENATE(NobelPrize[[#This Row],[firstname]]," ",NobelPrize[[#This Row],[surname]])</f>
        <v>William Lipscomb</v>
      </c>
      <c r="E250" t="s">
        <v>61</v>
      </c>
      <c r="F250" t="s">
        <v>61</v>
      </c>
      <c r="G250" t="s">
        <v>2284</v>
      </c>
      <c r="H250" t="s">
        <v>2275</v>
      </c>
      <c r="I250">
        <v>1</v>
      </c>
      <c r="J250" t="s">
        <v>203</v>
      </c>
      <c r="K250" t="s">
        <v>204</v>
      </c>
      <c r="L250" t="s">
        <v>64</v>
      </c>
      <c r="M250" t="s">
        <v>36</v>
      </c>
      <c r="N250">
        <v>92</v>
      </c>
      <c r="O250">
        <v>57</v>
      </c>
    </row>
    <row r="251" spans="1:15" x14ac:dyDescent="0.3">
      <c r="A251">
        <v>1977</v>
      </c>
      <c r="B251" t="s">
        <v>689</v>
      </c>
      <c r="C251" t="s">
        <v>690</v>
      </c>
      <c r="D251" t="str">
        <f>CONCATENATE(NobelPrize[[#This Row],[firstname]]," ",NobelPrize[[#This Row],[surname]])</f>
        <v>Ilya Prigogine</v>
      </c>
      <c r="E251" t="s">
        <v>83</v>
      </c>
      <c r="F251" t="s">
        <v>691</v>
      </c>
      <c r="G251" t="s">
        <v>2284</v>
      </c>
      <c r="H251" t="s">
        <v>2275</v>
      </c>
      <c r="I251">
        <v>1</v>
      </c>
      <c r="J251" t="s">
        <v>2161</v>
      </c>
      <c r="K251" t="s">
        <v>692</v>
      </c>
      <c r="L251" t="s">
        <v>693</v>
      </c>
      <c r="M251" t="s">
        <v>84</v>
      </c>
      <c r="N251">
        <v>86</v>
      </c>
      <c r="O251">
        <v>60</v>
      </c>
    </row>
    <row r="252" spans="1:15" x14ac:dyDescent="0.3">
      <c r="A252">
        <v>1978</v>
      </c>
      <c r="B252" t="s">
        <v>551</v>
      </c>
      <c r="C252" t="s">
        <v>694</v>
      </c>
      <c r="D252" t="str">
        <f>CONCATENATE(NobelPrize[[#This Row],[firstname]]," ",NobelPrize[[#This Row],[surname]])</f>
        <v>Peter Mitchell</v>
      </c>
      <c r="E252" t="s">
        <v>45</v>
      </c>
      <c r="F252" t="s">
        <v>45</v>
      </c>
      <c r="G252" t="s">
        <v>2284</v>
      </c>
      <c r="H252" t="s">
        <v>2275</v>
      </c>
      <c r="I252">
        <v>1</v>
      </c>
      <c r="J252" t="s">
        <v>695</v>
      </c>
      <c r="K252" t="s">
        <v>696</v>
      </c>
      <c r="L252" t="s">
        <v>48</v>
      </c>
      <c r="M252" t="s">
        <v>91</v>
      </c>
      <c r="N252">
        <v>72</v>
      </c>
      <c r="O252">
        <v>58</v>
      </c>
    </row>
    <row r="253" spans="1:15" x14ac:dyDescent="0.3">
      <c r="A253">
        <v>1979</v>
      </c>
      <c r="B253" t="s">
        <v>697</v>
      </c>
      <c r="C253" t="s">
        <v>698</v>
      </c>
      <c r="D253" t="str">
        <f>CONCATENATE(NobelPrize[[#This Row],[firstname]]," ",NobelPrize[[#This Row],[surname]])</f>
        <v>Herbert C. Brown</v>
      </c>
      <c r="E253" t="s">
        <v>45</v>
      </c>
      <c r="F253" t="s">
        <v>61</v>
      </c>
      <c r="G253" t="s">
        <v>2284</v>
      </c>
      <c r="H253" t="s">
        <v>2275</v>
      </c>
      <c r="I253">
        <v>2</v>
      </c>
      <c r="J253" t="s">
        <v>699</v>
      </c>
      <c r="K253" t="s">
        <v>700</v>
      </c>
      <c r="L253" t="s">
        <v>64</v>
      </c>
      <c r="M253" t="s">
        <v>30</v>
      </c>
      <c r="N253">
        <v>92</v>
      </c>
      <c r="O253">
        <v>67</v>
      </c>
    </row>
    <row r="254" spans="1:15" x14ac:dyDescent="0.3">
      <c r="A254">
        <v>1979</v>
      </c>
      <c r="B254" t="s">
        <v>701</v>
      </c>
      <c r="C254" t="s">
        <v>702</v>
      </c>
      <c r="D254" t="str">
        <f>CONCATENATE(NobelPrize[[#This Row],[firstname]]," ",NobelPrize[[#This Row],[surname]])</f>
        <v>Georg Wittig</v>
      </c>
      <c r="E254" t="s">
        <v>15</v>
      </c>
      <c r="F254" t="s">
        <v>15</v>
      </c>
      <c r="G254" t="s">
        <v>2284</v>
      </c>
      <c r="H254" t="s">
        <v>2275</v>
      </c>
      <c r="I254">
        <v>2</v>
      </c>
      <c r="J254" t="s">
        <v>243</v>
      </c>
      <c r="K254" t="s">
        <v>244</v>
      </c>
      <c r="L254" t="s">
        <v>18</v>
      </c>
      <c r="M254" t="s">
        <v>54</v>
      </c>
      <c r="N254">
        <v>90</v>
      </c>
      <c r="O254">
        <v>82</v>
      </c>
    </row>
    <row r="255" spans="1:15" x14ac:dyDescent="0.3">
      <c r="A255">
        <v>1980</v>
      </c>
      <c r="B255" t="s">
        <v>431</v>
      </c>
      <c r="C255" t="s">
        <v>703</v>
      </c>
      <c r="D255" t="str">
        <f>CONCATENATE(NobelPrize[[#This Row],[firstname]]," ",NobelPrize[[#This Row],[surname]])</f>
        <v>Paul Berg</v>
      </c>
      <c r="E255" t="s">
        <v>61</v>
      </c>
      <c r="G255" t="s">
        <v>2284</v>
      </c>
      <c r="H255" t="s">
        <v>2275</v>
      </c>
      <c r="I255">
        <v>2</v>
      </c>
      <c r="J255" t="s">
        <v>232</v>
      </c>
      <c r="K255" t="s">
        <v>233</v>
      </c>
      <c r="L255" t="s">
        <v>64</v>
      </c>
      <c r="M255" t="s">
        <v>54</v>
      </c>
      <c r="N255">
        <v>94</v>
      </c>
      <c r="O255">
        <v>54</v>
      </c>
    </row>
    <row r="256" spans="1:15" x14ac:dyDescent="0.3">
      <c r="A256">
        <v>1980</v>
      </c>
      <c r="B256" t="s">
        <v>704</v>
      </c>
      <c r="C256" t="s">
        <v>705</v>
      </c>
      <c r="D256" t="str">
        <f>CONCATENATE(NobelPrize[[#This Row],[firstname]]," ",NobelPrize[[#This Row],[surname]])</f>
        <v>Walter Gilbert</v>
      </c>
      <c r="E256" t="s">
        <v>61</v>
      </c>
      <c r="G256" t="s">
        <v>2284</v>
      </c>
      <c r="H256" t="s">
        <v>2275</v>
      </c>
      <c r="I256">
        <v>4</v>
      </c>
      <c r="J256" t="s">
        <v>706</v>
      </c>
      <c r="K256" t="s">
        <v>204</v>
      </c>
      <c r="L256" t="s">
        <v>64</v>
      </c>
      <c r="M256" t="s">
        <v>19</v>
      </c>
      <c r="N256">
        <v>88</v>
      </c>
      <c r="O256">
        <v>48</v>
      </c>
    </row>
    <row r="257" spans="1:15" x14ac:dyDescent="0.3">
      <c r="A257">
        <v>1981</v>
      </c>
      <c r="B257" t="s">
        <v>707</v>
      </c>
      <c r="C257" t="s">
        <v>708</v>
      </c>
      <c r="D257" t="str">
        <f>CONCATENATE(NobelPrize[[#This Row],[firstname]]," ",NobelPrize[[#This Row],[surname]])</f>
        <v>Kenichi Fukui</v>
      </c>
      <c r="E257" t="s">
        <v>212</v>
      </c>
      <c r="F257" t="s">
        <v>212</v>
      </c>
      <c r="G257" t="s">
        <v>2284</v>
      </c>
      <c r="H257" t="s">
        <v>2275</v>
      </c>
      <c r="I257">
        <v>2</v>
      </c>
      <c r="J257" t="s">
        <v>709</v>
      </c>
      <c r="K257" t="s">
        <v>214</v>
      </c>
      <c r="L257" t="s">
        <v>215</v>
      </c>
      <c r="M257" t="s">
        <v>95</v>
      </c>
      <c r="N257">
        <v>80</v>
      </c>
      <c r="O257">
        <v>63</v>
      </c>
    </row>
    <row r="258" spans="1:15" x14ac:dyDescent="0.3">
      <c r="A258">
        <v>1981</v>
      </c>
      <c r="B258" t="s">
        <v>710</v>
      </c>
      <c r="C258" t="s">
        <v>711</v>
      </c>
      <c r="D258" t="str">
        <f>CONCATENATE(NobelPrize[[#This Row],[firstname]]," ",NobelPrize[[#This Row],[surname]])</f>
        <v>Roald Hoffmann</v>
      </c>
      <c r="E258" t="s">
        <v>712</v>
      </c>
      <c r="G258" t="s">
        <v>2284</v>
      </c>
      <c r="H258" t="s">
        <v>2275</v>
      </c>
      <c r="I258">
        <v>2</v>
      </c>
      <c r="J258" t="s">
        <v>313</v>
      </c>
      <c r="K258" t="s">
        <v>314</v>
      </c>
      <c r="L258" t="s">
        <v>64</v>
      </c>
      <c r="M258" t="s">
        <v>25</v>
      </c>
      <c r="N258">
        <v>83</v>
      </c>
      <c r="O258">
        <v>44</v>
      </c>
    </row>
    <row r="259" spans="1:15" x14ac:dyDescent="0.3">
      <c r="A259">
        <v>1982</v>
      </c>
      <c r="B259" t="s">
        <v>713</v>
      </c>
      <c r="C259" t="s">
        <v>714</v>
      </c>
      <c r="D259" t="str">
        <f>CONCATENATE(NobelPrize[[#This Row],[firstname]]," ",NobelPrize[[#This Row],[surname]])</f>
        <v>Aaron Klug</v>
      </c>
      <c r="E259" t="s">
        <v>715</v>
      </c>
      <c r="G259" t="s">
        <v>2284</v>
      </c>
      <c r="H259" t="s">
        <v>2275</v>
      </c>
      <c r="I259">
        <v>1</v>
      </c>
      <c r="J259" t="s">
        <v>615</v>
      </c>
      <c r="K259" t="s">
        <v>58</v>
      </c>
      <c r="L259" t="s">
        <v>48</v>
      </c>
      <c r="M259" t="s">
        <v>68</v>
      </c>
      <c r="N259">
        <v>92</v>
      </c>
      <c r="O259">
        <v>56</v>
      </c>
    </row>
    <row r="260" spans="1:15" x14ac:dyDescent="0.3">
      <c r="A260">
        <v>1983</v>
      </c>
      <c r="B260" t="s">
        <v>716</v>
      </c>
      <c r="C260" t="s">
        <v>717</v>
      </c>
      <c r="D260" t="str">
        <f>CONCATENATE(NobelPrize[[#This Row],[firstname]]," ",NobelPrize[[#This Row],[surname]])</f>
        <v>Henry Taube</v>
      </c>
      <c r="E260" t="s">
        <v>440</v>
      </c>
      <c r="F260" t="s">
        <v>61</v>
      </c>
      <c r="G260" t="s">
        <v>2284</v>
      </c>
      <c r="H260" t="s">
        <v>2275</v>
      </c>
      <c r="I260">
        <v>1</v>
      </c>
      <c r="J260" t="s">
        <v>232</v>
      </c>
      <c r="K260" t="s">
        <v>233</v>
      </c>
      <c r="L260" t="s">
        <v>64</v>
      </c>
      <c r="M260" t="s">
        <v>41</v>
      </c>
      <c r="N260">
        <v>90</v>
      </c>
      <c r="O260">
        <v>68</v>
      </c>
    </row>
    <row r="261" spans="1:15" x14ac:dyDescent="0.3">
      <c r="A261">
        <v>1984</v>
      </c>
      <c r="B261" t="s">
        <v>718</v>
      </c>
      <c r="C261" t="s">
        <v>719</v>
      </c>
      <c r="D261" t="str">
        <f>CONCATENATE(NobelPrize[[#This Row],[firstname]]," ",NobelPrize[[#This Row],[surname]])</f>
        <v>Bruce Merrifield</v>
      </c>
      <c r="E261" t="s">
        <v>61</v>
      </c>
      <c r="F261" t="s">
        <v>61</v>
      </c>
      <c r="G261" t="s">
        <v>2284</v>
      </c>
      <c r="H261" t="s">
        <v>2275</v>
      </c>
      <c r="I261">
        <v>1</v>
      </c>
      <c r="J261" t="s">
        <v>674</v>
      </c>
      <c r="K261" t="s">
        <v>180</v>
      </c>
      <c r="L261" t="s">
        <v>64</v>
      </c>
      <c r="M261" t="s">
        <v>25</v>
      </c>
      <c r="N261">
        <v>85</v>
      </c>
      <c r="O261">
        <v>63</v>
      </c>
    </row>
    <row r="262" spans="1:15" x14ac:dyDescent="0.3">
      <c r="A262">
        <v>1985</v>
      </c>
      <c r="B262" t="s">
        <v>720</v>
      </c>
      <c r="C262" t="s">
        <v>721</v>
      </c>
      <c r="D262" t="str">
        <f>CONCATENATE(NobelPrize[[#This Row],[firstname]]," ",NobelPrize[[#This Row],[surname]])</f>
        <v>Herbert A. Hauptman</v>
      </c>
      <c r="E262" t="s">
        <v>61</v>
      </c>
      <c r="F262" t="s">
        <v>61</v>
      </c>
      <c r="G262" t="s">
        <v>2284</v>
      </c>
      <c r="H262" t="s">
        <v>2275</v>
      </c>
      <c r="I262">
        <v>2</v>
      </c>
      <c r="J262" t="s">
        <v>722</v>
      </c>
      <c r="K262" t="s">
        <v>723</v>
      </c>
      <c r="L262" t="s">
        <v>64</v>
      </c>
      <c r="M262" t="s">
        <v>118</v>
      </c>
      <c r="N262">
        <v>94</v>
      </c>
      <c r="O262">
        <v>68</v>
      </c>
    </row>
    <row r="263" spans="1:15" x14ac:dyDescent="0.3">
      <c r="A263">
        <v>1985</v>
      </c>
      <c r="B263" t="s">
        <v>724</v>
      </c>
      <c r="C263" t="s">
        <v>725</v>
      </c>
      <c r="D263" t="str">
        <f>CONCATENATE(NobelPrize[[#This Row],[firstname]]," ",NobelPrize[[#This Row],[surname]])</f>
        <v>Jerome Karle</v>
      </c>
      <c r="E263" t="s">
        <v>61</v>
      </c>
      <c r="G263" t="s">
        <v>2284</v>
      </c>
      <c r="H263" t="s">
        <v>2275</v>
      </c>
      <c r="I263">
        <v>2</v>
      </c>
      <c r="J263" t="s">
        <v>726</v>
      </c>
      <c r="K263" t="s">
        <v>727</v>
      </c>
      <c r="L263" t="s">
        <v>64</v>
      </c>
      <c r="M263" t="s">
        <v>54</v>
      </c>
      <c r="N263">
        <v>95</v>
      </c>
      <c r="O263">
        <v>67</v>
      </c>
    </row>
    <row r="264" spans="1:15" x14ac:dyDescent="0.3">
      <c r="A264">
        <v>1986</v>
      </c>
      <c r="B264" t="s">
        <v>728</v>
      </c>
      <c r="C264" t="s">
        <v>729</v>
      </c>
      <c r="D264" t="str">
        <f>CONCATENATE(NobelPrize[[#This Row],[firstname]]," ",NobelPrize[[#This Row],[surname]])</f>
        <v>Dudley R. Herschbach</v>
      </c>
      <c r="E264" t="s">
        <v>61</v>
      </c>
      <c r="G264" t="s">
        <v>2284</v>
      </c>
      <c r="H264" t="s">
        <v>2275</v>
      </c>
      <c r="I264">
        <v>3</v>
      </c>
      <c r="J264" t="s">
        <v>203</v>
      </c>
      <c r="K264" t="s">
        <v>204</v>
      </c>
      <c r="L264" t="s">
        <v>64</v>
      </c>
      <c r="M264" t="s">
        <v>54</v>
      </c>
      <c r="N264">
        <v>88</v>
      </c>
      <c r="O264">
        <v>54</v>
      </c>
    </row>
    <row r="265" spans="1:15" x14ac:dyDescent="0.3">
      <c r="A265">
        <v>1986</v>
      </c>
      <c r="B265" t="s">
        <v>730</v>
      </c>
      <c r="C265" t="s">
        <v>264</v>
      </c>
      <c r="D265" t="str">
        <f>CONCATENATE(NobelPrize[[#This Row],[firstname]]," ",NobelPrize[[#This Row],[surname]])</f>
        <v>Yuan T. Lee</v>
      </c>
      <c r="E265" t="s">
        <v>731</v>
      </c>
      <c r="G265" t="s">
        <v>2284</v>
      </c>
      <c r="H265" t="s">
        <v>2275</v>
      </c>
      <c r="I265">
        <v>3</v>
      </c>
      <c r="J265" t="s">
        <v>188</v>
      </c>
      <c r="K265" t="s">
        <v>189</v>
      </c>
      <c r="L265" t="s">
        <v>64</v>
      </c>
      <c r="M265" t="s">
        <v>41</v>
      </c>
      <c r="N265">
        <v>84</v>
      </c>
      <c r="O265">
        <v>50</v>
      </c>
    </row>
    <row r="266" spans="1:15" x14ac:dyDescent="0.3">
      <c r="A266">
        <v>1986</v>
      </c>
      <c r="B266" t="s">
        <v>628</v>
      </c>
      <c r="C266" t="s">
        <v>732</v>
      </c>
      <c r="D266" t="str">
        <f>CONCATENATE(NobelPrize[[#This Row],[firstname]]," ",NobelPrize[[#This Row],[surname]])</f>
        <v>John C. Polanyi</v>
      </c>
      <c r="E266" t="s">
        <v>15</v>
      </c>
      <c r="G266" t="s">
        <v>2284</v>
      </c>
      <c r="H266" t="s">
        <v>2275</v>
      </c>
      <c r="I266">
        <v>3</v>
      </c>
      <c r="J266" t="s">
        <v>733</v>
      </c>
      <c r="K266" t="s">
        <v>734</v>
      </c>
      <c r="L266" t="s">
        <v>453</v>
      </c>
      <c r="M266" t="s">
        <v>84</v>
      </c>
      <c r="N266">
        <v>91</v>
      </c>
      <c r="O266">
        <v>57</v>
      </c>
    </row>
    <row r="267" spans="1:15" x14ac:dyDescent="0.3">
      <c r="A267">
        <v>1987</v>
      </c>
      <c r="B267" t="s">
        <v>735</v>
      </c>
      <c r="C267" t="s">
        <v>736</v>
      </c>
      <c r="D267" t="str">
        <f>CONCATENATE(NobelPrize[[#This Row],[firstname]]," ",NobelPrize[[#This Row],[surname]])</f>
        <v>Donald J. Cram</v>
      </c>
      <c r="E267" t="s">
        <v>61</v>
      </c>
      <c r="F267" t="s">
        <v>61</v>
      </c>
      <c r="G267" t="s">
        <v>2284</v>
      </c>
      <c r="H267" t="s">
        <v>2275</v>
      </c>
      <c r="I267">
        <v>3</v>
      </c>
      <c r="J267" t="s">
        <v>188</v>
      </c>
      <c r="K267" t="s">
        <v>624</v>
      </c>
      <c r="L267" t="s">
        <v>64</v>
      </c>
      <c r="M267" t="s">
        <v>73</v>
      </c>
      <c r="N267">
        <v>82</v>
      </c>
      <c r="O267">
        <v>68</v>
      </c>
    </row>
    <row r="268" spans="1:15" x14ac:dyDescent="0.3">
      <c r="A268">
        <v>1987</v>
      </c>
      <c r="B268" t="s">
        <v>737</v>
      </c>
      <c r="C268" t="s">
        <v>738</v>
      </c>
      <c r="D268" t="str">
        <f>CONCATENATE(NobelPrize[[#This Row],[firstname]]," ",NobelPrize[[#This Row],[surname]])</f>
        <v>Jean-Marie Lehn</v>
      </c>
      <c r="E268" t="s">
        <v>33</v>
      </c>
      <c r="G268" t="s">
        <v>2284</v>
      </c>
      <c r="H268" t="s">
        <v>2275</v>
      </c>
      <c r="I268">
        <v>3</v>
      </c>
      <c r="J268" t="s">
        <v>2162</v>
      </c>
      <c r="K268" t="s">
        <v>77</v>
      </c>
      <c r="L268" t="s">
        <v>35</v>
      </c>
      <c r="M268" t="s">
        <v>91</v>
      </c>
      <c r="N268">
        <v>81</v>
      </c>
      <c r="O268">
        <v>48</v>
      </c>
    </row>
    <row r="269" spans="1:15" x14ac:dyDescent="0.3">
      <c r="A269">
        <v>1987</v>
      </c>
      <c r="B269" t="s">
        <v>739</v>
      </c>
      <c r="C269" t="s">
        <v>740</v>
      </c>
      <c r="D269" t="str">
        <f>CONCATENATE(NobelPrize[[#This Row],[firstname]]," ",NobelPrize[[#This Row],[surname]])</f>
        <v>Charles J. Pedersen</v>
      </c>
      <c r="E269" t="s">
        <v>741</v>
      </c>
      <c r="F269" t="s">
        <v>61</v>
      </c>
      <c r="G269" t="s">
        <v>2284</v>
      </c>
      <c r="H269" t="s">
        <v>2275</v>
      </c>
      <c r="I269">
        <v>3</v>
      </c>
      <c r="J269" t="s">
        <v>742</v>
      </c>
      <c r="K269" t="s">
        <v>743</v>
      </c>
      <c r="L269" t="s">
        <v>64</v>
      </c>
      <c r="M269" t="s">
        <v>95</v>
      </c>
      <c r="N269">
        <v>85</v>
      </c>
      <c r="O269">
        <v>83</v>
      </c>
    </row>
    <row r="270" spans="1:15" x14ac:dyDescent="0.3">
      <c r="A270">
        <v>1988</v>
      </c>
      <c r="B270" t="s">
        <v>744</v>
      </c>
      <c r="C270" t="s">
        <v>745</v>
      </c>
      <c r="D270" t="str">
        <f>CONCATENATE(NobelPrize[[#This Row],[firstname]]," ",NobelPrize[[#This Row],[surname]])</f>
        <v>Johann Deisenhofer</v>
      </c>
      <c r="E270" t="s">
        <v>15</v>
      </c>
      <c r="G270" t="s">
        <v>2284</v>
      </c>
      <c r="H270" t="s">
        <v>2275</v>
      </c>
      <c r="I270">
        <v>3</v>
      </c>
      <c r="J270" t="s">
        <v>746</v>
      </c>
      <c r="K270" t="s">
        <v>747</v>
      </c>
      <c r="L270" t="s">
        <v>64</v>
      </c>
      <c r="M270" t="s">
        <v>91</v>
      </c>
      <c r="N270">
        <v>77</v>
      </c>
      <c r="O270">
        <v>45</v>
      </c>
    </row>
    <row r="271" spans="1:15" x14ac:dyDescent="0.3">
      <c r="A271">
        <v>1988</v>
      </c>
      <c r="B271" t="s">
        <v>278</v>
      </c>
      <c r="C271" t="s">
        <v>748</v>
      </c>
      <c r="D271" t="str">
        <f>CONCATENATE(NobelPrize[[#This Row],[firstname]]," ",NobelPrize[[#This Row],[surname]])</f>
        <v>Robert Huber</v>
      </c>
      <c r="E271" t="s">
        <v>15</v>
      </c>
      <c r="G271" t="s">
        <v>2284</v>
      </c>
      <c r="H271" t="s">
        <v>2275</v>
      </c>
      <c r="I271">
        <v>3</v>
      </c>
      <c r="J271" t="s">
        <v>2163</v>
      </c>
      <c r="K271" t="s">
        <v>749</v>
      </c>
      <c r="L271" t="s">
        <v>18</v>
      </c>
      <c r="M271" t="s">
        <v>118</v>
      </c>
      <c r="N271">
        <v>83</v>
      </c>
      <c r="O271">
        <v>51</v>
      </c>
    </row>
    <row r="272" spans="1:15" x14ac:dyDescent="0.3">
      <c r="A272">
        <v>1988</v>
      </c>
      <c r="B272" t="s">
        <v>750</v>
      </c>
      <c r="C272" t="s">
        <v>751</v>
      </c>
      <c r="D272" t="str">
        <f>CONCATENATE(NobelPrize[[#This Row],[firstname]]," ",NobelPrize[[#This Row],[surname]])</f>
        <v>Hartmut Michel</v>
      </c>
      <c r="E272" t="s">
        <v>15</v>
      </c>
      <c r="G272" t="s">
        <v>2284</v>
      </c>
      <c r="H272" t="s">
        <v>2275</v>
      </c>
      <c r="I272">
        <v>3</v>
      </c>
      <c r="J272" t="s">
        <v>2164</v>
      </c>
      <c r="K272" t="s">
        <v>2165</v>
      </c>
      <c r="L272" t="s">
        <v>18</v>
      </c>
      <c r="M272" t="s">
        <v>25</v>
      </c>
      <c r="N272">
        <v>72</v>
      </c>
      <c r="O272">
        <v>40</v>
      </c>
    </row>
    <row r="273" spans="1:15" x14ac:dyDescent="0.3">
      <c r="A273">
        <v>1989</v>
      </c>
      <c r="B273" t="s">
        <v>752</v>
      </c>
      <c r="C273" t="s">
        <v>753</v>
      </c>
      <c r="D273" t="str">
        <f>CONCATENATE(NobelPrize[[#This Row],[firstname]]," ",NobelPrize[[#This Row],[surname]])</f>
        <v>Sidney Altman</v>
      </c>
      <c r="E273" t="s">
        <v>440</v>
      </c>
      <c r="G273" t="s">
        <v>2284</v>
      </c>
      <c r="H273" t="s">
        <v>2275</v>
      </c>
      <c r="I273">
        <v>2</v>
      </c>
      <c r="J273" t="s">
        <v>651</v>
      </c>
      <c r="K273" t="s">
        <v>652</v>
      </c>
      <c r="L273" t="s">
        <v>64</v>
      </c>
      <c r="M273" t="s">
        <v>30</v>
      </c>
      <c r="N273">
        <v>81</v>
      </c>
      <c r="O273">
        <v>50</v>
      </c>
    </row>
    <row r="274" spans="1:15" x14ac:dyDescent="0.3">
      <c r="A274">
        <v>1989</v>
      </c>
      <c r="B274" t="s">
        <v>754</v>
      </c>
      <c r="C274" t="s">
        <v>755</v>
      </c>
      <c r="D274" t="str">
        <f>CONCATENATE(NobelPrize[[#This Row],[firstname]]," ",NobelPrize[[#This Row],[surname]])</f>
        <v>Thomas R. Cech</v>
      </c>
      <c r="E274" t="s">
        <v>61</v>
      </c>
      <c r="G274" t="s">
        <v>2284</v>
      </c>
      <c r="H274" t="s">
        <v>2275</v>
      </c>
      <c r="I274">
        <v>2</v>
      </c>
      <c r="J274" t="s">
        <v>756</v>
      </c>
      <c r="K274" t="s">
        <v>757</v>
      </c>
      <c r="L274" t="s">
        <v>64</v>
      </c>
      <c r="M274" t="s">
        <v>36</v>
      </c>
      <c r="N274">
        <v>73</v>
      </c>
      <c r="O274">
        <v>42</v>
      </c>
    </row>
    <row r="275" spans="1:15" x14ac:dyDescent="0.3">
      <c r="A275">
        <v>1990</v>
      </c>
      <c r="B275" t="s">
        <v>758</v>
      </c>
      <c r="C275" t="s">
        <v>759</v>
      </c>
      <c r="D275" t="str">
        <f>CONCATENATE(NobelPrize[[#This Row],[firstname]]," ",NobelPrize[[#This Row],[surname]])</f>
        <v>Elias James Corey</v>
      </c>
      <c r="E275" t="s">
        <v>61</v>
      </c>
      <c r="G275" t="s">
        <v>2284</v>
      </c>
      <c r="H275" t="s">
        <v>2275</v>
      </c>
      <c r="I275">
        <v>1</v>
      </c>
      <c r="J275" t="s">
        <v>203</v>
      </c>
      <c r="K275" t="s">
        <v>204</v>
      </c>
      <c r="L275" t="s">
        <v>64</v>
      </c>
      <c r="M275" t="s">
        <v>25</v>
      </c>
      <c r="N275">
        <v>92</v>
      </c>
      <c r="O275">
        <v>62</v>
      </c>
    </row>
    <row r="276" spans="1:15" x14ac:dyDescent="0.3">
      <c r="A276">
        <v>1991</v>
      </c>
      <c r="B276" t="s">
        <v>760</v>
      </c>
      <c r="C276" t="s">
        <v>405</v>
      </c>
      <c r="D276" t="str">
        <f>CONCATENATE(NobelPrize[[#This Row],[firstname]]," ",NobelPrize[[#This Row],[surname]])</f>
        <v>Richard R. Ernst</v>
      </c>
      <c r="E276" t="s">
        <v>116</v>
      </c>
      <c r="G276" t="s">
        <v>2284</v>
      </c>
      <c r="H276" t="s">
        <v>2275</v>
      </c>
      <c r="I276">
        <v>1</v>
      </c>
      <c r="J276" t="s">
        <v>2156</v>
      </c>
      <c r="K276" t="s">
        <v>513</v>
      </c>
      <c r="L276" t="s">
        <v>399</v>
      </c>
      <c r="M276" t="s">
        <v>68</v>
      </c>
      <c r="N276">
        <v>87</v>
      </c>
      <c r="O276">
        <v>58</v>
      </c>
    </row>
    <row r="277" spans="1:15" x14ac:dyDescent="0.3">
      <c r="A277">
        <v>1992</v>
      </c>
      <c r="B277" t="s">
        <v>761</v>
      </c>
      <c r="C277" t="s">
        <v>762</v>
      </c>
      <c r="D277" t="str">
        <f>CONCATENATE(NobelPrize[[#This Row],[firstname]]," ",NobelPrize[[#This Row],[surname]])</f>
        <v>Rudolph A. Marcus</v>
      </c>
      <c r="E277" t="s">
        <v>440</v>
      </c>
      <c r="G277" t="s">
        <v>2284</v>
      </c>
      <c r="H277" t="s">
        <v>2275</v>
      </c>
      <c r="I277">
        <v>1</v>
      </c>
      <c r="J277" t="s">
        <v>129</v>
      </c>
      <c r="K277" t="s">
        <v>130</v>
      </c>
      <c r="L277" t="s">
        <v>64</v>
      </c>
      <c r="M277" t="s">
        <v>25</v>
      </c>
      <c r="N277">
        <v>97</v>
      </c>
      <c r="O277">
        <v>69</v>
      </c>
    </row>
    <row r="278" spans="1:15" x14ac:dyDescent="0.3">
      <c r="A278">
        <v>1993</v>
      </c>
      <c r="B278" t="s">
        <v>763</v>
      </c>
      <c r="C278" t="s">
        <v>764</v>
      </c>
      <c r="D278" t="str">
        <f>CONCATENATE(NobelPrize[[#This Row],[firstname]]," ",NobelPrize[[#This Row],[surname]])</f>
        <v>Kary B. Mullis</v>
      </c>
      <c r="E278" t="s">
        <v>61</v>
      </c>
      <c r="F278" t="s">
        <v>61</v>
      </c>
      <c r="G278" t="s">
        <v>2284</v>
      </c>
      <c r="H278" t="s">
        <v>2275</v>
      </c>
      <c r="I278">
        <v>2</v>
      </c>
      <c r="M278" t="s">
        <v>36</v>
      </c>
      <c r="N278">
        <v>75</v>
      </c>
      <c r="O278">
        <v>49</v>
      </c>
    </row>
    <row r="279" spans="1:15" x14ac:dyDescent="0.3">
      <c r="A279">
        <v>1993</v>
      </c>
      <c r="B279" t="s">
        <v>765</v>
      </c>
      <c r="C279" t="s">
        <v>766</v>
      </c>
      <c r="D279" t="str">
        <f>CONCATENATE(NobelPrize[[#This Row],[firstname]]," ",NobelPrize[[#This Row],[surname]])</f>
        <v>Michael Smith</v>
      </c>
      <c r="E279" t="s">
        <v>45</v>
      </c>
      <c r="F279" t="s">
        <v>440</v>
      </c>
      <c r="G279" t="s">
        <v>2284</v>
      </c>
      <c r="H279" t="s">
        <v>2275</v>
      </c>
      <c r="I279">
        <v>2</v>
      </c>
      <c r="J279" t="s">
        <v>767</v>
      </c>
      <c r="K279" t="s">
        <v>768</v>
      </c>
      <c r="L279" t="s">
        <v>453</v>
      </c>
      <c r="M279" t="s">
        <v>73</v>
      </c>
      <c r="N279">
        <v>68</v>
      </c>
      <c r="O279">
        <v>61</v>
      </c>
    </row>
    <row r="280" spans="1:15" x14ac:dyDescent="0.3">
      <c r="A280">
        <v>1994</v>
      </c>
      <c r="B280" t="s">
        <v>769</v>
      </c>
      <c r="C280" t="s">
        <v>770</v>
      </c>
      <c r="D280" t="str">
        <f>CONCATENATE(NobelPrize[[#This Row],[firstname]]," ",NobelPrize[[#This Row],[surname]])</f>
        <v>George A. Olah</v>
      </c>
      <c r="E280" t="s">
        <v>288</v>
      </c>
      <c r="F280" t="s">
        <v>61</v>
      </c>
      <c r="G280" t="s">
        <v>2284</v>
      </c>
      <c r="H280" t="s">
        <v>2275</v>
      </c>
      <c r="I280">
        <v>1</v>
      </c>
      <c r="J280" t="s">
        <v>771</v>
      </c>
      <c r="K280" t="s">
        <v>624</v>
      </c>
      <c r="L280" t="s">
        <v>64</v>
      </c>
      <c r="M280" t="s">
        <v>30</v>
      </c>
      <c r="N280">
        <v>90</v>
      </c>
      <c r="O280">
        <v>67</v>
      </c>
    </row>
    <row r="281" spans="1:15" x14ac:dyDescent="0.3">
      <c r="A281">
        <v>1995</v>
      </c>
      <c r="B281" t="s">
        <v>680</v>
      </c>
      <c r="C281" t="s">
        <v>772</v>
      </c>
      <c r="D281" t="str">
        <f>CONCATENATE(NobelPrize[[#This Row],[firstname]]," ",NobelPrize[[#This Row],[surname]])</f>
        <v>Paul J. Crutzen</v>
      </c>
      <c r="E281" t="s">
        <v>22</v>
      </c>
      <c r="G281" t="s">
        <v>2284</v>
      </c>
      <c r="H281" t="s">
        <v>2275</v>
      </c>
      <c r="I281">
        <v>3</v>
      </c>
      <c r="J281" t="s">
        <v>2166</v>
      </c>
      <c r="K281" t="s">
        <v>773</v>
      </c>
      <c r="L281" t="s">
        <v>18</v>
      </c>
      <c r="M281" t="s">
        <v>36</v>
      </c>
      <c r="N281">
        <v>87</v>
      </c>
      <c r="O281">
        <v>62</v>
      </c>
    </row>
    <row r="282" spans="1:15" x14ac:dyDescent="0.3">
      <c r="A282">
        <v>1995</v>
      </c>
      <c r="B282" t="s">
        <v>774</v>
      </c>
      <c r="C282" t="s">
        <v>775</v>
      </c>
      <c r="D282" t="str">
        <f>CONCATENATE(NobelPrize[[#This Row],[firstname]]," ",NobelPrize[[#This Row],[surname]])</f>
        <v>Mario J. Molina</v>
      </c>
      <c r="E282" t="s">
        <v>776</v>
      </c>
      <c r="G282" t="s">
        <v>2284</v>
      </c>
      <c r="H282" t="s">
        <v>2275</v>
      </c>
      <c r="I282">
        <v>3</v>
      </c>
      <c r="J282" t="s">
        <v>296</v>
      </c>
      <c r="K282" t="s">
        <v>204</v>
      </c>
      <c r="L282" t="s">
        <v>64</v>
      </c>
      <c r="M282" t="s">
        <v>19</v>
      </c>
      <c r="N282">
        <v>77</v>
      </c>
      <c r="O282">
        <v>52</v>
      </c>
    </row>
    <row r="283" spans="1:15" x14ac:dyDescent="0.3">
      <c r="A283">
        <v>1995</v>
      </c>
      <c r="B283" t="s">
        <v>777</v>
      </c>
      <c r="C283" t="s">
        <v>778</v>
      </c>
      <c r="D283" t="str">
        <f>CONCATENATE(NobelPrize[[#This Row],[firstname]]," ",NobelPrize[[#This Row],[surname]])</f>
        <v>F. Sherwood Rowland</v>
      </c>
      <c r="E283" t="s">
        <v>61</v>
      </c>
      <c r="F283" t="s">
        <v>61</v>
      </c>
      <c r="G283" t="s">
        <v>2284</v>
      </c>
      <c r="H283" t="s">
        <v>2275</v>
      </c>
      <c r="I283">
        <v>3</v>
      </c>
      <c r="J283" t="s">
        <v>188</v>
      </c>
      <c r="K283" t="s">
        <v>460</v>
      </c>
      <c r="L283" t="s">
        <v>64</v>
      </c>
      <c r="M283" t="s">
        <v>54</v>
      </c>
      <c r="N283">
        <v>85</v>
      </c>
      <c r="O283">
        <v>68</v>
      </c>
    </row>
    <row r="284" spans="1:15" x14ac:dyDescent="0.3">
      <c r="A284">
        <v>1996</v>
      </c>
      <c r="B284" t="s">
        <v>779</v>
      </c>
      <c r="C284" t="s">
        <v>780</v>
      </c>
      <c r="D284" t="str">
        <f>CONCATENATE(NobelPrize[[#This Row],[firstname]]," ",NobelPrize[[#This Row],[surname]])</f>
        <v>Robert F. Curl Jr.</v>
      </c>
      <c r="E284" t="s">
        <v>61</v>
      </c>
      <c r="G284" t="s">
        <v>2284</v>
      </c>
      <c r="H284" t="s">
        <v>2275</v>
      </c>
      <c r="I284">
        <v>3</v>
      </c>
      <c r="J284" t="s">
        <v>781</v>
      </c>
      <c r="K284" t="s">
        <v>782</v>
      </c>
      <c r="L284" t="s">
        <v>64</v>
      </c>
      <c r="M284" t="s">
        <v>68</v>
      </c>
      <c r="N284">
        <v>87</v>
      </c>
      <c r="O284">
        <v>63</v>
      </c>
    </row>
    <row r="285" spans="1:15" x14ac:dyDescent="0.3">
      <c r="A285">
        <v>1996</v>
      </c>
      <c r="B285" t="s">
        <v>783</v>
      </c>
      <c r="C285" t="s">
        <v>784</v>
      </c>
      <c r="D285" t="str">
        <f>CONCATENATE(NobelPrize[[#This Row],[firstname]]," ",NobelPrize[[#This Row],[surname]])</f>
        <v>Sir Harold Kroto</v>
      </c>
      <c r="E285" t="s">
        <v>45</v>
      </c>
      <c r="F285" t="s">
        <v>45</v>
      </c>
      <c r="G285" t="s">
        <v>2284</v>
      </c>
      <c r="H285" t="s">
        <v>2275</v>
      </c>
      <c r="I285">
        <v>3</v>
      </c>
      <c r="J285" t="s">
        <v>683</v>
      </c>
      <c r="K285" t="s">
        <v>684</v>
      </c>
      <c r="L285" t="s">
        <v>48</v>
      </c>
      <c r="M285" t="s">
        <v>95</v>
      </c>
      <c r="N285">
        <v>77</v>
      </c>
      <c r="O285">
        <v>57</v>
      </c>
    </row>
    <row r="286" spans="1:15" x14ac:dyDescent="0.3">
      <c r="A286">
        <v>1996</v>
      </c>
      <c r="B286" t="s">
        <v>438</v>
      </c>
      <c r="C286" t="s">
        <v>785</v>
      </c>
      <c r="D286" t="str">
        <f>CONCATENATE(NobelPrize[[#This Row],[firstname]]," ",NobelPrize[[#This Row],[surname]])</f>
        <v>Richard E. Smalley</v>
      </c>
      <c r="E286" t="s">
        <v>61</v>
      </c>
      <c r="F286" t="s">
        <v>61</v>
      </c>
      <c r="G286" t="s">
        <v>2284</v>
      </c>
      <c r="H286" t="s">
        <v>2275</v>
      </c>
      <c r="I286">
        <v>3</v>
      </c>
      <c r="J286" t="s">
        <v>781</v>
      </c>
      <c r="K286" t="s">
        <v>782</v>
      </c>
      <c r="L286" t="s">
        <v>64</v>
      </c>
      <c r="M286" t="s">
        <v>54</v>
      </c>
      <c r="N286">
        <v>62</v>
      </c>
      <c r="O286">
        <v>53</v>
      </c>
    </row>
    <row r="287" spans="1:15" x14ac:dyDescent="0.3">
      <c r="A287">
        <v>1997</v>
      </c>
      <c r="B287" t="s">
        <v>786</v>
      </c>
      <c r="C287" t="s">
        <v>787</v>
      </c>
      <c r="D287" t="str">
        <f>CONCATENATE(NobelPrize[[#This Row],[firstname]]," ",NobelPrize[[#This Row],[surname]])</f>
        <v>Paul D. Boyer</v>
      </c>
      <c r="E287" t="s">
        <v>61</v>
      </c>
      <c r="F287" t="s">
        <v>61</v>
      </c>
      <c r="G287" t="s">
        <v>2284</v>
      </c>
      <c r="H287" t="s">
        <v>2275</v>
      </c>
      <c r="I287">
        <v>4</v>
      </c>
      <c r="J287" t="s">
        <v>188</v>
      </c>
      <c r="K287" t="s">
        <v>624</v>
      </c>
      <c r="L287" t="s">
        <v>64</v>
      </c>
      <c r="M287" t="s">
        <v>25</v>
      </c>
      <c r="N287">
        <v>100</v>
      </c>
      <c r="O287">
        <v>79</v>
      </c>
    </row>
    <row r="288" spans="1:15" x14ac:dyDescent="0.3">
      <c r="A288">
        <v>1997</v>
      </c>
      <c r="B288" t="s">
        <v>788</v>
      </c>
      <c r="C288" t="s">
        <v>789</v>
      </c>
      <c r="D288" t="str">
        <f>CONCATENATE(NobelPrize[[#This Row],[firstname]]," ",NobelPrize[[#This Row],[surname]])</f>
        <v>John E. Walker</v>
      </c>
      <c r="E288" t="s">
        <v>45</v>
      </c>
      <c r="G288" t="s">
        <v>2284</v>
      </c>
      <c r="H288" t="s">
        <v>2275</v>
      </c>
      <c r="I288">
        <v>4</v>
      </c>
      <c r="J288" t="s">
        <v>615</v>
      </c>
      <c r="K288" t="s">
        <v>58</v>
      </c>
      <c r="L288" t="s">
        <v>48</v>
      </c>
      <c r="M288" t="s">
        <v>84</v>
      </c>
      <c r="N288">
        <v>79</v>
      </c>
      <c r="O288">
        <v>56</v>
      </c>
    </row>
    <row r="289" spans="1:15" x14ac:dyDescent="0.3">
      <c r="A289">
        <v>1997</v>
      </c>
      <c r="B289" t="s">
        <v>790</v>
      </c>
      <c r="C289" t="s">
        <v>791</v>
      </c>
      <c r="D289" t="str">
        <f>CONCATENATE(NobelPrize[[#This Row],[firstname]]," ",NobelPrize[[#This Row],[surname]])</f>
        <v>Jens C. Skou</v>
      </c>
      <c r="E289" t="s">
        <v>123</v>
      </c>
      <c r="F289" t="s">
        <v>123</v>
      </c>
      <c r="G289" t="s">
        <v>2284</v>
      </c>
      <c r="H289" t="s">
        <v>2275</v>
      </c>
      <c r="I289">
        <v>2</v>
      </c>
      <c r="J289" t="s">
        <v>792</v>
      </c>
      <c r="K289" t="s">
        <v>793</v>
      </c>
      <c r="L289" t="s">
        <v>126</v>
      </c>
      <c r="M289" t="s">
        <v>95</v>
      </c>
      <c r="N289">
        <v>100</v>
      </c>
      <c r="O289">
        <v>79</v>
      </c>
    </row>
    <row r="290" spans="1:15" x14ac:dyDescent="0.3">
      <c r="A290">
        <v>1998</v>
      </c>
      <c r="B290" t="s">
        <v>704</v>
      </c>
      <c r="C290" t="s">
        <v>794</v>
      </c>
      <c r="D290" t="str">
        <f>CONCATENATE(NobelPrize[[#This Row],[firstname]]," ",NobelPrize[[#This Row],[surname]])</f>
        <v>Walter Kohn</v>
      </c>
      <c r="E290" t="s">
        <v>164</v>
      </c>
      <c r="F290" t="s">
        <v>61</v>
      </c>
      <c r="G290" t="s">
        <v>2284</v>
      </c>
      <c r="H290" t="s">
        <v>2275</v>
      </c>
      <c r="I290">
        <v>2</v>
      </c>
      <c r="J290" t="s">
        <v>188</v>
      </c>
      <c r="K290" t="s">
        <v>795</v>
      </c>
      <c r="L290" t="s">
        <v>64</v>
      </c>
      <c r="M290" t="s">
        <v>19</v>
      </c>
      <c r="N290">
        <v>93</v>
      </c>
      <c r="O290">
        <v>75</v>
      </c>
    </row>
    <row r="291" spans="1:15" x14ac:dyDescent="0.3">
      <c r="A291">
        <v>1998</v>
      </c>
      <c r="B291" t="s">
        <v>220</v>
      </c>
      <c r="C291" t="s">
        <v>796</v>
      </c>
      <c r="D291" t="str">
        <f>CONCATENATE(NobelPrize[[#This Row],[firstname]]," ",NobelPrize[[#This Row],[surname]])</f>
        <v>John Pople</v>
      </c>
      <c r="E291" t="s">
        <v>45</v>
      </c>
      <c r="F291" t="s">
        <v>61</v>
      </c>
      <c r="G291" t="s">
        <v>2284</v>
      </c>
      <c r="H291" t="s">
        <v>2275</v>
      </c>
      <c r="I291">
        <v>2</v>
      </c>
      <c r="J291" t="s">
        <v>797</v>
      </c>
      <c r="K291" t="s">
        <v>798</v>
      </c>
      <c r="L291" t="s">
        <v>64</v>
      </c>
      <c r="M291" t="s">
        <v>95</v>
      </c>
      <c r="N291">
        <v>79</v>
      </c>
      <c r="O291">
        <v>73</v>
      </c>
    </row>
    <row r="292" spans="1:15" x14ac:dyDescent="0.3">
      <c r="A292">
        <v>1999</v>
      </c>
      <c r="B292" t="s">
        <v>799</v>
      </c>
      <c r="C292" t="s">
        <v>800</v>
      </c>
      <c r="D292" t="str">
        <f>CONCATENATE(NobelPrize[[#This Row],[firstname]]," ",NobelPrize[[#This Row],[surname]])</f>
        <v>Ahmed Zewail</v>
      </c>
      <c r="E292" t="s">
        <v>638</v>
      </c>
      <c r="F292" t="s">
        <v>61</v>
      </c>
      <c r="G292" t="s">
        <v>2284</v>
      </c>
      <c r="H292" t="s">
        <v>2275</v>
      </c>
      <c r="I292">
        <v>1</v>
      </c>
      <c r="J292" t="s">
        <v>129</v>
      </c>
      <c r="K292" t="s">
        <v>130</v>
      </c>
      <c r="L292" t="s">
        <v>64</v>
      </c>
      <c r="M292" t="s">
        <v>118</v>
      </c>
      <c r="N292">
        <v>70</v>
      </c>
      <c r="O292">
        <v>53</v>
      </c>
    </row>
    <row r="293" spans="1:15" x14ac:dyDescent="0.3">
      <c r="A293">
        <v>1901</v>
      </c>
      <c r="B293" t="s">
        <v>486</v>
      </c>
      <c r="C293" t="s">
        <v>801</v>
      </c>
      <c r="D293" t="str">
        <f>CONCATENATE(NobelPrize[[#This Row],[firstname]]," ",NobelPrize[[#This Row],[surname]])</f>
        <v>Emil von Behring</v>
      </c>
      <c r="E293" t="s">
        <v>40</v>
      </c>
      <c r="F293" t="s">
        <v>15</v>
      </c>
      <c r="G293" t="s">
        <v>2284</v>
      </c>
      <c r="H293" t="s">
        <v>2274</v>
      </c>
      <c r="I293">
        <v>1</v>
      </c>
      <c r="J293" t="s">
        <v>802</v>
      </c>
      <c r="K293" t="s">
        <v>803</v>
      </c>
      <c r="L293" t="s">
        <v>18</v>
      </c>
      <c r="M293" t="s">
        <v>19</v>
      </c>
      <c r="N293">
        <v>63</v>
      </c>
      <c r="O293">
        <v>47</v>
      </c>
    </row>
    <row r="294" spans="1:15" x14ac:dyDescent="0.3">
      <c r="A294">
        <v>1902</v>
      </c>
      <c r="B294" t="s">
        <v>804</v>
      </c>
      <c r="C294" t="s">
        <v>805</v>
      </c>
      <c r="D294" t="str">
        <f>CONCATENATE(NobelPrize[[#This Row],[firstname]]," ",NobelPrize[[#This Row],[surname]])</f>
        <v>Ronald Ross</v>
      </c>
      <c r="E294" t="s">
        <v>155</v>
      </c>
      <c r="F294" t="s">
        <v>45</v>
      </c>
      <c r="G294" t="s">
        <v>2284</v>
      </c>
      <c r="H294" t="s">
        <v>2274</v>
      </c>
      <c r="I294">
        <v>1</v>
      </c>
      <c r="J294" t="s">
        <v>98</v>
      </c>
      <c r="K294" t="s">
        <v>169</v>
      </c>
      <c r="L294" t="s">
        <v>48</v>
      </c>
      <c r="M294" t="s">
        <v>30</v>
      </c>
      <c r="N294">
        <v>75</v>
      </c>
      <c r="O294">
        <v>45</v>
      </c>
    </row>
    <row r="295" spans="1:15" x14ac:dyDescent="0.3">
      <c r="A295">
        <v>1903</v>
      </c>
      <c r="B295" t="s">
        <v>806</v>
      </c>
      <c r="C295" t="s">
        <v>807</v>
      </c>
      <c r="D295" t="str">
        <f>CONCATENATE(NobelPrize[[#This Row],[firstname]]," ",NobelPrize[[#This Row],[surname]])</f>
        <v>Niels Ryberg Finsen</v>
      </c>
      <c r="E295" t="s">
        <v>123</v>
      </c>
      <c r="F295" t="s">
        <v>123</v>
      </c>
      <c r="G295" t="s">
        <v>2284</v>
      </c>
      <c r="H295" t="s">
        <v>2274</v>
      </c>
      <c r="I295">
        <v>1</v>
      </c>
      <c r="J295" t="s">
        <v>808</v>
      </c>
      <c r="K295" t="s">
        <v>125</v>
      </c>
      <c r="L295" t="s">
        <v>126</v>
      </c>
      <c r="M295" t="s">
        <v>36</v>
      </c>
      <c r="N295">
        <v>44</v>
      </c>
      <c r="O295">
        <v>43</v>
      </c>
    </row>
    <row r="296" spans="1:15" x14ac:dyDescent="0.3">
      <c r="A296">
        <v>1904</v>
      </c>
      <c r="B296" t="s">
        <v>809</v>
      </c>
      <c r="C296" t="s">
        <v>810</v>
      </c>
      <c r="D296" t="str">
        <f>CONCATENATE(NobelPrize[[#This Row],[firstname]]," ",NobelPrize[[#This Row],[surname]])</f>
        <v>Ivan Pavlov</v>
      </c>
      <c r="E296" t="s">
        <v>83</v>
      </c>
      <c r="F296" t="s">
        <v>83</v>
      </c>
      <c r="G296" t="s">
        <v>2284</v>
      </c>
      <c r="H296" t="s">
        <v>2274</v>
      </c>
      <c r="I296">
        <v>1</v>
      </c>
      <c r="J296" t="s">
        <v>811</v>
      </c>
      <c r="K296" t="s">
        <v>812</v>
      </c>
      <c r="L296" t="s">
        <v>813</v>
      </c>
      <c r="M296" t="s">
        <v>91</v>
      </c>
      <c r="N296">
        <v>87</v>
      </c>
      <c r="O296">
        <v>55</v>
      </c>
    </row>
    <row r="297" spans="1:15" x14ac:dyDescent="0.3">
      <c r="A297">
        <v>1905</v>
      </c>
      <c r="B297" t="s">
        <v>278</v>
      </c>
      <c r="C297" t="s">
        <v>814</v>
      </c>
      <c r="D297" t="str">
        <f>CONCATENATE(NobelPrize[[#This Row],[firstname]]," ",NobelPrize[[#This Row],[surname]])</f>
        <v>Robert Koch</v>
      </c>
      <c r="E297" t="s">
        <v>15</v>
      </c>
      <c r="F297" t="s">
        <v>15</v>
      </c>
      <c r="G297" t="s">
        <v>2284</v>
      </c>
      <c r="H297" t="s">
        <v>2274</v>
      </c>
      <c r="I297">
        <v>1</v>
      </c>
      <c r="J297" t="s">
        <v>815</v>
      </c>
      <c r="K297" t="s">
        <v>109</v>
      </c>
      <c r="L297" t="s">
        <v>18</v>
      </c>
      <c r="M297" t="s">
        <v>36</v>
      </c>
      <c r="N297">
        <v>67</v>
      </c>
      <c r="O297">
        <v>62</v>
      </c>
    </row>
    <row r="298" spans="1:15" x14ac:dyDescent="0.3">
      <c r="A298">
        <v>1906</v>
      </c>
      <c r="B298" t="s">
        <v>816</v>
      </c>
      <c r="C298" t="s">
        <v>817</v>
      </c>
      <c r="D298" t="str">
        <f>CONCATENATE(NobelPrize[[#This Row],[firstname]]," ",NobelPrize[[#This Row],[surname]])</f>
        <v>Camillo Golgi</v>
      </c>
      <c r="E298" t="s">
        <v>71</v>
      </c>
      <c r="F298" t="s">
        <v>71</v>
      </c>
      <c r="G298" t="s">
        <v>2284</v>
      </c>
      <c r="H298" t="s">
        <v>2274</v>
      </c>
      <c r="I298">
        <v>2</v>
      </c>
      <c r="J298" t="s">
        <v>818</v>
      </c>
      <c r="K298" t="s">
        <v>819</v>
      </c>
      <c r="L298" t="s">
        <v>186</v>
      </c>
      <c r="M298" t="s">
        <v>25</v>
      </c>
      <c r="N298">
        <v>83</v>
      </c>
      <c r="O298">
        <v>63</v>
      </c>
    </row>
    <row r="299" spans="1:15" x14ac:dyDescent="0.3">
      <c r="A299">
        <v>1906</v>
      </c>
      <c r="B299" t="s">
        <v>820</v>
      </c>
      <c r="C299" t="s">
        <v>2085</v>
      </c>
      <c r="D299" t="str">
        <f>CONCATENATE(NobelPrize[[#This Row],[firstname]]," ",NobelPrize[[#This Row],[surname]])</f>
        <v>Santiago Ramón y Cajal</v>
      </c>
      <c r="E299" t="s">
        <v>578</v>
      </c>
      <c r="F299" t="s">
        <v>578</v>
      </c>
      <c r="G299" t="s">
        <v>2284</v>
      </c>
      <c r="H299" t="s">
        <v>2274</v>
      </c>
      <c r="I299">
        <v>2</v>
      </c>
      <c r="J299" t="s">
        <v>821</v>
      </c>
      <c r="K299" t="s">
        <v>822</v>
      </c>
      <c r="L299" t="s">
        <v>823</v>
      </c>
      <c r="M299" t="s">
        <v>30</v>
      </c>
      <c r="N299">
        <v>82</v>
      </c>
      <c r="O299">
        <v>54</v>
      </c>
    </row>
    <row r="300" spans="1:15" x14ac:dyDescent="0.3">
      <c r="A300">
        <v>1907</v>
      </c>
      <c r="B300" t="s">
        <v>824</v>
      </c>
      <c r="C300" t="s">
        <v>825</v>
      </c>
      <c r="D300" t="str">
        <f>CONCATENATE(NobelPrize[[#This Row],[firstname]]," ",NobelPrize[[#This Row],[surname]])</f>
        <v>Alphonse Laveran</v>
      </c>
      <c r="E300" t="s">
        <v>33</v>
      </c>
      <c r="F300" t="s">
        <v>33</v>
      </c>
      <c r="G300" t="s">
        <v>2284</v>
      </c>
      <c r="H300" t="s">
        <v>2274</v>
      </c>
      <c r="I300">
        <v>1</v>
      </c>
      <c r="J300" t="s">
        <v>826</v>
      </c>
      <c r="K300" t="s">
        <v>34</v>
      </c>
      <c r="L300" t="s">
        <v>35</v>
      </c>
      <c r="M300" t="s">
        <v>54</v>
      </c>
      <c r="N300">
        <v>77</v>
      </c>
      <c r="O300">
        <v>62</v>
      </c>
    </row>
    <row r="301" spans="1:15" x14ac:dyDescent="0.3">
      <c r="A301">
        <v>1908</v>
      </c>
      <c r="B301" t="s">
        <v>689</v>
      </c>
      <c r="C301" t="s">
        <v>827</v>
      </c>
      <c r="D301" t="str">
        <f>CONCATENATE(NobelPrize[[#This Row],[firstname]]," ",NobelPrize[[#This Row],[surname]])</f>
        <v>Ilya Mechnikov</v>
      </c>
      <c r="E301" t="s">
        <v>712</v>
      </c>
      <c r="F301" t="s">
        <v>33</v>
      </c>
      <c r="G301" t="s">
        <v>2284</v>
      </c>
      <c r="H301" t="s">
        <v>2274</v>
      </c>
      <c r="I301">
        <v>2</v>
      </c>
      <c r="J301" t="s">
        <v>826</v>
      </c>
      <c r="K301" t="s">
        <v>34</v>
      </c>
      <c r="L301" t="s">
        <v>35</v>
      </c>
      <c r="M301" t="s">
        <v>30</v>
      </c>
      <c r="N301">
        <v>71</v>
      </c>
      <c r="O301">
        <v>63</v>
      </c>
    </row>
    <row r="302" spans="1:15" x14ac:dyDescent="0.3">
      <c r="A302">
        <v>1908</v>
      </c>
      <c r="B302" t="s">
        <v>431</v>
      </c>
      <c r="C302" t="s">
        <v>828</v>
      </c>
      <c r="D302" t="str">
        <f>CONCATENATE(NobelPrize[[#This Row],[firstname]]," ",NobelPrize[[#This Row],[surname]])</f>
        <v>Paul Ehrlich</v>
      </c>
      <c r="E302" t="s">
        <v>40</v>
      </c>
      <c r="F302" t="s">
        <v>15</v>
      </c>
      <c r="G302" t="s">
        <v>2284</v>
      </c>
      <c r="H302" t="s">
        <v>2274</v>
      </c>
      <c r="I302">
        <v>2</v>
      </c>
      <c r="J302" t="s">
        <v>137</v>
      </c>
      <c r="K302" t="s">
        <v>2146</v>
      </c>
      <c r="L302" t="s">
        <v>18</v>
      </c>
      <c r="M302" t="s">
        <v>19</v>
      </c>
      <c r="N302">
        <v>61</v>
      </c>
      <c r="O302">
        <v>54</v>
      </c>
    </row>
    <row r="303" spans="1:15" x14ac:dyDescent="0.3">
      <c r="A303">
        <v>1909</v>
      </c>
      <c r="B303" t="s">
        <v>829</v>
      </c>
      <c r="C303" t="s">
        <v>830</v>
      </c>
      <c r="D303" t="str">
        <f>CONCATENATE(NobelPrize[[#This Row],[firstname]]," ",NobelPrize[[#This Row],[surname]])</f>
        <v>Theodor Kocher</v>
      </c>
      <c r="E303" t="s">
        <v>116</v>
      </c>
      <c r="F303" t="s">
        <v>116</v>
      </c>
      <c r="G303" t="s">
        <v>2284</v>
      </c>
      <c r="H303" t="s">
        <v>2274</v>
      </c>
      <c r="I303">
        <v>1</v>
      </c>
      <c r="J303" t="s">
        <v>831</v>
      </c>
      <c r="K303" t="s">
        <v>832</v>
      </c>
      <c r="L303" t="s">
        <v>399</v>
      </c>
      <c r="M303" t="s">
        <v>68</v>
      </c>
      <c r="N303">
        <v>76</v>
      </c>
      <c r="O303">
        <v>68</v>
      </c>
    </row>
    <row r="304" spans="1:15" x14ac:dyDescent="0.3">
      <c r="A304">
        <v>1910</v>
      </c>
      <c r="B304" t="s">
        <v>833</v>
      </c>
      <c r="C304" t="s">
        <v>834</v>
      </c>
      <c r="D304" t="str">
        <f>CONCATENATE(NobelPrize[[#This Row],[firstname]]," ",NobelPrize[[#This Row],[surname]])</f>
        <v>Albrecht Kossel</v>
      </c>
      <c r="E304" t="s">
        <v>15</v>
      </c>
      <c r="F304" t="s">
        <v>15</v>
      </c>
      <c r="G304" t="s">
        <v>2284</v>
      </c>
      <c r="H304" t="s">
        <v>2274</v>
      </c>
      <c r="I304">
        <v>1</v>
      </c>
      <c r="J304" t="s">
        <v>243</v>
      </c>
      <c r="K304" t="s">
        <v>244</v>
      </c>
      <c r="L304" t="s">
        <v>18</v>
      </c>
      <c r="M304" t="s">
        <v>91</v>
      </c>
      <c r="N304">
        <v>74</v>
      </c>
      <c r="O304">
        <v>57</v>
      </c>
    </row>
    <row r="305" spans="1:15" x14ac:dyDescent="0.3">
      <c r="A305">
        <v>1911</v>
      </c>
      <c r="B305" t="s">
        <v>835</v>
      </c>
      <c r="C305" t="s">
        <v>836</v>
      </c>
      <c r="D305" t="str">
        <f>CONCATENATE(NobelPrize[[#This Row],[firstname]]," ",NobelPrize[[#This Row],[surname]])</f>
        <v>Allvar Gullstrand</v>
      </c>
      <c r="E305" t="s">
        <v>86</v>
      </c>
      <c r="F305" t="s">
        <v>86</v>
      </c>
      <c r="G305" t="s">
        <v>2284</v>
      </c>
      <c r="H305" t="s">
        <v>2274</v>
      </c>
      <c r="I305">
        <v>1</v>
      </c>
      <c r="J305" t="s">
        <v>133</v>
      </c>
      <c r="K305" t="s">
        <v>134</v>
      </c>
      <c r="L305" t="s">
        <v>88</v>
      </c>
      <c r="M305" t="s">
        <v>54</v>
      </c>
      <c r="N305">
        <v>68</v>
      </c>
      <c r="O305">
        <v>49</v>
      </c>
    </row>
    <row r="306" spans="1:15" x14ac:dyDescent="0.3">
      <c r="A306">
        <v>1912</v>
      </c>
      <c r="B306" t="s">
        <v>837</v>
      </c>
      <c r="C306" t="s">
        <v>838</v>
      </c>
      <c r="D306" t="str">
        <f>CONCATENATE(NobelPrize[[#This Row],[firstname]]," ",NobelPrize[[#This Row],[surname]])</f>
        <v>Alexis Carrel</v>
      </c>
      <c r="E306" t="s">
        <v>33</v>
      </c>
      <c r="F306" t="s">
        <v>33</v>
      </c>
      <c r="G306" t="s">
        <v>2284</v>
      </c>
      <c r="H306" t="s">
        <v>2274</v>
      </c>
      <c r="I306">
        <v>1</v>
      </c>
      <c r="J306" t="s">
        <v>575</v>
      </c>
      <c r="K306" t="s">
        <v>180</v>
      </c>
      <c r="L306" t="s">
        <v>64</v>
      </c>
      <c r="M306" t="s">
        <v>54</v>
      </c>
      <c r="N306">
        <v>71</v>
      </c>
      <c r="O306">
        <v>39</v>
      </c>
    </row>
    <row r="307" spans="1:15" x14ac:dyDescent="0.3">
      <c r="A307">
        <v>1913</v>
      </c>
      <c r="B307" t="s">
        <v>839</v>
      </c>
      <c r="C307" t="s">
        <v>840</v>
      </c>
      <c r="D307" t="str">
        <f>CONCATENATE(NobelPrize[[#This Row],[firstname]]," ",NobelPrize[[#This Row],[surname]])</f>
        <v>Charles Richet</v>
      </c>
      <c r="E307" t="s">
        <v>33</v>
      </c>
      <c r="F307" t="s">
        <v>33</v>
      </c>
      <c r="G307" t="s">
        <v>2284</v>
      </c>
      <c r="H307" t="s">
        <v>2274</v>
      </c>
      <c r="I307">
        <v>1</v>
      </c>
      <c r="J307" t="s">
        <v>42</v>
      </c>
      <c r="K307" t="s">
        <v>34</v>
      </c>
      <c r="L307" t="s">
        <v>35</v>
      </c>
      <c r="M307" t="s">
        <v>68</v>
      </c>
      <c r="N307">
        <v>85</v>
      </c>
      <c r="O307">
        <v>63</v>
      </c>
    </row>
    <row r="308" spans="1:15" x14ac:dyDescent="0.3">
      <c r="A308">
        <v>1914</v>
      </c>
      <c r="B308" t="s">
        <v>278</v>
      </c>
      <c r="C308" t="s">
        <v>2086</v>
      </c>
      <c r="D308" t="str">
        <f>CONCATENATE(NobelPrize[[#This Row],[firstname]]," ",NobelPrize[[#This Row],[surname]])</f>
        <v>Robert Bárány </v>
      </c>
      <c r="E308" t="s">
        <v>164</v>
      </c>
      <c r="F308" t="s">
        <v>86</v>
      </c>
      <c r="G308" t="s">
        <v>2284</v>
      </c>
      <c r="H308" t="s">
        <v>2274</v>
      </c>
      <c r="I308">
        <v>1</v>
      </c>
      <c r="J308" t="s">
        <v>841</v>
      </c>
      <c r="K308" t="s">
        <v>842</v>
      </c>
      <c r="L308" t="s">
        <v>174</v>
      </c>
      <c r="M308" t="s">
        <v>73</v>
      </c>
      <c r="N308">
        <v>60</v>
      </c>
      <c r="O308">
        <v>38</v>
      </c>
    </row>
    <row r="309" spans="1:15" x14ac:dyDescent="0.3">
      <c r="A309">
        <v>1919</v>
      </c>
      <c r="B309" t="s">
        <v>843</v>
      </c>
      <c r="C309" t="s">
        <v>844</v>
      </c>
      <c r="D309" t="str">
        <f>CONCATENATE(NobelPrize[[#This Row],[firstname]]," ",NobelPrize[[#This Row],[surname]])</f>
        <v>Jules Bordet</v>
      </c>
      <c r="E309" t="s">
        <v>691</v>
      </c>
      <c r="F309" t="s">
        <v>691</v>
      </c>
      <c r="G309" t="s">
        <v>2284</v>
      </c>
      <c r="H309" t="s">
        <v>2274</v>
      </c>
      <c r="I309">
        <v>1</v>
      </c>
      <c r="J309" t="s">
        <v>845</v>
      </c>
      <c r="K309" t="s">
        <v>692</v>
      </c>
      <c r="L309" t="s">
        <v>693</v>
      </c>
      <c r="M309" t="s">
        <v>54</v>
      </c>
      <c r="N309">
        <v>91</v>
      </c>
      <c r="O309">
        <v>49</v>
      </c>
    </row>
    <row r="310" spans="1:15" x14ac:dyDescent="0.3">
      <c r="A310">
        <v>1920</v>
      </c>
      <c r="B310" t="s">
        <v>846</v>
      </c>
      <c r="C310" t="s">
        <v>847</v>
      </c>
      <c r="D310" t="str">
        <f>CONCATENATE(NobelPrize[[#This Row],[firstname]]," ",NobelPrize[[#This Row],[surname]])</f>
        <v>August Krogh</v>
      </c>
      <c r="E310" t="s">
        <v>123</v>
      </c>
      <c r="F310" t="s">
        <v>123</v>
      </c>
      <c r="G310" t="s">
        <v>2284</v>
      </c>
      <c r="H310" t="s">
        <v>2274</v>
      </c>
      <c r="I310">
        <v>1</v>
      </c>
      <c r="J310" t="s">
        <v>124</v>
      </c>
      <c r="K310" t="s">
        <v>125</v>
      </c>
      <c r="L310" t="s">
        <v>126</v>
      </c>
      <c r="M310" t="s">
        <v>41</v>
      </c>
      <c r="N310">
        <v>75</v>
      </c>
      <c r="O310">
        <v>46</v>
      </c>
    </row>
    <row r="311" spans="1:15" x14ac:dyDescent="0.3">
      <c r="A311">
        <v>1922</v>
      </c>
      <c r="B311" t="s">
        <v>848</v>
      </c>
      <c r="C311" t="s">
        <v>849</v>
      </c>
      <c r="D311" t="str">
        <f>CONCATENATE(NobelPrize[[#This Row],[firstname]]," ",NobelPrize[[#This Row],[surname]])</f>
        <v>Archibald V. Hill</v>
      </c>
      <c r="E311" t="s">
        <v>45</v>
      </c>
      <c r="F311" t="s">
        <v>45</v>
      </c>
      <c r="G311" t="s">
        <v>2284</v>
      </c>
      <c r="H311" t="s">
        <v>2274</v>
      </c>
      <c r="I311">
        <v>2</v>
      </c>
      <c r="J311" t="s">
        <v>150</v>
      </c>
      <c r="K311" t="s">
        <v>47</v>
      </c>
      <c r="L311" t="s">
        <v>48</v>
      </c>
      <c r="M311" t="s">
        <v>91</v>
      </c>
      <c r="N311">
        <v>91</v>
      </c>
      <c r="O311">
        <v>36</v>
      </c>
    </row>
    <row r="312" spans="1:15" x14ac:dyDescent="0.3">
      <c r="A312">
        <v>1922</v>
      </c>
      <c r="B312" t="s">
        <v>190</v>
      </c>
      <c r="C312" t="s">
        <v>850</v>
      </c>
      <c r="D312" t="str">
        <f>CONCATENATE(NobelPrize[[#This Row],[firstname]]," ",NobelPrize[[#This Row],[surname]])</f>
        <v>Otto Meyerhof</v>
      </c>
      <c r="E312" t="s">
        <v>15</v>
      </c>
      <c r="F312" t="s">
        <v>61</v>
      </c>
      <c r="G312" t="s">
        <v>2284</v>
      </c>
      <c r="H312" t="s">
        <v>2274</v>
      </c>
      <c r="I312">
        <v>2</v>
      </c>
      <c r="J312" t="s">
        <v>52</v>
      </c>
      <c r="K312" t="s">
        <v>53</v>
      </c>
      <c r="L312" t="s">
        <v>18</v>
      </c>
      <c r="M312" t="s">
        <v>73</v>
      </c>
      <c r="N312">
        <v>67</v>
      </c>
      <c r="O312">
        <v>38</v>
      </c>
    </row>
    <row r="313" spans="1:15" x14ac:dyDescent="0.3">
      <c r="A313">
        <v>1923</v>
      </c>
      <c r="B313" t="s">
        <v>851</v>
      </c>
      <c r="C313" t="s">
        <v>852</v>
      </c>
      <c r="D313" t="str">
        <f>CONCATENATE(NobelPrize[[#This Row],[firstname]]," ",NobelPrize[[#This Row],[surname]])</f>
        <v>Frederick G. Banting</v>
      </c>
      <c r="E313" t="s">
        <v>440</v>
      </c>
      <c r="F313" t="s">
        <v>440</v>
      </c>
      <c r="G313" t="s">
        <v>2284</v>
      </c>
      <c r="H313" t="s">
        <v>2274</v>
      </c>
      <c r="I313">
        <v>2</v>
      </c>
      <c r="J313" t="s">
        <v>733</v>
      </c>
      <c r="K313" t="s">
        <v>734</v>
      </c>
      <c r="L313" t="s">
        <v>453</v>
      </c>
      <c r="M313" t="s">
        <v>41</v>
      </c>
      <c r="N313">
        <v>50</v>
      </c>
      <c r="O313">
        <v>32</v>
      </c>
    </row>
    <row r="314" spans="1:15" x14ac:dyDescent="0.3">
      <c r="A314">
        <v>1923</v>
      </c>
      <c r="B314" t="s">
        <v>220</v>
      </c>
      <c r="C314" t="s">
        <v>853</v>
      </c>
      <c r="D314" t="str">
        <f>CONCATENATE(NobelPrize[[#This Row],[firstname]]," ",NobelPrize[[#This Row],[surname]])</f>
        <v>John Macleod</v>
      </c>
      <c r="E314" t="s">
        <v>45</v>
      </c>
      <c r="F314" t="s">
        <v>45</v>
      </c>
      <c r="G314" t="s">
        <v>2284</v>
      </c>
      <c r="H314" t="s">
        <v>2274</v>
      </c>
      <c r="I314">
        <v>2</v>
      </c>
      <c r="J314" t="s">
        <v>733</v>
      </c>
      <c r="K314" t="s">
        <v>734</v>
      </c>
      <c r="L314" t="s">
        <v>453</v>
      </c>
      <c r="M314" t="s">
        <v>91</v>
      </c>
      <c r="N314">
        <v>59</v>
      </c>
      <c r="O314">
        <v>47</v>
      </c>
    </row>
    <row r="315" spans="1:15" x14ac:dyDescent="0.3">
      <c r="A315">
        <v>1924</v>
      </c>
      <c r="B315" t="s">
        <v>854</v>
      </c>
      <c r="C315" t="s">
        <v>855</v>
      </c>
      <c r="D315" t="str">
        <f>CONCATENATE(NobelPrize[[#This Row],[firstname]]," ",NobelPrize[[#This Row],[surname]])</f>
        <v>Willem Einthoven</v>
      </c>
      <c r="E315" t="s">
        <v>856</v>
      </c>
      <c r="F315" t="s">
        <v>22</v>
      </c>
      <c r="G315" t="s">
        <v>2284</v>
      </c>
      <c r="H315" t="s">
        <v>2274</v>
      </c>
      <c r="I315">
        <v>1</v>
      </c>
      <c r="J315" t="s">
        <v>23</v>
      </c>
      <c r="K315" t="s">
        <v>24</v>
      </c>
      <c r="L315" t="s">
        <v>2190</v>
      </c>
      <c r="M315" t="s">
        <v>30</v>
      </c>
      <c r="N315">
        <v>67</v>
      </c>
      <c r="O315">
        <v>64</v>
      </c>
    </row>
    <row r="316" spans="1:15" x14ac:dyDescent="0.3">
      <c r="A316">
        <v>1926</v>
      </c>
      <c r="B316" t="s">
        <v>110</v>
      </c>
      <c r="C316" t="s">
        <v>857</v>
      </c>
      <c r="D316" t="str">
        <f>CONCATENATE(NobelPrize[[#This Row],[firstname]]," ",NobelPrize[[#This Row],[surname]])</f>
        <v>Johannes Fibiger</v>
      </c>
      <c r="E316" t="s">
        <v>123</v>
      </c>
      <c r="F316" t="s">
        <v>123</v>
      </c>
      <c r="G316" t="s">
        <v>2284</v>
      </c>
      <c r="H316" t="s">
        <v>2274</v>
      </c>
      <c r="I316">
        <v>1</v>
      </c>
      <c r="J316" t="s">
        <v>124</v>
      </c>
      <c r="K316" t="s">
        <v>125</v>
      </c>
      <c r="L316" t="s">
        <v>126</v>
      </c>
      <c r="M316" t="s">
        <v>73</v>
      </c>
      <c r="N316">
        <v>61</v>
      </c>
      <c r="O316">
        <v>59</v>
      </c>
    </row>
    <row r="317" spans="1:15" x14ac:dyDescent="0.3">
      <c r="A317">
        <v>1927</v>
      </c>
      <c r="B317" t="s">
        <v>858</v>
      </c>
      <c r="C317" t="s">
        <v>859</v>
      </c>
      <c r="D317" t="str">
        <f>CONCATENATE(NobelPrize[[#This Row],[firstname]]," ",NobelPrize[[#This Row],[surname]])</f>
        <v>Julius Wagner-Jauregg</v>
      </c>
      <c r="E317" t="s">
        <v>164</v>
      </c>
      <c r="F317" t="s">
        <v>164</v>
      </c>
      <c r="G317" t="s">
        <v>2284</v>
      </c>
      <c r="H317" t="s">
        <v>2274</v>
      </c>
      <c r="I317">
        <v>1</v>
      </c>
      <c r="J317" t="s">
        <v>841</v>
      </c>
      <c r="K317" t="s">
        <v>842</v>
      </c>
      <c r="L317" t="s">
        <v>174</v>
      </c>
      <c r="M317" t="s">
        <v>19</v>
      </c>
      <c r="N317">
        <v>83</v>
      </c>
      <c r="O317">
        <v>70</v>
      </c>
    </row>
    <row r="318" spans="1:15" x14ac:dyDescent="0.3">
      <c r="A318">
        <v>1928</v>
      </c>
      <c r="B318" t="s">
        <v>839</v>
      </c>
      <c r="C318" t="s">
        <v>860</v>
      </c>
      <c r="D318" t="str">
        <f>CONCATENATE(NobelPrize[[#This Row],[firstname]]," ",NobelPrize[[#This Row],[surname]])</f>
        <v>Charles Nicolle</v>
      </c>
      <c r="E318" t="s">
        <v>33</v>
      </c>
      <c r="F318" t="s">
        <v>861</v>
      </c>
      <c r="G318" t="s">
        <v>2284</v>
      </c>
      <c r="H318" t="s">
        <v>2274</v>
      </c>
      <c r="I318">
        <v>1</v>
      </c>
      <c r="J318" t="s">
        <v>826</v>
      </c>
      <c r="K318" t="s">
        <v>862</v>
      </c>
      <c r="L318" t="s">
        <v>863</v>
      </c>
      <c r="M318" t="s">
        <v>91</v>
      </c>
      <c r="N318">
        <v>70</v>
      </c>
      <c r="O318">
        <v>62</v>
      </c>
    </row>
    <row r="319" spans="1:15" x14ac:dyDescent="0.3">
      <c r="A319">
        <v>1929</v>
      </c>
      <c r="B319" t="s">
        <v>864</v>
      </c>
      <c r="C319" t="s">
        <v>865</v>
      </c>
      <c r="D319" t="str">
        <f>CONCATENATE(NobelPrize[[#This Row],[firstname]]," ",NobelPrize[[#This Row],[surname]])</f>
        <v>Christiaan Eijkman</v>
      </c>
      <c r="E319" t="s">
        <v>22</v>
      </c>
      <c r="F319" t="s">
        <v>22</v>
      </c>
      <c r="G319" t="s">
        <v>2284</v>
      </c>
      <c r="H319" t="s">
        <v>2274</v>
      </c>
      <c r="I319">
        <v>2</v>
      </c>
      <c r="J319" t="s">
        <v>480</v>
      </c>
      <c r="K319" t="s">
        <v>481</v>
      </c>
      <c r="L319" t="s">
        <v>2190</v>
      </c>
      <c r="M319" t="s">
        <v>68</v>
      </c>
      <c r="N319">
        <v>72</v>
      </c>
      <c r="O319">
        <v>71</v>
      </c>
    </row>
    <row r="320" spans="1:15" x14ac:dyDescent="0.3">
      <c r="A320">
        <v>1929</v>
      </c>
      <c r="B320" t="s">
        <v>866</v>
      </c>
      <c r="C320" t="s">
        <v>867</v>
      </c>
      <c r="D320" t="str">
        <f>CONCATENATE(NobelPrize[[#This Row],[firstname]]," ",NobelPrize[[#This Row],[surname]])</f>
        <v>Sir Frederick Hopkins</v>
      </c>
      <c r="E320" t="s">
        <v>45</v>
      </c>
      <c r="F320" t="s">
        <v>45</v>
      </c>
      <c r="G320" t="s">
        <v>2284</v>
      </c>
      <c r="H320" t="s">
        <v>2274</v>
      </c>
      <c r="I320">
        <v>2</v>
      </c>
      <c r="J320" t="s">
        <v>57</v>
      </c>
      <c r="K320" t="s">
        <v>58</v>
      </c>
      <c r="L320" t="s">
        <v>48</v>
      </c>
      <c r="M320" t="s">
        <v>54</v>
      </c>
      <c r="N320">
        <v>86</v>
      </c>
      <c r="O320">
        <v>68</v>
      </c>
    </row>
    <row r="321" spans="1:15" x14ac:dyDescent="0.3">
      <c r="A321">
        <v>1930</v>
      </c>
      <c r="B321" t="s">
        <v>630</v>
      </c>
      <c r="C321" t="s">
        <v>868</v>
      </c>
      <c r="D321" t="str">
        <f>CONCATENATE(NobelPrize[[#This Row],[firstname]]," ",NobelPrize[[#This Row],[surname]])</f>
        <v>Karl Landsteiner</v>
      </c>
      <c r="E321" t="s">
        <v>164</v>
      </c>
      <c r="F321" t="s">
        <v>61</v>
      </c>
      <c r="G321" t="s">
        <v>2284</v>
      </c>
      <c r="H321" t="s">
        <v>2274</v>
      </c>
      <c r="I321">
        <v>1</v>
      </c>
      <c r="J321" t="s">
        <v>575</v>
      </c>
      <c r="K321" t="s">
        <v>180</v>
      </c>
      <c r="L321" t="s">
        <v>64</v>
      </c>
      <c r="M321" t="s">
        <v>54</v>
      </c>
      <c r="N321">
        <v>75</v>
      </c>
      <c r="O321">
        <v>62</v>
      </c>
    </row>
    <row r="322" spans="1:15" x14ac:dyDescent="0.3">
      <c r="A322">
        <v>1931</v>
      </c>
      <c r="B322" t="s">
        <v>190</v>
      </c>
      <c r="C322" t="s">
        <v>869</v>
      </c>
      <c r="D322" t="str">
        <f>CONCATENATE(NobelPrize[[#This Row],[firstname]]," ",NobelPrize[[#This Row],[surname]])</f>
        <v>Otto Warburg</v>
      </c>
      <c r="E322" t="s">
        <v>15</v>
      </c>
      <c r="F322" t="s">
        <v>15</v>
      </c>
      <c r="G322" t="s">
        <v>2284</v>
      </c>
      <c r="H322" t="s">
        <v>2274</v>
      </c>
      <c r="I322">
        <v>1</v>
      </c>
      <c r="J322" t="s">
        <v>2167</v>
      </c>
      <c r="K322" t="s">
        <v>519</v>
      </c>
      <c r="L322" t="s">
        <v>18</v>
      </c>
      <c r="M322" t="s">
        <v>95</v>
      </c>
      <c r="N322">
        <v>87</v>
      </c>
      <c r="O322">
        <v>48</v>
      </c>
    </row>
    <row r="323" spans="1:15" x14ac:dyDescent="0.3">
      <c r="A323">
        <v>1932</v>
      </c>
      <c r="B323" t="s">
        <v>870</v>
      </c>
      <c r="C323" t="s">
        <v>871</v>
      </c>
      <c r="D323" t="str">
        <f>CONCATENATE(NobelPrize[[#This Row],[firstname]]," ",NobelPrize[[#This Row],[surname]])</f>
        <v>Sir Charles Sherrington</v>
      </c>
      <c r="E323" t="s">
        <v>45</v>
      </c>
      <c r="F323" t="s">
        <v>45</v>
      </c>
      <c r="G323" t="s">
        <v>2284</v>
      </c>
      <c r="H323" t="s">
        <v>2274</v>
      </c>
      <c r="I323">
        <v>2</v>
      </c>
      <c r="J323" t="s">
        <v>522</v>
      </c>
      <c r="K323" t="s">
        <v>523</v>
      </c>
      <c r="L323" t="s">
        <v>48</v>
      </c>
      <c r="M323" t="s">
        <v>41</v>
      </c>
      <c r="N323">
        <v>95</v>
      </c>
      <c r="O323">
        <v>75</v>
      </c>
    </row>
    <row r="324" spans="1:15" x14ac:dyDescent="0.3">
      <c r="A324">
        <v>1932</v>
      </c>
      <c r="B324" t="s">
        <v>872</v>
      </c>
      <c r="C324" t="s">
        <v>873</v>
      </c>
      <c r="D324" t="str">
        <f>CONCATENATE(NobelPrize[[#This Row],[firstname]]," ",NobelPrize[[#This Row],[surname]])</f>
        <v>Edgar Adrian</v>
      </c>
      <c r="E324" t="s">
        <v>45</v>
      </c>
      <c r="F324" t="s">
        <v>45</v>
      </c>
      <c r="G324" t="s">
        <v>2284</v>
      </c>
      <c r="H324" t="s">
        <v>2274</v>
      </c>
      <c r="I324">
        <v>2</v>
      </c>
      <c r="J324" t="s">
        <v>57</v>
      </c>
      <c r="K324" t="s">
        <v>58</v>
      </c>
      <c r="L324" t="s">
        <v>48</v>
      </c>
      <c r="M324" t="s">
        <v>41</v>
      </c>
      <c r="N324">
        <v>88</v>
      </c>
      <c r="O324">
        <v>43</v>
      </c>
    </row>
    <row r="325" spans="1:15" x14ac:dyDescent="0.3">
      <c r="A325">
        <v>1933</v>
      </c>
      <c r="B325" t="s">
        <v>874</v>
      </c>
      <c r="C325" t="s">
        <v>875</v>
      </c>
      <c r="D325" t="str">
        <f>CONCATENATE(NobelPrize[[#This Row],[firstname]]," ",NobelPrize[[#This Row],[surname]])</f>
        <v>Thomas H. Morgan</v>
      </c>
      <c r="E325" t="s">
        <v>61</v>
      </c>
      <c r="F325" t="s">
        <v>61</v>
      </c>
      <c r="G325" t="s">
        <v>2284</v>
      </c>
      <c r="H325" t="s">
        <v>2274</v>
      </c>
      <c r="I325">
        <v>1</v>
      </c>
      <c r="J325" t="s">
        <v>129</v>
      </c>
      <c r="K325" t="s">
        <v>130</v>
      </c>
      <c r="L325" t="s">
        <v>64</v>
      </c>
      <c r="M325" t="s">
        <v>91</v>
      </c>
      <c r="N325">
        <v>79</v>
      </c>
      <c r="O325">
        <v>67</v>
      </c>
    </row>
    <row r="326" spans="1:15" x14ac:dyDescent="0.3">
      <c r="A326">
        <v>1934</v>
      </c>
      <c r="B326" t="s">
        <v>876</v>
      </c>
      <c r="C326" t="s">
        <v>877</v>
      </c>
      <c r="D326" t="str">
        <f>CONCATENATE(NobelPrize[[#This Row],[firstname]]," ",NobelPrize[[#This Row],[surname]])</f>
        <v>George H. Whipple</v>
      </c>
      <c r="E326" t="s">
        <v>61</v>
      </c>
      <c r="F326" t="s">
        <v>61</v>
      </c>
      <c r="G326" t="s">
        <v>2284</v>
      </c>
      <c r="H326" t="s">
        <v>2274</v>
      </c>
      <c r="I326">
        <v>3</v>
      </c>
      <c r="J326" t="s">
        <v>878</v>
      </c>
      <c r="K326" t="s">
        <v>879</v>
      </c>
      <c r="L326" t="s">
        <v>64</v>
      </c>
      <c r="M326" t="s">
        <v>68</v>
      </c>
      <c r="N326">
        <v>98</v>
      </c>
      <c r="O326">
        <v>56</v>
      </c>
    </row>
    <row r="327" spans="1:15" x14ac:dyDescent="0.3">
      <c r="A327">
        <v>1934</v>
      </c>
      <c r="B327" t="s">
        <v>880</v>
      </c>
      <c r="C327" t="s">
        <v>881</v>
      </c>
      <c r="D327" t="str">
        <f>CONCATENATE(NobelPrize[[#This Row],[firstname]]," ",NobelPrize[[#This Row],[surname]])</f>
        <v>George R. Minot</v>
      </c>
      <c r="E327" t="s">
        <v>61</v>
      </c>
      <c r="F327" t="s">
        <v>61</v>
      </c>
      <c r="G327" t="s">
        <v>2284</v>
      </c>
      <c r="H327" t="s">
        <v>2274</v>
      </c>
      <c r="I327">
        <v>3</v>
      </c>
      <c r="J327" t="s">
        <v>203</v>
      </c>
      <c r="K327" t="s">
        <v>204</v>
      </c>
      <c r="L327" t="s">
        <v>64</v>
      </c>
      <c r="M327" t="s">
        <v>36</v>
      </c>
      <c r="N327">
        <v>65</v>
      </c>
      <c r="O327">
        <v>49</v>
      </c>
    </row>
    <row r="328" spans="1:15" x14ac:dyDescent="0.3">
      <c r="A328">
        <v>1934</v>
      </c>
      <c r="B328" t="s">
        <v>882</v>
      </c>
      <c r="C328" t="s">
        <v>883</v>
      </c>
      <c r="D328" t="str">
        <f>CONCATENATE(NobelPrize[[#This Row],[firstname]]," ",NobelPrize[[#This Row],[surname]])</f>
        <v>William P. Murphy</v>
      </c>
      <c r="E328" t="s">
        <v>61</v>
      </c>
      <c r="F328" t="s">
        <v>61</v>
      </c>
      <c r="G328" t="s">
        <v>2284</v>
      </c>
      <c r="H328" t="s">
        <v>2274</v>
      </c>
      <c r="I328">
        <v>3</v>
      </c>
      <c r="J328" t="s">
        <v>203</v>
      </c>
      <c r="K328" t="s">
        <v>204</v>
      </c>
      <c r="L328" t="s">
        <v>64</v>
      </c>
      <c r="M328" t="s">
        <v>118</v>
      </c>
      <c r="N328">
        <v>95</v>
      </c>
      <c r="O328">
        <v>42</v>
      </c>
    </row>
    <row r="329" spans="1:15" x14ac:dyDescent="0.3">
      <c r="A329">
        <v>1935</v>
      </c>
      <c r="B329" t="s">
        <v>311</v>
      </c>
      <c r="C329" t="s">
        <v>884</v>
      </c>
      <c r="D329" t="str">
        <f>CONCATENATE(NobelPrize[[#This Row],[firstname]]," ",NobelPrize[[#This Row],[surname]])</f>
        <v>Hans Spemann</v>
      </c>
      <c r="E329" t="s">
        <v>15</v>
      </c>
      <c r="F329" t="s">
        <v>15</v>
      </c>
      <c r="G329" t="s">
        <v>2284</v>
      </c>
      <c r="H329" t="s">
        <v>2274</v>
      </c>
      <c r="I329">
        <v>1</v>
      </c>
      <c r="J329" t="s">
        <v>885</v>
      </c>
      <c r="K329" t="s">
        <v>603</v>
      </c>
      <c r="L329" t="s">
        <v>18</v>
      </c>
      <c r="M329" t="s">
        <v>54</v>
      </c>
      <c r="N329">
        <v>72</v>
      </c>
      <c r="O329">
        <v>66</v>
      </c>
    </row>
    <row r="330" spans="1:15" x14ac:dyDescent="0.3">
      <c r="A330">
        <v>1936</v>
      </c>
      <c r="B330" t="s">
        <v>886</v>
      </c>
      <c r="C330" t="s">
        <v>887</v>
      </c>
      <c r="D330" t="str">
        <f>CONCATENATE(NobelPrize[[#This Row],[firstname]]," ",NobelPrize[[#This Row],[surname]])</f>
        <v>Sir Henry Dale</v>
      </c>
      <c r="E330" t="s">
        <v>45</v>
      </c>
      <c r="F330" t="s">
        <v>45</v>
      </c>
      <c r="G330" t="s">
        <v>2284</v>
      </c>
      <c r="H330" t="s">
        <v>2274</v>
      </c>
      <c r="I330">
        <v>2</v>
      </c>
      <c r="J330" t="s">
        <v>595</v>
      </c>
      <c r="K330" t="s">
        <v>47</v>
      </c>
      <c r="L330" t="s">
        <v>48</v>
      </c>
      <c r="M330" t="s">
        <v>54</v>
      </c>
      <c r="N330">
        <v>93</v>
      </c>
      <c r="O330">
        <v>61</v>
      </c>
    </row>
    <row r="331" spans="1:15" x14ac:dyDescent="0.3">
      <c r="A331">
        <v>1936</v>
      </c>
      <c r="B331" t="s">
        <v>190</v>
      </c>
      <c r="C331" t="s">
        <v>888</v>
      </c>
      <c r="D331" t="str">
        <f>CONCATENATE(NobelPrize[[#This Row],[firstname]]," ",NobelPrize[[#This Row],[surname]])</f>
        <v>Otto Loewi</v>
      </c>
      <c r="E331" t="s">
        <v>15</v>
      </c>
      <c r="F331" t="s">
        <v>61</v>
      </c>
      <c r="G331" t="s">
        <v>2284</v>
      </c>
      <c r="H331" t="s">
        <v>2274</v>
      </c>
      <c r="I331">
        <v>2</v>
      </c>
      <c r="J331" t="s">
        <v>528</v>
      </c>
      <c r="K331" t="s">
        <v>529</v>
      </c>
      <c r="L331" t="s">
        <v>174</v>
      </c>
      <c r="M331" t="s">
        <v>54</v>
      </c>
      <c r="N331">
        <v>88</v>
      </c>
      <c r="O331">
        <v>63</v>
      </c>
    </row>
    <row r="332" spans="1:15" x14ac:dyDescent="0.3">
      <c r="A332">
        <v>1937</v>
      </c>
      <c r="B332" t="s">
        <v>119</v>
      </c>
      <c r="C332" t="s">
        <v>2087</v>
      </c>
      <c r="D332" t="str">
        <f>CONCATENATE(NobelPrize[[#This Row],[firstname]]," ",NobelPrize[[#This Row],[surname]])</f>
        <v>Albert Szent-Györgyi</v>
      </c>
      <c r="E332" t="s">
        <v>288</v>
      </c>
      <c r="F332" t="s">
        <v>61</v>
      </c>
      <c r="G332" t="s">
        <v>2284</v>
      </c>
      <c r="H332" t="s">
        <v>2274</v>
      </c>
      <c r="I332">
        <v>1</v>
      </c>
      <c r="J332" t="s">
        <v>889</v>
      </c>
      <c r="K332" t="s">
        <v>890</v>
      </c>
      <c r="L332" t="s">
        <v>891</v>
      </c>
      <c r="M332" t="s">
        <v>91</v>
      </c>
      <c r="N332">
        <v>93</v>
      </c>
      <c r="O332">
        <v>44</v>
      </c>
    </row>
    <row r="333" spans="1:15" x14ac:dyDescent="0.3">
      <c r="A333">
        <v>1938</v>
      </c>
      <c r="B333" t="s">
        <v>892</v>
      </c>
      <c r="C333" t="s">
        <v>893</v>
      </c>
      <c r="D333" t="str">
        <f>CONCATENATE(NobelPrize[[#This Row],[firstname]]," ",NobelPrize[[#This Row],[surname]])</f>
        <v>Corneille Heymans</v>
      </c>
      <c r="E333" t="s">
        <v>691</v>
      </c>
      <c r="F333" t="s">
        <v>691</v>
      </c>
      <c r="G333" t="s">
        <v>2284</v>
      </c>
      <c r="H333" t="s">
        <v>2274</v>
      </c>
      <c r="I333">
        <v>1</v>
      </c>
      <c r="J333" t="s">
        <v>894</v>
      </c>
      <c r="K333" t="s">
        <v>895</v>
      </c>
      <c r="L333" t="s">
        <v>693</v>
      </c>
      <c r="M333" t="s">
        <v>19</v>
      </c>
      <c r="N333">
        <v>76</v>
      </c>
      <c r="O333">
        <v>46</v>
      </c>
    </row>
    <row r="334" spans="1:15" x14ac:dyDescent="0.3">
      <c r="A334">
        <v>1939</v>
      </c>
      <c r="B334" t="s">
        <v>664</v>
      </c>
      <c r="C334" t="s">
        <v>896</v>
      </c>
      <c r="D334" t="str">
        <f>CONCATENATE(NobelPrize[[#This Row],[firstname]]," ",NobelPrize[[#This Row],[surname]])</f>
        <v>Gerhard Domagk</v>
      </c>
      <c r="E334" t="s">
        <v>40</v>
      </c>
      <c r="F334" t="s">
        <v>15</v>
      </c>
      <c r="G334" t="s">
        <v>2284</v>
      </c>
      <c r="H334" t="s">
        <v>2274</v>
      </c>
      <c r="I334">
        <v>1</v>
      </c>
      <c r="J334" t="s">
        <v>897</v>
      </c>
      <c r="K334" t="s">
        <v>898</v>
      </c>
      <c r="L334" t="s">
        <v>18</v>
      </c>
      <c r="M334" t="s">
        <v>95</v>
      </c>
      <c r="N334">
        <v>69</v>
      </c>
      <c r="O334">
        <v>44</v>
      </c>
    </row>
    <row r="335" spans="1:15" x14ac:dyDescent="0.3">
      <c r="A335">
        <v>1943</v>
      </c>
      <c r="B335" t="s">
        <v>899</v>
      </c>
      <c r="C335" t="s">
        <v>900</v>
      </c>
      <c r="D335" t="str">
        <f>CONCATENATE(NobelPrize[[#This Row],[firstname]]," ",NobelPrize[[#This Row],[surname]])</f>
        <v>Henrik Dam</v>
      </c>
      <c r="E335" t="s">
        <v>123</v>
      </c>
      <c r="F335" t="s">
        <v>123</v>
      </c>
      <c r="G335" t="s">
        <v>2284</v>
      </c>
      <c r="H335" t="s">
        <v>2274</v>
      </c>
      <c r="I335">
        <v>2</v>
      </c>
      <c r="J335" t="s">
        <v>901</v>
      </c>
      <c r="K335" t="s">
        <v>125</v>
      </c>
      <c r="L335" t="s">
        <v>126</v>
      </c>
      <c r="M335" t="s">
        <v>118</v>
      </c>
      <c r="N335">
        <v>81</v>
      </c>
      <c r="O335">
        <v>48</v>
      </c>
    </row>
    <row r="336" spans="1:15" x14ac:dyDescent="0.3">
      <c r="A336">
        <v>1943</v>
      </c>
      <c r="B336" t="s">
        <v>902</v>
      </c>
      <c r="C336" t="s">
        <v>903</v>
      </c>
      <c r="D336" t="str">
        <f>CONCATENATE(NobelPrize[[#This Row],[firstname]]," ",NobelPrize[[#This Row],[surname]])</f>
        <v>Edward A. Doisy</v>
      </c>
      <c r="E336" t="s">
        <v>61</v>
      </c>
      <c r="F336" t="s">
        <v>61</v>
      </c>
      <c r="G336" t="s">
        <v>2284</v>
      </c>
      <c r="H336" t="s">
        <v>2274</v>
      </c>
      <c r="I336">
        <v>2</v>
      </c>
      <c r="J336" t="s">
        <v>904</v>
      </c>
      <c r="K336" t="s">
        <v>905</v>
      </c>
      <c r="L336" t="s">
        <v>64</v>
      </c>
      <c r="M336" t="s">
        <v>41</v>
      </c>
      <c r="N336">
        <v>93</v>
      </c>
      <c r="O336">
        <v>50</v>
      </c>
    </row>
    <row r="337" spans="1:15" x14ac:dyDescent="0.3">
      <c r="A337">
        <v>1944</v>
      </c>
      <c r="B337" t="s">
        <v>906</v>
      </c>
      <c r="C337" t="s">
        <v>907</v>
      </c>
      <c r="D337" t="str">
        <f>CONCATENATE(NobelPrize[[#This Row],[firstname]]," ",NobelPrize[[#This Row],[surname]])</f>
        <v>Joseph Erlanger</v>
      </c>
      <c r="E337" t="s">
        <v>61</v>
      </c>
      <c r="F337" t="s">
        <v>61</v>
      </c>
      <c r="G337" t="s">
        <v>2284</v>
      </c>
      <c r="H337" t="s">
        <v>2274</v>
      </c>
      <c r="I337">
        <v>2</v>
      </c>
      <c r="J337" t="s">
        <v>908</v>
      </c>
      <c r="K337" t="s">
        <v>905</v>
      </c>
      <c r="L337" t="s">
        <v>64</v>
      </c>
      <c r="M337" t="s">
        <v>84</v>
      </c>
      <c r="N337">
        <v>91</v>
      </c>
      <c r="O337">
        <v>70</v>
      </c>
    </row>
    <row r="338" spans="1:15" x14ac:dyDescent="0.3">
      <c r="A338">
        <v>1944</v>
      </c>
      <c r="B338" t="s">
        <v>909</v>
      </c>
      <c r="C338" t="s">
        <v>910</v>
      </c>
      <c r="D338" t="str">
        <f>CONCATENATE(NobelPrize[[#This Row],[firstname]]," ",NobelPrize[[#This Row],[surname]])</f>
        <v>Herbert S. Gasser</v>
      </c>
      <c r="E338" t="s">
        <v>61</v>
      </c>
      <c r="F338" t="s">
        <v>61</v>
      </c>
      <c r="G338" t="s">
        <v>2284</v>
      </c>
      <c r="H338" t="s">
        <v>2274</v>
      </c>
      <c r="I338">
        <v>2</v>
      </c>
      <c r="J338" t="s">
        <v>575</v>
      </c>
      <c r="K338" t="s">
        <v>180</v>
      </c>
      <c r="L338" t="s">
        <v>64</v>
      </c>
      <c r="M338" t="s">
        <v>25</v>
      </c>
      <c r="N338">
        <v>75</v>
      </c>
      <c r="O338">
        <v>56</v>
      </c>
    </row>
    <row r="339" spans="1:15" x14ac:dyDescent="0.3">
      <c r="A339">
        <v>1945</v>
      </c>
      <c r="B339" t="s">
        <v>911</v>
      </c>
      <c r="C339" t="s">
        <v>912</v>
      </c>
      <c r="D339" t="str">
        <f>CONCATENATE(NobelPrize[[#This Row],[firstname]]," ",NobelPrize[[#This Row],[surname]])</f>
        <v>Sir Alexander Fleming</v>
      </c>
      <c r="E339" t="s">
        <v>45</v>
      </c>
      <c r="F339" t="s">
        <v>45</v>
      </c>
      <c r="G339" t="s">
        <v>2284</v>
      </c>
      <c r="H339" t="s">
        <v>2274</v>
      </c>
      <c r="I339">
        <v>3</v>
      </c>
      <c r="J339" t="s">
        <v>150</v>
      </c>
      <c r="K339" t="s">
        <v>47</v>
      </c>
      <c r="L339" t="s">
        <v>48</v>
      </c>
      <c r="M339" t="s">
        <v>68</v>
      </c>
      <c r="N339">
        <v>74</v>
      </c>
      <c r="O339">
        <v>64</v>
      </c>
    </row>
    <row r="340" spans="1:15" x14ac:dyDescent="0.3">
      <c r="A340">
        <v>1945</v>
      </c>
      <c r="B340" t="s">
        <v>913</v>
      </c>
      <c r="C340" t="s">
        <v>914</v>
      </c>
      <c r="D340" t="str">
        <f>CONCATENATE(NobelPrize[[#This Row],[firstname]]," ",NobelPrize[[#This Row],[surname]])</f>
        <v>Ernst B. Chain</v>
      </c>
      <c r="E340" t="s">
        <v>15</v>
      </c>
      <c r="F340" t="s">
        <v>226</v>
      </c>
      <c r="G340" t="s">
        <v>2284</v>
      </c>
      <c r="H340" t="s">
        <v>2274</v>
      </c>
      <c r="I340">
        <v>3</v>
      </c>
      <c r="J340" t="s">
        <v>522</v>
      </c>
      <c r="K340" t="s">
        <v>523</v>
      </c>
      <c r="L340" t="s">
        <v>48</v>
      </c>
      <c r="M340" t="s">
        <v>54</v>
      </c>
      <c r="N340">
        <v>73</v>
      </c>
      <c r="O340">
        <v>39</v>
      </c>
    </row>
    <row r="341" spans="1:15" x14ac:dyDescent="0.3">
      <c r="A341">
        <v>1945</v>
      </c>
      <c r="B341" t="s">
        <v>915</v>
      </c>
      <c r="C341" t="s">
        <v>916</v>
      </c>
      <c r="D341" t="str">
        <f>CONCATENATE(NobelPrize[[#This Row],[firstname]]," ",NobelPrize[[#This Row],[surname]])</f>
        <v>Sir Howard Florey</v>
      </c>
      <c r="E341" t="s">
        <v>100</v>
      </c>
      <c r="F341" t="s">
        <v>45</v>
      </c>
      <c r="G341" t="s">
        <v>2284</v>
      </c>
      <c r="H341" t="s">
        <v>2274</v>
      </c>
      <c r="I341">
        <v>3</v>
      </c>
      <c r="J341" t="s">
        <v>522</v>
      </c>
      <c r="K341" t="s">
        <v>523</v>
      </c>
      <c r="L341" t="s">
        <v>48</v>
      </c>
      <c r="M341" t="s">
        <v>91</v>
      </c>
      <c r="N341">
        <v>70</v>
      </c>
      <c r="O341">
        <v>47</v>
      </c>
    </row>
    <row r="342" spans="1:15" x14ac:dyDescent="0.3">
      <c r="A342">
        <v>1946</v>
      </c>
      <c r="B342" t="s">
        <v>917</v>
      </c>
      <c r="C342" t="s">
        <v>918</v>
      </c>
      <c r="D342" t="str">
        <f>CONCATENATE(NobelPrize[[#This Row],[firstname]]," ",NobelPrize[[#This Row],[surname]])</f>
        <v>Hermann J. Muller</v>
      </c>
      <c r="E342" t="s">
        <v>61</v>
      </c>
      <c r="F342" t="s">
        <v>61</v>
      </c>
      <c r="G342" t="s">
        <v>2284</v>
      </c>
      <c r="H342" t="s">
        <v>2274</v>
      </c>
      <c r="I342">
        <v>1</v>
      </c>
      <c r="J342" t="s">
        <v>919</v>
      </c>
      <c r="K342" t="s">
        <v>920</v>
      </c>
      <c r="L342" t="s">
        <v>64</v>
      </c>
      <c r="M342" t="s">
        <v>36</v>
      </c>
      <c r="N342">
        <v>77</v>
      </c>
      <c r="O342">
        <v>56</v>
      </c>
    </row>
    <row r="343" spans="1:15" x14ac:dyDescent="0.3">
      <c r="A343">
        <v>1947</v>
      </c>
      <c r="B343" t="s">
        <v>539</v>
      </c>
      <c r="C343" t="s">
        <v>921</v>
      </c>
      <c r="D343" t="str">
        <f>CONCATENATE(NobelPrize[[#This Row],[firstname]]," ",NobelPrize[[#This Row],[surname]])</f>
        <v>Carl Cori</v>
      </c>
      <c r="E343" t="s">
        <v>618</v>
      </c>
      <c r="F343" t="s">
        <v>61</v>
      </c>
      <c r="G343" t="s">
        <v>2284</v>
      </c>
      <c r="H343" t="s">
        <v>2274</v>
      </c>
      <c r="I343">
        <v>4</v>
      </c>
      <c r="J343" t="s">
        <v>908</v>
      </c>
      <c r="K343" t="s">
        <v>905</v>
      </c>
      <c r="L343" t="s">
        <v>64</v>
      </c>
      <c r="M343" t="s">
        <v>36</v>
      </c>
      <c r="N343">
        <v>88</v>
      </c>
      <c r="O343">
        <v>51</v>
      </c>
    </row>
    <row r="344" spans="1:15" x14ac:dyDescent="0.3">
      <c r="A344">
        <v>1947</v>
      </c>
      <c r="B344" t="s">
        <v>922</v>
      </c>
      <c r="C344" t="s">
        <v>921</v>
      </c>
      <c r="D344" t="str">
        <f>CONCATENATE(NobelPrize[[#This Row],[firstname]]," ",NobelPrize[[#This Row],[surname]])</f>
        <v>Gerty Cori</v>
      </c>
      <c r="E344" t="s">
        <v>618</v>
      </c>
      <c r="F344" t="s">
        <v>61</v>
      </c>
      <c r="G344" t="s">
        <v>2285</v>
      </c>
      <c r="H344" t="s">
        <v>2274</v>
      </c>
      <c r="I344">
        <v>4</v>
      </c>
      <c r="J344" t="s">
        <v>908</v>
      </c>
      <c r="K344" t="s">
        <v>905</v>
      </c>
      <c r="L344" t="s">
        <v>64</v>
      </c>
      <c r="M344" t="s">
        <v>68</v>
      </c>
      <c r="N344">
        <v>61</v>
      </c>
      <c r="O344">
        <v>51</v>
      </c>
    </row>
    <row r="345" spans="1:15" x14ac:dyDescent="0.3">
      <c r="A345">
        <v>1947</v>
      </c>
      <c r="B345" t="s">
        <v>923</v>
      </c>
      <c r="C345" t="s">
        <v>924</v>
      </c>
      <c r="D345" t="str">
        <f>CONCATENATE(NobelPrize[[#This Row],[firstname]]," ",NobelPrize[[#This Row],[surname]])</f>
        <v>Bernardo Houssay</v>
      </c>
      <c r="E345" t="s">
        <v>543</v>
      </c>
      <c r="F345" t="s">
        <v>543</v>
      </c>
      <c r="G345" t="s">
        <v>2284</v>
      </c>
      <c r="H345" t="s">
        <v>2274</v>
      </c>
      <c r="I345">
        <v>2</v>
      </c>
      <c r="J345" t="s">
        <v>925</v>
      </c>
      <c r="K345" t="s">
        <v>662</v>
      </c>
      <c r="L345" t="s">
        <v>663</v>
      </c>
      <c r="M345" t="s">
        <v>73</v>
      </c>
      <c r="N345">
        <v>84</v>
      </c>
      <c r="O345">
        <v>60</v>
      </c>
    </row>
    <row r="346" spans="1:15" x14ac:dyDescent="0.3">
      <c r="A346">
        <v>1948</v>
      </c>
      <c r="B346" t="s">
        <v>431</v>
      </c>
      <c r="C346" t="s">
        <v>2088</v>
      </c>
      <c r="D346" t="str">
        <f>CONCATENATE(NobelPrize[[#This Row],[firstname]]," ",NobelPrize[[#This Row],[surname]])</f>
        <v>Paul Müller</v>
      </c>
      <c r="E346" t="s">
        <v>116</v>
      </c>
      <c r="F346" t="s">
        <v>116</v>
      </c>
      <c r="G346" t="s">
        <v>2284</v>
      </c>
      <c r="H346" t="s">
        <v>2274</v>
      </c>
      <c r="I346">
        <v>1</v>
      </c>
      <c r="J346" t="s">
        <v>926</v>
      </c>
      <c r="K346" t="s">
        <v>927</v>
      </c>
      <c r="L346" t="s">
        <v>399</v>
      </c>
      <c r="M346" t="s">
        <v>84</v>
      </c>
      <c r="N346">
        <v>66</v>
      </c>
      <c r="O346">
        <v>49</v>
      </c>
    </row>
    <row r="347" spans="1:15" x14ac:dyDescent="0.3">
      <c r="A347">
        <v>1949</v>
      </c>
      <c r="B347" t="s">
        <v>704</v>
      </c>
      <c r="C347" t="s">
        <v>171</v>
      </c>
      <c r="D347" t="str">
        <f>CONCATENATE(NobelPrize[[#This Row],[firstname]]," ",NobelPrize[[#This Row],[surname]])</f>
        <v>Walter Hess</v>
      </c>
      <c r="E347" t="s">
        <v>116</v>
      </c>
      <c r="F347" t="s">
        <v>116</v>
      </c>
      <c r="G347" t="s">
        <v>2284</v>
      </c>
      <c r="H347" t="s">
        <v>2274</v>
      </c>
      <c r="I347">
        <v>2</v>
      </c>
      <c r="J347" t="s">
        <v>512</v>
      </c>
      <c r="K347" t="s">
        <v>513</v>
      </c>
      <c r="L347" t="s">
        <v>399</v>
      </c>
      <c r="M347" t="s">
        <v>19</v>
      </c>
      <c r="N347">
        <v>92</v>
      </c>
      <c r="O347">
        <v>68</v>
      </c>
    </row>
    <row r="348" spans="1:15" x14ac:dyDescent="0.3">
      <c r="A348">
        <v>1949</v>
      </c>
      <c r="B348" t="s">
        <v>928</v>
      </c>
      <c r="C348" t="s">
        <v>929</v>
      </c>
      <c r="D348" t="str">
        <f>CONCATENATE(NobelPrize[[#This Row],[firstname]]," ",NobelPrize[[#This Row],[surname]])</f>
        <v>Egas Moniz</v>
      </c>
      <c r="E348" t="s">
        <v>930</v>
      </c>
      <c r="F348" t="s">
        <v>930</v>
      </c>
      <c r="G348" t="s">
        <v>2284</v>
      </c>
      <c r="H348" t="s">
        <v>2274</v>
      </c>
      <c r="I348">
        <v>2</v>
      </c>
      <c r="J348" t="s">
        <v>931</v>
      </c>
      <c r="K348" t="s">
        <v>932</v>
      </c>
      <c r="L348" t="s">
        <v>933</v>
      </c>
      <c r="M348" t="s">
        <v>41</v>
      </c>
      <c r="N348">
        <v>81</v>
      </c>
      <c r="O348">
        <v>75</v>
      </c>
    </row>
    <row r="349" spans="1:15" x14ac:dyDescent="0.3">
      <c r="A349">
        <v>1950</v>
      </c>
      <c r="B349" t="s">
        <v>934</v>
      </c>
      <c r="C349" t="s">
        <v>437</v>
      </c>
      <c r="D349" t="str">
        <f>CONCATENATE(NobelPrize[[#This Row],[firstname]]," ",NobelPrize[[#This Row],[surname]])</f>
        <v>Edward C. Kendall</v>
      </c>
      <c r="E349" t="s">
        <v>61</v>
      </c>
      <c r="F349" t="s">
        <v>61</v>
      </c>
      <c r="G349" t="s">
        <v>2284</v>
      </c>
      <c r="H349" t="s">
        <v>2274</v>
      </c>
      <c r="I349">
        <v>3</v>
      </c>
      <c r="J349" t="s">
        <v>935</v>
      </c>
      <c r="K349" t="s">
        <v>936</v>
      </c>
      <c r="L349" t="s">
        <v>64</v>
      </c>
      <c r="M349" t="s">
        <v>19</v>
      </c>
      <c r="N349">
        <v>86</v>
      </c>
      <c r="O349">
        <v>64</v>
      </c>
    </row>
    <row r="350" spans="1:15" x14ac:dyDescent="0.3">
      <c r="A350">
        <v>1950</v>
      </c>
      <c r="B350" t="s">
        <v>937</v>
      </c>
      <c r="C350" t="s">
        <v>938</v>
      </c>
      <c r="D350" t="str">
        <f>CONCATENATE(NobelPrize[[#This Row],[firstname]]," ",NobelPrize[[#This Row],[surname]])</f>
        <v>Tadeus Reichstein</v>
      </c>
      <c r="E350" t="s">
        <v>40</v>
      </c>
      <c r="F350" t="s">
        <v>116</v>
      </c>
      <c r="G350" t="s">
        <v>2284</v>
      </c>
      <c r="H350" t="s">
        <v>2274</v>
      </c>
      <c r="I350">
        <v>3</v>
      </c>
      <c r="J350" t="s">
        <v>939</v>
      </c>
      <c r="K350" t="s">
        <v>927</v>
      </c>
      <c r="L350" t="s">
        <v>399</v>
      </c>
      <c r="M350" t="s">
        <v>25</v>
      </c>
      <c r="N350">
        <v>99</v>
      </c>
      <c r="O350">
        <v>53</v>
      </c>
    </row>
    <row r="351" spans="1:15" x14ac:dyDescent="0.3">
      <c r="A351">
        <v>1950</v>
      </c>
      <c r="B351" t="s">
        <v>940</v>
      </c>
      <c r="C351" t="s">
        <v>941</v>
      </c>
      <c r="D351" t="str">
        <f>CONCATENATE(NobelPrize[[#This Row],[firstname]]," ",NobelPrize[[#This Row],[surname]])</f>
        <v>Philip S. Hench</v>
      </c>
      <c r="E351" t="s">
        <v>61</v>
      </c>
      <c r="F351" t="s">
        <v>942</v>
      </c>
      <c r="G351" t="s">
        <v>2284</v>
      </c>
      <c r="H351" t="s">
        <v>2274</v>
      </c>
      <c r="I351">
        <v>3</v>
      </c>
      <c r="J351" t="s">
        <v>935</v>
      </c>
      <c r="K351" t="s">
        <v>936</v>
      </c>
      <c r="L351" t="s">
        <v>64</v>
      </c>
      <c r="M351" t="s">
        <v>118</v>
      </c>
      <c r="N351">
        <v>69</v>
      </c>
      <c r="O351">
        <v>54</v>
      </c>
    </row>
    <row r="352" spans="1:15" x14ac:dyDescent="0.3">
      <c r="A352">
        <v>1951</v>
      </c>
      <c r="B352" t="s">
        <v>92</v>
      </c>
      <c r="C352" t="s">
        <v>943</v>
      </c>
      <c r="D352" t="str">
        <f>CONCATENATE(NobelPrize[[#This Row],[firstname]]," ",NobelPrize[[#This Row],[surname]])</f>
        <v>Max Theiler</v>
      </c>
      <c r="E352" t="s">
        <v>944</v>
      </c>
      <c r="F352" t="s">
        <v>61</v>
      </c>
      <c r="G352" t="s">
        <v>2284</v>
      </c>
      <c r="H352" t="s">
        <v>2274</v>
      </c>
      <c r="I352">
        <v>1</v>
      </c>
      <c r="J352" t="s">
        <v>945</v>
      </c>
      <c r="K352" t="s">
        <v>180</v>
      </c>
      <c r="L352" t="s">
        <v>64</v>
      </c>
      <c r="M352" t="s">
        <v>84</v>
      </c>
      <c r="N352">
        <v>73</v>
      </c>
      <c r="O352">
        <v>52</v>
      </c>
    </row>
    <row r="353" spans="1:15" x14ac:dyDescent="0.3">
      <c r="A353">
        <v>1952</v>
      </c>
      <c r="B353" t="s">
        <v>946</v>
      </c>
      <c r="C353" t="s">
        <v>947</v>
      </c>
      <c r="D353" t="str">
        <f>CONCATENATE(NobelPrize[[#This Row],[firstname]]," ",NobelPrize[[#This Row],[surname]])</f>
        <v>Selman A. Waksman</v>
      </c>
      <c r="E353" t="s">
        <v>712</v>
      </c>
      <c r="F353" t="s">
        <v>61</v>
      </c>
      <c r="G353" t="s">
        <v>2284</v>
      </c>
      <c r="H353" t="s">
        <v>2274</v>
      </c>
      <c r="I353">
        <v>1</v>
      </c>
      <c r="J353" t="s">
        <v>948</v>
      </c>
      <c r="K353" t="s">
        <v>949</v>
      </c>
      <c r="L353" t="s">
        <v>64</v>
      </c>
      <c r="M353" t="s">
        <v>25</v>
      </c>
      <c r="N353">
        <v>85</v>
      </c>
      <c r="O353">
        <v>64</v>
      </c>
    </row>
    <row r="354" spans="1:15" x14ac:dyDescent="0.3">
      <c r="A354">
        <v>1953</v>
      </c>
      <c r="B354" t="s">
        <v>311</v>
      </c>
      <c r="C354" t="s">
        <v>950</v>
      </c>
      <c r="D354" t="str">
        <f>CONCATENATE(NobelPrize[[#This Row],[firstname]]," ",NobelPrize[[#This Row],[surname]])</f>
        <v>Hans Krebs</v>
      </c>
      <c r="E354" t="s">
        <v>15</v>
      </c>
      <c r="F354" t="s">
        <v>45</v>
      </c>
      <c r="G354" t="s">
        <v>2284</v>
      </c>
      <c r="H354" t="s">
        <v>2274</v>
      </c>
      <c r="I354">
        <v>2</v>
      </c>
      <c r="J354" t="s">
        <v>951</v>
      </c>
      <c r="K354" t="s">
        <v>952</v>
      </c>
      <c r="L354" t="s">
        <v>48</v>
      </c>
      <c r="M354" t="s">
        <v>68</v>
      </c>
      <c r="N354">
        <v>81</v>
      </c>
      <c r="O354">
        <v>53</v>
      </c>
    </row>
    <row r="355" spans="1:15" x14ac:dyDescent="0.3">
      <c r="A355">
        <v>1953</v>
      </c>
      <c r="B355" t="s">
        <v>517</v>
      </c>
      <c r="C355" t="s">
        <v>953</v>
      </c>
      <c r="D355" t="str">
        <f>CONCATENATE(NobelPrize[[#This Row],[firstname]]," ",NobelPrize[[#This Row],[surname]])</f>
        <v>Fritz Lipmann</v>
      </c>
      <c r="E355" t="s">
        <v>83</v>
      </c>
      <c r="F355" t="s">
        <v>61</v>
      </c>
      <c r="G355" t="s">
        <v>2284</v>
      </c>
      <c r="H355" t="s">
        <v>2274</v>
      </c>
      <c r="I355">
        <v>2</v>
      </c>
      <c r="J355" t="s">
        <v>954</v>
      </c>
      <c r="K355" t="s">
        <v>955</v>
      </c>
      <c r="L355" t="s">
        <v>64</v>
      </c>
      <c r="M355" t="s">
        <v>54</v>
      </c>
      <c r="N355">
        <v>87</v>
      </c>
      <c r="O355">
        <v>54</v>
      </c>
    </row>
    <row r="356" spans="1:15" x14ac:dyDescent="0.3">
      <c r="A356">
        <v>1954</v>
      </c>
      <c r="B356" t="s">
        <v>956</v>
      </c>
      <c r="C356" t="s">
        <v>957</v>
      </c>
      <c r="D356" t="str">
        <f>CONCATENATE(NobelPrize[[#This Row],[firstname]]," ",NobelPrize[[#This Row],[surname]])</f>
        <v>John F. Enders</v>
      </c>
      <c r="E356" t="s">
        <v>61</v>
      </c>
      <c r="F356" t="s">
        <v>61</v>
      </c>
      <c r="G356" t="s">
        <v>2284</v>
      </c>
      <c r="H356" t="s">
        <v>2274</v>
      </c>
      <c r="I356">
        <v>3</v>
      </c>
      <c r="J356" t="s">
        <v>954</v>
      </c>
      <c r="K356" t="s">
        <v>955</v>
      </c>
      <c r="L356" t="s">
        <v>64</v>
      </c>
      <c r="M356" t="s">
        <v>118</v>
      </c>
      <c r="N356">
        <v>88</v>
      </c>
      <c r="O356">
        <v>57</v>
      </c>
    </row>
    <row r="357" spans="1:15" x14ac:dyDescent="0.3">
      <c r="A357">
        <v>1954</v>
      </c>
      <c r="B357" t="s">
        <v>874</v>
      </c>
      <c r="C357" t="s">
        <v>958</v>
      </c>
      <c r="D357" t="str">
        <f>CONCATENATE(NobelPrize[[#This Row],[firstname]]," ",NobelPrize[[#This Row],[surname]])</f>
        <v>Thomas H. Weller</v>
      </c>
      <c r="E357" t="s">
        <v>61</v>
      </c>
      <c r="F357" t="s">
        <v>61</v>
      </c>
      <c r="G357" t="s">
        <v>2284</v>
      </c>
      <c r="H357" t="s">
        <v>2274</v>
      </c>
      <c r="I357">
        <v>3</v>
      </c>
      <c r="J357" t="s">
        <v>959</v>
      </c>
      <c r="K357" t="s">
        <v>955</v>
      </c>
      <c r="L357" t="s">
        <v>64</v>
      </c>
      <c r="M357" t="s">
        <v>54</v>
      </c>
      <c r="N357">
        <v>93</v>
      </c>
      <c r="O357">
        <v>39</v>
      </c>
    </row>
    <row r="358" spans="1:15" x14ac:dyDescent="0.3">
      <c r="A358">
        <v>1954</v>
      </c>
      <c r="B358" t="s">
        <v>960</v>
      </c>
      <c r="C358" t="s">
        <v>961</v>
      </c>
      <c r="D358" t="str">
        <f>CONCATENATE(NobelPrize[[#This Row],[firstname]]," ",NobelPrize[[#This Row],[surname]])</f>
        <v>Frederick C. Robbins</v>
      </c>
      <c r="E358" t="s">
        <v>61</v>
      </c>
      <c r="F358" t="s">
        <v>61</v>
      </c>
      <c r="G358" t="s">
        <v>2284</v>
      </c>
      <c r="H358" t="s">
        <v>2274</v>
      </c>
      <c r="I358">
        <v>3</v>
      </c>
      <c r="J358" t="s">
        <v>962</v>
      </c>
      <c r="K358" t="s">
        <v>963</v>
      </c>
      <c r="L358" t="s">
        <v>64</v>
      </c>
      <c r="M358" t="s">
        <v>68</v>
      </c>
      <c r="N358">
        <v>87</v>
      </c>
      <c r="O358">
        <v>38</v>
      </c>
    </row>
    <row r="359" spans="1:15" x14ac:dyDescent="0.3">
      <c r="A359">
        <v>1955</v>
      </c>
      <c r="B359" t="s">
        <v>964</v>
      </c>
      <c r="C359" t="s">
        <v>965</v>
      </c>
      <c r="D359" t="str">
        <f>CONCATENATE(NobelPrize[[#This Row],[firstname]]," ",NobelPrize[[#This Row],[surname]])</f>
        <v>Hugo Theorell</v>
      </c>
      <c r="E359" t="s">
        <v>86</v>
      </c>
      <c r="F359" t="s">
        <v>86</v>
      </c>
      <c r="G359" t="s">
        <v>2284</v>
      </c>
      <c r="H359" t="s">
        <v>2274</v>
      </c>
      <c r="I359">
        <v>1</v>
      </c>
      <c r="J359" t="s">
        <v>966</v>
      </c>
      <c r="K359" t="s">
        <v>321</v>
      </c>
      <c r="L359" t="s">
        <v>88</v>
      </c>
      <c r="M359" t="s">
        <v>25</v>
      </c>
      <c r="N359">
        <v>79</v>
      </c>
      <c r="O359">
        <v>52</v>
      </c>
    </row>
    <row r="360" spans="1:15" x14ac:dyDescent="0.3">
      <c r="A360">
        <v>1956</v>
      </c>
      <c r="B360" t="s">
        <v>2135</v>
      </c>
      <c r="C360" t="s">
        <v>967</v>
      </c>
      <c r="D360" t="str">
        <f>CONCATENATE(NobelPrize[[#This Row],[firstname]]," ",NobelPrize[[#This Row],[surname]])</f>
        <v>André  F. Cournand</v>
      </c>
      <c r="E360" t="s">
        <v>33</v>
      </c>
      <c r="F360" t="s">
        <v>61</v>
      </c>
      <c r="G360" t="s">
        <v>2284</v>
      </c>
      <c r="H360" t="s">
        <v>2274</v>
      </c>
      <c r="I360">
        <v>3</v>
      </c>
      <c r="J360" t="s">
        <v>968</v>
      </c>
      <c r="K360" t="s">
        <v>180</v>
      </c>
      <c r="L360" t="s">
        <v>64</v>
      </c>
      <c r="M360" t="s">
        <v>91</v>
      </c>
      <c r="N360">
        <v>93</v>
      </c>
      <c r="O360">
        <v>61</v>
      </c>
    </row>
    <row r="361" spans="1:15" x14ac:dyDescent="0.3">
      <c r="A361">
        <v>1956</v>
      </c>
      <c r="B361" t="s">
        <v>159</v>
      </c>
      <c r="C361" t="s">
        <v>969</v>
      </c>
      <c r="D361" t="str">
        <f>CONCATENATE(NobelPrize[[#This Row],[firstname]]," ",NobelPrize[[#This Row],[surname]])</f>
        <v>Werner Forssmann</v>
      </c>
      <c r="E361" t="s">
        <v>15</v>
      </c>
      <c r="F361" t="s">
        <v>15</v>
      </c>
      <c r="G361" t="s">
        <v>2284</v>
      </c>
      <c r="H361" t="s">
        <v>2274</v>
      </c>
      <c r="I361">
        <v>3</v>
      </c>
      <c r="J361" t="s">
        <v>970</v>
      </c>
      <c r="K361" t="s">
        <v>773</v>
      </c>
      <c r="L361" t="s">
        <v>18</v>
      </c>
      <c r="M361" t="s">
        <v>68</v>
      </c>
      <c r="N361">
        <v>75</v>
      </c>
      <c r="O361">
        <v>52</v>
      </c>
    </row>
    <row r="362" spans="1:15" x14ac:dyDescent="0.3">
      <c r="A362">
        <v>1956</v>
      </c>
      <c r="B362" t="s">
        <v>971</v>
      </c>
      <c r="C362" t="s">
        <v>515</v>
      </c>
      <c r="D362" t="str">
        <f>CONCATENATE(NobelPrize[[#This Row],[firstname]]," ",NobelPrize[[#This Row],[surname]])</f>
        <v>Dickinson W. Richards</v>
      </c>
      <c r="E362" t="s">
        <v>61</v>
      </c>
      <c r="F362" t="s">
        <v>61</v>
      </c>
      <c r="G362" t="s">
        <v>2284</v>
      </c>
      <c r="H362" t="s">
        <v>2274</v>
      </c>
      <c r="I362">
        <v>3</v>
      </c>
      <c r="J362" t="s">
        <v>196</v>
      </c>
      <c r="K362" t="s">
        <v>180</v>
      </c>
      <c r="L362" t="s">
        <v>64</v>
      </c>
      <c r="M362" t="s">
        <v>95</v>
      </c>
      <c r="N362">
        <v>78</v>
      </c>
      <c r="O362">
        <v>61</v>
      </c>
    </row>
    <row r="363" spans="1:15" x14ac:dyDescent="0.3">
      <c r="A363">
        <v>1957</v>
      </c>
      <c r="B363" t="s">
        <v>972</v>
      </c>
      <c r="C363" t="s">
        <v>973</v>
      </c>
      <c r="D363" t="str">
        <f>CONCATENATE(NobelPrize[[#This Row],[firstname]]," ",NobelPrize[[#This Row],[surname]])</f>
        <v>Daniel Bovet</v>
      </c>
      <c r="E363" t="s">
        <v>116</v>
      </c>
      <c r="F363" t="s">
        <v>71</v>
      </c>
      <c r="G363" t="s">
        <v>2284</v>
      </c>
      <c r="H363" t="s">
        <v>2274</v>
      </c>
      <c r="I363">
        <v>1</v>
      </c>
      <c r="J363" t="s">
        <v>2168</v>
      </c>
      <c r="K363" t="s">
        <v>185</v>
      </c>
      <c r="L363" t="s">
        <v>186</v>
      </c>
      <c r="M363" t="s">
        <v>19</v>
      </c>
      <c r="N363">
        <v>85</v>
      </c>
      <c r="O363">
        <v>50</v>
      </c>
    </row>
    <row r="364" spans="1:15" x14ac:dyDescent="0.3">
      <c r="A364">
        <v>1958</v>
      </c>
      <c r="B364" t="s">
        <v>563</v>
      </c>
      <c r="C364" t="s">
        <v>974</v>
      </c>
      <c r="D364" t="str">
        <f>CONCATENATE(NobelPrize[[#This Row],[firstname]]," ",NobelPrize[[#This Row],[surname]])</f>
        <v>George Beadle</v>
      </c>
      <c r="E364" t="s">
        <v>61</v>
      </c>
      <c r="F364" t="s">
        <v>61</v>
      </c>
      <c r="G364" t="s">
        <v>2284</v>
      </c>
      <c r="H364" t="s">
        <v>2274</v>
      </c>
      <c r="I364">
        <v>4</v>
      </c>
      <c r="J364" t="s">
        <v>129</v>
      </c>
      <c r="K364" t="s">
        <v>130</v>
      </c>
      <c r="L364" t="s">
        <v>64</v>
      </c>
      <c r="M364" t="s">
        <v>95</v>
      </c>
      <c r="N364">
        <v>86</v>
      </c>
      <c r="O364">
        <v>55</v>
      </c>
    </row>
    <row r="365" spans="1:15" x14ac:dyDescent="0.3">
      <c r="A365">
        <v>1958</v>
      </c>
      <c r="B365" t="s">
        <v>975</v>
      </c>
      <c r="C365" t="s">
        <v>976</v>
      </c>
      <c r="D365" t="str">
        <f>CONCATENATE(NobelPrize[[#This Row],[firstname]]," ",NobelPrize[[#This Row],[surname]])</f>
        <v>Edward Tatum</v>
      </c>
      <c r="E365" t="s">
        <v>61</v>
      </c>
      <c r="F365" t="s">
        <v>61</v>
      </c>
      <c r="G365" t="s">
        <v>2284</v>
      </c>
      <c r="H365" t="s">
        <v>2274</v>
      </c>
      <c r="I365">
        <v>4</v>
      </c>
      <c r="J365" t="s">
        <v>575</v>
      </c>
      <c r="K365" t="s">
        <v>180</v>
      </c>
      <c r="L365" t="s">
        <v>64</v>
      </c>
      <c r="M365" t="s">
        <v>36</v>
      </c>
      <c r="N365">
        <v>66</v>
      </c>
      <c r="O365">
        <v>49</v>
      </c>
    </row>
    <row r="366" spans="1:15" x14ac:dyDescent="0.3">
      <c r="A366">
        <v>1958</v>
      </c>
      <c r="B366" t="s">
        <v>977</v>
      </c>
      <c r="C366" t="s">
        <v>978</v>
      </c>
      <c r="D366" t="str">
        <f>CONCATENATE(NobelPrize[[#This Row],[firstname]]," ",NobelPrize[[#This Row],[surname]])</f>
        <v>Joshua Lederberg</v>
      </c>
      <c r="E366" t="s">
        <v>61</v>
      </c>
      <c r="F366" t="s">
        <v>61</v>
      </c>
      <c r="G366" t="s">
        <v>2284</v>
      </c>
      <c r="H366" t="s">
        <v>2274</v>
      </c>
      <c r="I366">
        <v>2</v>
      </c>
      <c r="J366" t="s">
        <v>979</v>
      </c>
      <c r="K366" t="s">
        <v>980</v>
      </c>
      <c r="L366" t="s">
        <v>64</v>
      </c>
      <c r="M366" t="s">
        <v>30</v>
      </c>
      <c r="N366">
        <v>83</v>
      </c>
      <c r="O366">
        <v>33</v>
      </c>
    </row>
    <row r="367" spans="1:15" x14ac:dyDescent="0.3">
      <c r="A367">
        <v>1959</v>
      </c>
      <c r="B367" t="s">
        <v>981</v>
      </c>
      <c r="C367" t="s">
        <v>982</v>
      </c>
      <c r="D367" t="str">
        <f>CONCATENATE(NobelPrize[[#This Row],[firstname]]," ",NobelPrize[[#This Row],[surname]])</f>
        <v>Severo Ochoa</v>
      </c>
      <c r="E367" t="s">
        <v>578</v>
      </c>
      <c r="F367" t="s">
        <v>578</v>
      </c>
      <c r="G367" t="s">
        <v>2284</v>
      </c>
      <c r="H367" t="s">
        <v>2274</v>
      </c>
      <c r="I367">
        <v>2</v>
      </c>
      <c r="J367" t="s">
        <v>983</v>
      </c>
      <c r="K367" t="s">
        <v>180</v>
      </c>
      <c r="L367" t="s">
        <v>64</v>
      </c>
      <c r="M367" t="s">
        <v>91</v>
      </c>
      <c r="N367">
        <v>88</v>
      </c>
      <c r="O367">
        <v>54</v>
      </c>
    </row>
    <row r="368" spans="1:15" x14ac:dyDescent="0.3">
      <c r="A368">
        <v>1959</v>
      </c>
      <c r="B368" t="s">
        <v>535</v>
      </c>
      <c r="C368" t="s">
        <v>984</v>
      </c>
      <c r="D368" t="str">
        <f>CONCATENATE(NobelPrize[[#This Row],[firstname]]," ",NobelPrize[[#This Row],[surname]])</f>
        <v>Arthur Kornberg</v>
      </c>
      <c r="E368" t="s">
        <v>61</v>
      </c>
      <c r="F368" t="s">
        <v>61</v>
      </c>
      <c r="G368" t="s">
        <v>2284</v>
      </c>
      <c r="H368" t="s">
        <v>2274</v>
      </c>
      <c r="I368">
        <v>2</v>
      </c>
      <c r="J368" t="s">
        <v>232</v>
      </c>
      <c r="K368" t="s">
        <v>233</v>
      </c>
      <c r="L368" t="s">
        <v>64</v>
      </c>
      <c r="M368" t="s">
        <v>19</v>
      </c>
      <c r="N368">
        <v>89</v>
      </c>
      <c r="O368">
        <v>41</v>
      </c>
    </row>
    <row r="369" spans="1:15" x14ac:dyDescent="0.3">
      <c r="A369">
        <v>1960</v>
      </c>
      <c r="B369" t="s">
        <v>985</v>
      </c>
      <c r="C369" t="s">
        <v>986</v>
      </c>
      <c r="D369" t="str">
        <f>CONCATENATE(NobelPrize[[#This Row],[firstname]]," ",NobelPrize[[#This Row],[surname]])</f>
        <v>Sir Frank Macfarlane Burnet</v>
      </c>
      <c r="E369" t="s">
        <v>100</v>
      </c>
      <c r="F369" t="s">
        <v>100</v>
      </c>
      <c r="G369" t="s">
        <v>2284</v>
      </c>
      <c r="H369" t="s">
        <v>2274</v>
      </c>
      <c r="I369">
        <v>2</v>
      </c>
      <c r="J369" t="s">
        <v>987</v>
      </c>
      <c r="K369" t="s">
        <v>988</v>
      </c>
      <c r="L369" t="s">
        <v>989</v>
      </c>
      <c r="M369" t="s">
        <v>91</v>
      </c>
      <c r="N369">
        <v>86</v>
      </c>
      <c r="O369">
        <v>61</v>
      </c>
    </row>
    <row r="370" spans="1:15" x14ac:dyDescent="0.3">
      <c r="A370">
        <v>1960</v>
      </c>
      <c r="B370" t="s">
        <v>551</v>
      </c>
      <c r="C370" t="s">
        <v>990</v>
      </c>
      <c r="D370" t="str">
        <f>CONCATENATE(NobelPrize[[#This Row],[firstname]]," ",NobelPrize[[#This Row],[surname]])</f>
        <v>Peter Medawar</v>
      </c>
      <c r="E370" t="s">
        <v>991</v>
      </c>
      <c r="F370" t="s">
        <v>45</v>
      </c>
      <c r="G370" t="s">
        <v>2284</v>
      </c>
      <c r="H370" t="s">
        <v>2274</v>
      </c>
      <c r="I370">
        <v>2</v>
      </c>
      <c r="J370" t="s">
        <v>98</v>
      </c>
      <c r="K370" t="s">
        <v>47</v>
      </c>
      <c r="L370" t="s">
        <v>48</v>
      </c>
      <c r="M370" t="s">
        <v>118</v>
      </c>
      <c r="N370">
        <v>72</v>
      </c>
      <c r="O370">
        <v>45</v>
      </c>
    </row>
    <row r="371" spans="1:15" x14ac:dyDescent="0.3">
      <c r="A371">
        <v>1961</v>
      </c>
      <c r="B371" t="s">
        <v>701</v>
      </c>
      <c r="C371" t="s">
        <v>2089</v>
      </c>
      <c r="D371" t="str">
        <f>CONCATENATE(NobelPrize[[#This Row],[firstname]]," ",NobelPrize[[#This Row],[surname]])</f>
        <v>Georg Békésy </v>
      </c>
      <c r="E371" t="s">
        <v>288</v>
      </c>
      <c r="F371" t="s">
        <v>61</v>
      </c>
      <c r="G371" t="s">
        <v>2284</v>
      </c>
      <c r="H371" t="s">
        <v>2274</v>
      </c>
      <c r="I371">
        <v>1</v>
      </c>
      <c r="J371" t="s">
        <v>203</v>
      </c>
      <c r="K371" t="s">
        <v>204</v>
      </c>
      <c r="L371" t="s">
        <v>64</v>
      </c>
      <c r="M371" t="s">
        <v>54</v>
      </c>
      <c r="N371">
        <v>73</v>
      </c>
      <c r="O371">
        <v>62</v>
      </c>
    </row>
    <row r="372" spans="1:15" x14ac:dyDescent="0.3">
      <c r="A372">
        <v>1962</v>
      </c>
      <c r="B372" t="s">
        <v>992</v>
      </c>
      <c r="C372" t="s">
        <v>993</v>
      </c>
      <c r="D372" t="str">
        <f>CONCATENATE(NobelPrize[[#This Row],[firstname]]," ",NobelPrize[[#This Row],[surname]])</f>
        <v>Francis Crick</v>
      </c>
      <c r="E372" t="s">
        <v>45</v>
      </c>
      <c r="F372" t="s">
        <v>61</v>
      </c>
      <c r="G372" t="s">
        <v>2284</v>
      </c>
      <c r="H372" t="s">
        <v>2274</v>
      </c>
      <c r="I372">
        <v>3</v>
      </c>
      <c r="J372" t="s">
        <v>615</v>
      </c>
      <c r="K372" t="s">
        <v>58</v>
      </c>
      <c r="L372" t="s">
        <v>48</v>
      </c>
      <c r="M372" t="s">
        <v>54</v>
      </c>
      <c r="N372">
        <v>88</v>
      </c>
      <c r="O372">
        <v>46</v>
      </c>
    </row>
    <row r="373" spans="1:15" x14ac:dyDescent="0.3">
      <c r="A373">
        <v>1962</v>
      </c>
      <c r="B373" t="s">
        <v>135</v>
      </c>
      <c r="C373" t="s">
        <v>994</v>
      </c>
      <c r="D373" t="str">
        <f>CONCATENATE(NobelPrize[[#This Row],[firstname]]," ",NobelPrize[[#This Row],[surname]])</f>
        <v>James Watson</v>
      </c>
      <c r="E373" t="s">
        <v>61</v>
      </c>
      <c r="G373" t="s">
        <v>2284</v>
      </c>
      <c r="H373" t="s">
        <v>2274</v>
      </c>
      <c r="I373">
        <v>3</v>
      </c>
      <c r="J373" t="s">
        <v>203</v>
      </c>
      <c r="K373" t="s">
        <v>204</v>
      </c>
      <c r="L373" t="s">
        <v>64</v>
      </c>
      <c r="M373" t="s">
        <v>73</v>
      </c>
      <c r="N373">
        <v>92</v>
      </c>
      <c r="O373">
        <v>34</v>
      </c>
    </row>
    <row r="374" spans="1:15" x14ac:dyDescent="0.3">
      <c r="A374">
        <v>1962</v>
      </c>
      <c r="B374" t="s">
        <v>995</v>
      </c>
      <c r="C374" t="s">
        <v>996</v>
      </c>
      <c r="D374" t="str">
        <f>CONCATENATE(NobelPrize[[#This Row],[firstname]]," ",NobelPrize[[#This Row],[surname]])</f>
        <v>Maurice Wilkins</v>
      </c>
      <c r="E374" t="s">
        <v>501</v>
      </c>
      <c r="F374" t="s">
        <v>45</v>
      </c>
      <c r="G374" t="s">
        <v>2284</v>
      </c>
      <c r="H374" t="s">
        <v>2274</v>
      </c>
      <c r="I374">
        <v>3</v>
      </c>
      <c r="J374" t="s">
        <v>150</v>
      </c>
      <c r="K374" t="s">
        <v>47</v>
      </c>
      <c r="L374" t="s">
        <v>48</v>
      </c>
      <c r="M374" t="s">
        <v>36</v>
      </c>
      <c r="N374">
        <v>88</v>
      </c>
      <c r="O374">
        <v>46</v>
      </c>
    </row>
    <row r="375" spans="1:15" x14ac:dyDescent="0.3">
      <c r="A375">
        <v>1963</v>
      </c>
      <c r="B375" t="s">
        <v>997</v>
      </c>
      <c r="C375" t="s">
        <v>998</v>
      </c>
      <c r="D375" t="str">
        <f>CONCATENATE(NobelPrize[[#This Row],[firstname]]," ",NobelPrize[[#This Row],[surname]])</f>
        <v>Sir John Eccles</v>
      </c>
      <c r="E375" t="s">
        <v>100</v>
      </c>
      <c r="F375" t="s">
        <v>116</v>
      </c>
      <c r="G375" t="s">
        <v>2284</v>
      </c>
      <c r="H375" t="s">
        <v>2274</v>
      </c>
      <c r="I375">
        <v>3</v>
      </c>
      <c r="J375" t="s">
        <v>999</v>
      </c>
      <c r="K375" t="s">
        <v>1000</v>
      </c>
      <c r="L375" t="s">
        <v>989</v>
      </c>
      <c r="M375" t="s">
        <v>84</v>
      </c>
      <c r="N375">
        <v>94</v>
      </c>
      <c r="O375">
        <v>60</v>
      </c>
    </row>
    <row r="376" spans="1:15" x14ac:dyDescent="0.3">
      <c r="A376">
        <v>1963</v>
      </c>
      <c r="B376" t="s">
        <v>1001</v>
      </c>
      <c r="C376" t="s">
        <v>637</v>
      </c>
      <c r="D376" t="str">
        <f>CONCATENATE(NobelPrize[[#This Row],[firstname]]," ",NobelPrize[[#This Row],[surname]])</f>
        <v>Alan Hodgkin</v>
      </c>
      <c r="E376" t="s">
        <v>45</v>
      </c>
      <c r="F376" t="s">
        <v>45</v>
      </c>
      <c r="G376" t="s">
        <v>2284</v>
      </c>
      <c r="H376" t="s">
        <v>2274</v>
      </c>
      <c r="I376">
        <v>3</v>
      </c>
      <c r="J376" t="s">
        <v>57</v>
      </c>
      <c r="K376" t="s">
        <v>58</v>
      </c>
      <c r="L376" t="s">
        <v>48</v>
      </c>
      <c r="M376" t="s">
        <v>118</v>
      </c>
      <c r="N376">
        <v>84</v>
      </c>
      <c r="O376">
        <v>49</v>
      </c>
    </row>
    <row r="377" spans="1:15" x14ac:dyDescent="0.3">
      <c r="A377">
        <v>1963</v>
      </c>
      <c r="B377" t="s">
        <v>1002</v>
      </c>
      <c r="C377" t="s">
        <v>1003</v>
      </c>
      <c r="D377" t="str">
        <f>CONCATENATE(NobelPrize[[#This Row],[firstname]]," ",NobelPrize[[#This Row],[surname]])</f>
        <v>Andrew Huxley</v>
      </c>
      <c r="E377" t="s">
        <v>45</v>
      </c>
      <c r="F377" t="s">
        <v>45</v>
      </c>
      <c r="G377" t="s">
        <v>2284</v>
      </c>
      <c r="H377" t="s">
        <v>2274</v>
      </c>
      <c r="I377">
        <v>3</v>
      </c>
      <c r="J377" t="s">
        <v>98</v>
      </c>
      <c r="K377" t="s">
        <v>47</v>
      </c>
      <c r="L377" t="s">
        <v>48</v>
      </c>
      <c r="M377" t="s">
        <v>41</v>
      </c>
      <c r="N377">
        <v>95</v>
      </c>
      <c r="O377">
        <v>46</v>
      </c>
    </row>
    <row r="378" spans="1:15" x14ac:dyDescent="0.3">
      <c r="A378">
        <v>1964</v>
      </c>
      <c r="B378" t="s">
        <v>1004</v>
      </c>
      <c r="C378" t="s">
        <v>231</v>
      </c>
      <c r="D378" t="str">
        <f>CONCATENATE(NobelPrize[[#This Row],[firstname]]," ",NobelPrize[[#This Row],[surname]])</f>
        <v>Konrad Bloch</v>
      </c>
      <c r="E378" t="s">
        <v>40</v>
      </c>
      <c r="F378" t="s">
        <v>61</v>
      </c>
      <c r="G378" t="s">
        <v>2284</v>
      </c>
      <c r="H378" t="s">
        <v>2274</v>
      </c>
      <c r="I378">
        <v>2</v>
      </c>
      <c r="J378" t="s">
        <v>203</v>
      </c>
      <c r="K378" t="s">
        <v>204</v>
      </c>
      <c r="L378" t="s">
        <v>64</v>
      </c>
      <c r="M378" t="s">
        <v>84</v>
      </c>
      <c r="N378">
        <v>88</v>
      </c>
      <c r="O378">
        <v>52</v>
      </c>
    </row>
    <row r="379" spans="1:15" x14ac:dyDescent="0.3">
      <c r="A379">
        <v>1964</v>
      </c>
      <c r="B379" t="s">
        <v>1005</v>
      </c>
      <c r="C379" t="s">
        <v>1006</v>
      </c>
      <c r="D379" t="str">
        <f>CONCATENATE(NobelPrize[[#This Row],[firstname]]," ",NobelPrize[[#This Row],[surname]])</f>
        <v>Feodor Lynen</v>
      </c>
      <c r="E379" t="s">
        <v>15</v>
      </c>
      <c r="F379" t="s">
        <v>15</v>
      </c>
      <c r="G379" t="s">
        <v>2284</v>
      </c>
      <c r="H379" t="s">
        <v>2274</v>
      </c>
      <c r="I379">
        <v>2</v>
      </c>
      <c r="J379" t="s">
        <v>2169</v>
      </c>
      <c r="K379" t="s">
        <v>17</v>
      </c>
      <c r="L379" t="s">
        <v>18</v>
      </c>
      <c r="M379" t="s">
        <v>73</v>
      </c>
      <c r="N379">
        <v>68</v>
      </c>
      <c r="O379">
        <v>53</v>
      </c>
    </row>
    <row r="380" spans="1:15" x14ac:dyDescent="0.3">
      <c r="A380">
        <v>1965</v>
      </c>
      <c r="B380" t="s">
        <v>2136</v>
      </c>
      <c r="C380" t="s">
        <v>1007</v>
      </c>
      <c r="D380" t="str">
        <f>CONCATENATE(NobelPrize[[#This Row],[firstname]]," ",NobelPrize[[#This Row],[surname]])</f>
        <v>François  Jacob</v>
      </c>
      <c r="E380" t="s">
        <v>33</v>
      </c>
      <c r="F380" t="s">
        <v>33</v>
      </c>
      <c r="G380" t="s">
        <v>2284</v>
      </c>
      <c r="H380" t="s">
        <v>2274</v>
      </c>
      <c r="I380">
        <v>3</v>
      </c>
      <c r="J380" t="s">
        <v>826</v>
      </c>
      <c r="K380" t="s">
        <v>34</v>
      </c>
      <c r="L380" t="s">
        <v>35</v>
      </c>
      <c r="M380" t="s">
        <v>54</v>
      </c>
      <c r="N380">
        <v>93</v>
      </c>
      <c r="O380">
        <v>45</v>
      </c>
    </row>
    <row r="381" spans="1:15" x14ac:dyDescent="0.3">
      <c r="A381">
        <v>1965</v>
      </c>
      <c r="B381" t="s">
        <v>2090</v>
      </c>
      <c r="C381" t="s">
        <v>1008</v>
      </c>
      <c r="D381" t="str">
        <f>CONCATENATE(NobelPrize[[#This Row],[firstname]]," ",NobelPrize[[#This Row],[surname]])</f>
        <v>André  Lwoff</v>
      </c>
      <c r="E381" t="s">
        <v>33</v>
      </c>
      <c r="F381" t="s">
        <v>33</v>
      </c>
      <c r="G381" t="s">
        <v>2284</v>
      </c>
      <c r="H381" t="s">
        <v>2274</v>
      </c>
      <c r="I381">
        <v>3</v>
      </c>
      <c r="J381" t="s">
        <v>826</v>
      </c>
      <c r="K381" t="s">
        <v>34</v>
      </c>
      <c r="L381" t="s">
        <v>35</v>
      </c>
      <c r="M381" t="s">
        <v>30</v>
      </c>
      <c r="N381">
        <v>92</v>
      </c>
      <c r="O381">
        <v>63</v>
      </c>
    </row>
    <row r="382" spans="1:15" x14ac:dyDescent="0.3">
      <c r="A382">
        <v>1965</v>
      </c>
      <c r="B382" t="s">
        <v>1009</v>
      </c>
      <c r="C382" t="s">
        <v>1010</v>
      </c>
      <c r="D382" t="str">
        <f>CONCATENATE(NobelPrize[[#This Row],[firstname]]," ",NobelPrize[[#This Row],[surname]])</f>
        <v>Jacques Monod</v>
      </c>
      <c r="E382" t="s">
        <v>33</v>
      </c>
      <c r="F382" t="s">
        <v>33</v>
      </c>
      <c r="G382" t="s">
        <v>2284</v>
      </c>
      <c r="H382" t="s">
        <v>2274</v>
      </c>
      <c r="I382">
        <v>3</v>
      </c>
      <c r="J382" t="s">
        <v>826</v>
      </c>
      <c r="K382" t="s">
        <v>34</v>
      </c>
      <c r="L382" t="s">
        <v>35</v>
      </c>
      <c r="M382" t="s">
        <v>118</v>
      </c>
      <c r="N382">
        <v>66</v>
      </c>
      <c r="O382">
        <v>55</v>
      </c>
    </row>
    <row r="383" spans="1:15" x14ac:dyDescent="0.3">
      <c r="A383">
        <v>1966</v>
      </c>
      <c r="B383" t="s">
        <v>1011</v>
      </c>
      <c r="C383" t="s">
        <v>1012</v>
      </c>
      <c r="D383" t="str">
        <f>CONCATENATE(NobelPrize[[#This Row],[firstname]]," ",NobelPrize[[#This Row],[surname]])</f>
        <v>Peyton Rous</v>
      </c>
      <c r="E383" t="s">
        <v>61</v>
      </c>
      <c r="F383" t="s">
        <v>61</v>
      </c>
      <c r="G383" t="s">
        <v>2284</v>
      </c>
      <c r="H383" t="s">
        <v>2274</v>
      </c>
      <c r="I383">
        <v>2</v>
      </c>
      <c r="J383" t="s">
        <v>674</v>
      </c>
      <c r="K383" t="s">
        <v>180</v>
      </c>
      <c r="L383" t="s">
        <v>64</v>
      </c>
      <c r="M383" t="s">
        <v>95</v>
      </c>
      <c r="N383">
        <v>91</v>
      </c>
      <c r="O383">
        <v>87</v>
      </c>
    </row>
    <row r="384" spans="1:15" x14ac:dyDescent="0.3">
      <c r="A384">
        <v>1966</v>
      </c>
      <c r="B384" t="s">
        <v>1013</v>
      </c>
      <c r="C384" t="s">
        <v>1014</v>
      </c>
      <c r="D384" t="str">
        <f>CONCATENATE(NobelPrize[[#This Row],[firstname]]," ",NobelPrize[[#This Row],[surname]])</f>
        <v>Charles B. Huggins</v>
      </c>
      <c r="E384" t="s">
        <v>440</v>
      </c>
      <c r="F384" t="s">
        <v>61</v>
      </c>
      <c r="G384" t="s">
        <v>2284</v>
      </c>
      <c r="H384" t="s">
        <v>2274</v>
      </c>
      <c r="I384">
        <v>2</v>
      </c>
      <c r="J384" t="s">
        <v>1015</v>
      </c>
      <c r="K384" t="s">
        <v>63</v>
      </c>
      <c r="L384" t="s">
        <v>64</v>
      </c>
      <c r="M384" t="s">
        <v>91</v>
      </c>
      <c r="N384">
        <v>96</v>
      </c>
      <c r="O384">
        <v>65</v>
      </c>
    </row>
    <row r="385" spans="1:15" x14ac:dyDescent="0.3">
      <c r="A385">
        <v>1967</v>
      </c>
      <c r="B385" t="s">
        <v>1016</v>
      </c>
      <c r="C385" t="s">
        <v>1017</v>
      </c>
      <c r="D385" t="str">
        <f>CONCATENATE(NobelPrize[[#This Row],[firstname]]," ",NobelPrize[[#This Row],[surname]])</f>
        <v>Ragnar Granit</v>
      </c>
      <c r="E385" t="s">
        <v>568</v>
      </c>
      <c r="F385" t="s">
        <v>86</v>
      </c>
      <c r="G385" t="s">
        <v>2284</v>
      </c>
      <c r="H385" t="s">
        <v>2274</v>
      </c>
      <c r="I385">
        <v>3</v>
      </c>
      <c r="J385" t="s">
        <v>1018</v>
      </c>
      <c r="K385" t="s">
        <v>321</v>
      </c>
      <c r="L385" t="s">
        <v>88</v>
      </c>
      <c r="M385" t="s">
        <v>95</v>
      </c>
      <c r="N385">
        <v>91</v>
      </c>
      <c r="O385">
        <v>67</v>
      </c>
    </row>
    <row r="386" spans="1:15" x14ac:dyDescent="0.3">
      <c r="A386">
        <v>1967</v>
      </c>
      <c r="B386" t="s">
        <v>1019</v>
      </c>
      <c r="C386" t="s">
        <v>1020</v>
      </c>
      <c r="D386" t="str">
        <f>CONCATENATE(NobelPrize[[#This Row],[firstname]]," ",NobelPrize[[#This Row],[surname]])</f>
        <v>Keffer Hartline</v>
      </c>
      <c r="E386" t="s">
        <v>61</v>
      </c>
      <c r="F386" t="s">
        <v>61</v>
      </c>
      <c r="G386" t="s">
        <v>2284</v>
      </c>
      <c r="H386" t="s">
        <v>2274</v>
      </c>
      <c r="I386">
        <v>3</v>
      </c>
      <c r="J386" t="s">
        <v>674</v>
      </c>
      <c r="K386" t="s">
        <v>180</v>
      </c>
      <c r="L386" t="s">
        <v>64</v>
      </c>
      <c r="M386" t="s">
        <v>36</v>
      </c>
      <c r="N386">
        <v>80</v>
      </c>
      <c r="O386">
        <v>64</v>
      </c>
    </row>
    <row r="387" spans="1:15" x14ac:dyDescent="0.3">
      <c r="A387">
        <v>1967</v>
      </c>
      <c r="B387" t="s">
        <v>563</v>
      </c>
      <c r="C387" t="s">
        <v>1021</v>
      </c>
      <c r="D387" t="str">
        <f>CONCATENATE(NobelPrize[[#This Row],[firstname]]," ",NobelPrize[[#This Row],[surname]])</f>
        <v>George Wald</v>
      </c>
      <c r="E387" t="s">
        <v>61</v>
      </c>
      <c r="F387" t="s">
        <v>61</v>
      </c>
      <c r="G387" t="s">
        <v>2284</v>
      </c>
      <c r="H387" t="s">
        <v>2274</v>
      </c>
      <c r="I387">
        <v>3</v>
      </c>
      <c r="J387" t="s">
        <v>203</v>
      </c>
      <c r="K387" t="s">
        <v>204</v>
      </c>
      <c r="L387" t="s">
        <v>64</v>
      </c>
      <c r="M387" t="s">
        <v>41</v>
      </c>
      <c r="N387">
        <v>91</v>
      </c>
      <c r="O387">
        <v>61</v>
      </c>
    </row>
    <row r="388" spans="1:15" x14ac:dyDescent="0.3">
      <c r="A388">
        <v>1968</v>
      </c>
      <c r="B388" t="s">
        <v>1022</v>
      </c>
      <c r="C388" t="s">
        <v>1023</v>
      </c>
      <c r="D388" t="str">
        <f>CONCATENATE(NobelPrize[[#This Row],[firstname]]," ",NobelPrize[[#This Row],[surname]])</f>
        <v>Robert W. Holley</v>
      </c>
      <c r="E388" t="s">
        <v>61</v>
      </c>
      <c r="F388" t="s">
        <v>61</v>
      </c>
      <c r="G388" t="s">
        <v>2284</v>
      </c>
      <c r="H388" t="s">
        <v>2274</v>
      </c>
      <c r="I388">
        <v>3</v>
      </c>
      <c r="J388" t="s">
        <v>313</v>
      </c>
      <c r="K388" t="s">
        <v>314</v>
      </c>
      <c r="L388" t="s">
        <v>64</v>
      </c>
      <c r="M388" t="s">
        <v>84</v>
      </c>
      <c r="N388">
        <v>71</v>
      </c>
      <c r="O388">
        <v>46</v>
      </c>
    </row>
    <row r="389" spans="1:15" x14ac:dyDescent="0.3">
      <c r="A389">
        <v>1968</v>
      </c>
      <c r="B389" t="s">
        <v>1024</v>
      </c>
      <c r="C389" t="s">
        <v>1025</v>
      </c>
      <c r="D389" t="str">
        <f>CONCATENATE(NobelPrize[[#This Row],[firstname]]," ",NobelPrize[[#This Row],[surname]])</f>
        <v>H. Gobind Khorana</v>
      </c>
      <c r="E389" t="s">
        <v>155</v>
      </c>
      <c r="F389" t="s">
        <v>61</v>
      </c>
      <c r="G389" t="s">
        <v>2284</v>
      </c>
      <c r="H389" t="s">
        <v>2274</v>
      </c>
      <c r="I389">
        <v>3</v>
      </c>
      <c r="J389" t="s">
        <v>979</v>
      </c>
      <c r="K389" t="s">
        <v>980</v>
      </c>
      <c r="L389" t="s">
        <v>64</v>
      </c>
      <c r="M389" t="s">
        <v>84</v>
      </c>
      <c r="N389">
        <v>89</v>
      </c>
      <c r="O389">
        <v>46</v>
      </c>
    </row>
    <row r="390" spans="1:15" x14ac:dyDescent="0.3">
      <c r="A390">
        <v>1968</v>
      </c>
      <c r="B390" t="s">
        <v>1026</v>
      </c>
      <c r="C390" t="s">
        <v>1027</v>
      </c>
      <c r="D390" t="str">
        <f>CONCATENATE(NobelPrize[[#This Row],[firstname]]," ",NobelPrize[[#This Row],[surname]])</f>
        <v>Marshall W. Nirenberg</v>
      </c>
      <c r="E390" t="s">
        <v>61</v>
      </c>
      <c r="F390" t="s">
        <v>61</v>
      </c>
      <c r="G390" t="s">
        <v>2284</v>
      </c>
      <c r="H390" t="s">
        <v>2274</v>
      </c>
      <c r="I390">
        <v>3</v>
      </c>
      <c r="J390" t="s">
        <v>670</v>
      </c>
      <c r="K390" t="s">
        <v>671</v>
      </c>
      <c r="L390" t="s">
        <v>64</v>
      </c>
      <c r="M390" t="s">
        <v>73</v>
      </c>
      <c r="N390">
        <v>83</v>
      </c>
      <c r="O390">
        <v>41</v>
      </c>
    </row>
    <row r="391" spans="1:15" x14ac:dyDescent="0.3">
      <c r="A391">
        <v>1969</v>
      </c>
      <c r="B391" t="s">
        <v>92</v>
      </c>
      <c r="C391" t="s">
        <v>2091</v>
      </c>
      <c r="D391" t="str">
        <f>CONCATENATE(NobelPrize[[#This Row],[firstname]]," ",NobelPrize[[#This Row],[surname]])</f>
        <v>Max Delbrück </v>
      </c>
      <c r="E391" t="s">
        <v>15</v>
      </c>
      <c r="F391" t="s">
        <v>61</v>
      </c>
      <c r="G391" t="s">
        <v>2284</v>
      </c>
      <c r="H391" t="s">
        <v>2274</v>
      </c>
      <c r="I391">
        <v>3</v>
      </c>
      <c r="J391" t="s">
        <v>129</v>
      </c>
      <c r="K391" t="s">
        <v>130</v>
      </c>
      <c r="L391" t="s">
        <v>64</v>
      </c>
      <c r="M391" t="s">
        <v>91</v>
      </c>
      <c r="N391">
        <v>75</v>
      </c>
      <c r="O391">
        <v>63</v>
      </c>
    </row>
    <row r="392" spans="1:15" x14ac:dyDescent="0.3">
      <c r="A392">
        <v>1969</v>
      </c>
      <c r="B392" t="s">
        <v>1028</v>
      </c>
      <c r="C392" t="s">
        <v>1029</v>
      </c>
      <c r="D392" t="str">
        <f>CONCATENATE(NobelPrize[[#This Row],[firstname]]," ",NobelPrize[[#This Row],[surname]])</f>
        <v>Alfred D. Hershey</v>
      </c>
      <c r="E392" t="s">
        <v>61</v>
      </c>
      <c r="F392" t="s">
        <v>61</v>
      </c>
      <c r="G392" t="s">
        <v>2284</v>
      </c>
      <c r="H392" t="s">
        <v>2274</v>
      </c>
      <c r="I392">
        <v>3</v>
      </c>
      <c r="J392" t="s">
        <v>1030</v>
      </c>
      <c r="K392" t="s">
        <v>1031</v>
      </c>
      <c r="L392" t="s">
        <v>64</v>
      </c>
      <c r="M392" t="s">
        <v>36</v>
      </c>
      <c r="N392">
        <v>89</v>
      </c>
      <c r="O392">
        <v>61</v>
      </c>
    </row>
    <row r="393" spans="1:15" x14ac:dyDescent="0.3">
      <c r="A393">
        <v>1969</v>
      </c>
      <c r="B393" t="s">
        <v>1032</v>
      </c>
      <c r="C393" t="s">
        <v>1033</v>
      </c>
      <c r="D393" t="str">
        <f>CONCATENATE(NobelPrize[[#This Row],[firstname]]," ",NobelPrize[[#This Row],[surname]])</f>
        <v>Salvador E. Luria</v>
      </c>
      <c r="E393" t="s">
        <v>71</v>
      </c>
      <c r="F393" t="s">
        <v>61</v>
      </c>
      <c r="G393" t="s">
        <v>2284</v>
      </c>
      <c r="H393" t="s">
        <v>2274</v>
      </c>
      <c r="I393">
        <v>3</v>
      </c>
      <c r="J393" t="s">
        <v>296</v>
      </c>
      <c r="K393" t="s">
        <v>204</v>
      </c>
      <c r="L393" t="s">
        <v>64</v>
      </c>
      <c r="M393" t="s">
        <v>68</v>
      </c>
      <c r="N393">
        <v>79</v>
      </c>
      <c r="O393">
        <v>57</v>
      </c>
    </row>
    <row r="394" spans="1:15" x14ac:dyDescent="0.3">
      <c r="A394">
        <v>1970</v>
      </c>
      <c r="B394" t="s">
        <v>1034</v>
      </c>
      <c r="C394" t="s">
        <v>1035</v>
      </c>
      <c r="D394" t="str">
        <f>CONCATENATE(NobelPrize[[#This Row],[firstname]]," ",NobelPrize[[#This Row],[surname]])</f>
        <v>Sir Bernard Katz</v>
      </c>
      <c r="E394" t="s">
        <v>15</v>
      </c>
      <c r="F394" t="s">
        <v>45</v>
      </c>
      <c r="G394" t="s">
        <v>2284</v>
      </c>
      <c r="H394" t="s">
        <v>2274</v>
      </c>
      <c r="I394">
        <v>3</v>
      </c>
      <c r="J394" t="s">
        <v>98</v>
      </c>
      <c r="K394" t="s">
        <v>47</v>
      </c>
      <c r="L394" t="s">
        <v>48</v>
      </c>
      <c r="M394" t="s">
        <v>19</v>
      </c>
      <c r="N394">
        <v>92</v>
      </c>
      <c r="O394">
        <v>59</v>
      </c>
    </row>
    <row r="395" spans="1:15" x14ac:dyDescent="0.3">
      <c r="A395">
        <v>1970</v>
      </c>
      <c r="B395" t="s">
        <v>1036</v>
      </c>
      <c r="C395" t="s">
        <v>1037</v>
      </c>
      <c r="D395" t="str">
        <f>CONCATENATE(NobelPrize[[#This Row],[firstname]]," ",NobelPrize[[#This Row],[surname]])</f>
        <v>Ulf von Euler</v>
      </c>
      <c r="E395" t="s">
        <v>86</v>
      </c>
      <c r="F395" t="s">
        <v>86</v>
      </c>
      <c r="G395" t="s">
        <v>2284</v>
      </c>
      <c r="H395" t="s">
        <v>2274</v>
      </c>
      <c r="I395">
        <v>3</v>
      </c>
      <c r="J395" t="s">
        <v>1018</v>
      </c>
      <c r="K395" t="s">
        <v>321</v>
      </c>
      <c r="L395" t="s">
        <v>88</v>
      </c>
      <c r="M395" t="s">
        <v>118</v>
      </c>
      <c r="N395">
        <v>78</v>
      </c>
      <c r="O395">
        <v>65</v>
      </c>
    </row>
    <row r="396" spans="1:15" x14ac:dyDescent="0.3">
      <c r="A396">
        <v>1970</v>
      </c>
      <c r="B396" t="s">
        <v>858</v>
      </c>
      <c r="C396" t="s">
        <v>1038</v>
      </c>
      <c r="D396" t="str">
        <f>CONCATENATE(NobelPrize[[#This Row],[firstname]]," ",NobelPrize[[#This Row],[surname]])</f>
        <v>Julius Axelrod</v>
      </c>
      <c r="E396" t="s">
        <v>61</v>
      </c>
      <c r="F396" t="s">
        <v>61</v>
      </c>
      <c r="G396" t="s">
        <v>2284</v>
      </c>
      <c r="H396" t="s">
        <v>2274</v>
      </c>
      <c r="I396">
        <v>3</v>
      </c>
      <c r="J396" t="s">
        <v>670</v>
      </c>
      <c r="K396" t="s">
        <v>671</v>
      </c>
      <c r="L396" t="s">
        <v>64</v>
      </c>
      <c r="M396" t="s">
        <v>30</v>
      </c>
      <c r="N396">
        <v>92</v>
      </c>
      <c r="O396">
        <v>58</v>
      </c>
    </row>
    <row r="397" spans="1:15" x14ac:dyDescent="0.3">
      <c r="A397">
        <v>1971</v>
      </c>
      <c r="B397" t="s">
        <v>1039</v>
      </c>
      <c r="C397" t="s">
        <v>1040</v>
      </c>
      <c r="D397" t="str">
        <f>CONCATENATE(NobelPrize[[#This Row],[firstname]]," ",NobelPrize[[#This Row],[surname]])</f>
        <v>Earl W. Sutherland Jr.</v>
      </c>
      <c r="E397" t="s">
        <v>61</v>
      </c>
      <c r="F397" t="s">
        <v>61</v>
      </c>
      <c r="G397" t="s">
        <v>2284</v>
      </c>
      <c r="H397" t="s">
        <v>2274</v>
      </c>
      <c r="I397">
        <v>1</v>
      </c>
      <c r="J397" t="s">
        <v>1041</v>
      </c>
      <c r="K397" t="s">
        <v>1042</v>
      </c>
      <c r="L397" t="s">
        <v>64</v>
      </c>
      <c r="M397" t="s">
        <v>41</v>
      </c>
      <c r="N397">
        <v>59</v>
      </c>
      <c r="O397">
        <v>56</v>
      </c>
    </row>
    <row r="398" spans="1:15" x14ac:dyDescent="0.3">
      <c r="A398">
        <v>1972</v>
      </c>
      <c r="B398" t="s">
        <v>1043</v>
      </c>
      <c r="C398" t="s">
        <v>1044</v>
      </c>
      <c r="D398" t="str">
        <f>CONCATENATE(NobelPrize[[#This Row],[firstname]]," ",NobelPrize[[#This Row],[surname]])</f>
        <v>Gerald M. Edelman</v>
      </c>
      <c r="E398" t="s">
        <v>61</v>
      </c>
      <c r="F398" t="s">
        <v>61</v>
      </c>
      <c r="G398" t="s">
        <v>2284</v>
      </c>
      <c r="H398" t="s">
        <v>2274</v>
      </c>
      <c r="I398">
        <v>2</v>
      </c>
      <c r="J398" t="s">
        <v>674</v>
      </c>
      <c r="K398" t="s">
        <v>180</v>
      </c>
      <c r="L398" t="s">
        <v>64</v>
      </c>
      <c r="M398" t="s">
        <v>25</v>
      </c>
      <c r="N398">
        <v>85</v>
      </c>
      <c r="O398">
        <v>43</v>
      </c>
    </row>
    <row r="399" spans="1:15" x14ac:dyDescent="0.3">
      <c r="A399">
        <v>1972</v>
      </c>
      <c r="B399" t="s">
        <v>1045</v>
      </c>
      <c r="C399" t="s">
        <v>648</v>
      </c>
      <c r="D399" t="str">
        <f>CONCATENATE(NobelPrize[[#This Row],[firstname]]," ",NobelPrize[[#This Row],[surname]])</f>
        <v>Rodney R. Porter</v>
      </c>
      <c r="E399" t="s">
        <v>45</v>
      </c>
      <c r="F399" t="s">
        <v>45</v>
      </c>
      <c r="G399" t="s">
        <v>2284</v>
      </c>
      <c r="H399" t="s">
        <v>2274</v>
      </c>
      <c r="I399">
        <v>2</v>
      </c>
      <c r="J399" t="s">
        <v>522</v>
      </c>
      <c r="K399" t="s">
        <v>523</v>
      </c>
      <c r="L399" t="s">
        <v>48</v>
      </c>
      <c r="M399" t="s">
        <v>95</v>
      </c>
      <c r="N399">
        <v>68</v>
      </c>
      <c r="O399">
        <v>55</v>
      </c>
    </row>
    <row r="400" spans="1:15" x14ac:dyDescent="0.3">
      <c r="A400">
        <v>1973</v>
      </c>
      <c r="B400" t="s">
        <v>630</v>
      </c>
      <c r="C400" t="s">
        <v>1046</v>
      </c>
      <c r="D400" t="str">
        <f>CONCATENATE(NobelPrize[[#This Row],[firstname]]," ",NobelPrize[[#This Row],[surname]])</f>
        <v>Karl von Frisch</v>
      </c>
      <c r="E400" t="s">
        <v>164</v>
      </c>
      <c r="F400" t="s">
        <v>15</v>
      </c>
      <c r="G400" t="s">
        <v>2284</v>
      </c>
      <c r="H400" t="s">
        <v>2274</v>
      </c>
      <c r="I400">
        <v>3</v>
      </c>
      <c r="J400" t="s">
        <v>2170</v>
      </c>
      <c r="K400" t="s">
        <v>17</v>
      </c>
      <c r="L400" t="s">
        <v>18</v>
      </c>
      <c r="M400" t="s">
        <v>41</v>
      </c>
      <c r="N400">
        <v>96</v>
      </c>
      <c r="O400">
        <v>87</v>
      </c>
    </row>
    <row r="401" spans="1:15" x14ac:dyDescent="0.3">
      <c r="A401">
        <v>1973</v>
      </c>
      <c r="B401" t="s">
        <v>1004</v>
      </c>
      <c r="C401" t="s">
        <v>1047</v>
      </c>
      <c r="D401" t="str">
        <f>CONCATENATE(NobelPrize[[#This Row],[firstname]]," ",NobelPrize[[#This Row],[surname]])</f>
        <v>Konrad Lorenz</v>
      </c>
      <c r="E401" t="s">
        <v>164</v>
      </c>
      <c r="F401" t="s">
        <v>164</v>
      </c>
      <c r="G401" t="s">
        <v>2284</v>
      </c>
      <c r="H401" t="s">
        <v>2274</v>
      </c>
      <c r="I401">
        <v>3</v>
      </c>
      <c r="J401" t="s">
        <v>2171</v>
      </c>
      <c r="K401" t="s">
        <v>2172</v>
      </c>
      <c r="L401" t="s">
        <v>174</v>
      </c>
      <c r="M401" t="s">
        <v>41</v>
      </c>
      <c r="N401">
        <v>86</v>
      </c>
      <c r="O401">
        <v>70</v>
      </c>
    </row>
    <row r="402" spans="1:15" x14ac:dyDescent="0.3">
      <c r="A402">
        <v>1973</v>
      </c>
      <c r="B402" t="s">
        <v>1048</v>
      </c>
      <c r="C402" t="s">
        <v>1049</v>
      </c>
      <c r="D402" t="str">
        <f>CONCATENATE(NobelPrize[[#This Row],[firstname]]," ",NobelPrize[[#This Row],[surname]])</f>
        <v>Nikolaas Tinbergen</v>
      </c>
      <c r="E402" t="s">
        <v>22</v>
      </c>
      <c r="F402" t="s">
        <v>45</v>
      </c>
      <c r="G402" t="s">
        <v>2284</v>
      </c>
      <c r="H402" t="s">
        <v>2274</v>
      </c>
      <c r="I402">
        <v>3</v>
      </c>
      <c r="J402" t="s">
        <v>522</v>
      </c>
      <c r="K402" t="s">
        <v>523</v>
      </c>
      <c r="L402" t="s">
        <v>48</v>
      </c>
      <c r="M402" t="s">
        <v>73</v>
      </c>
      <c r="N402">
        <v>81</v>
      </c>
      <c r="O402">
        <v>66</v>
      </c>
    </row>
    <row r="403" spans="1:15" x14ac:dyDescent="0.3">
      <c r="A403">
        <v>1974</v>
      </c>
      <c r="B403" t="s">
        <v>119</v>
      </c>
      <c r="C403" t="s">
        <v>466</v>
      </c>
      <c r="D403" t="str">
        <f>CONCATENATE(NobelPrize[[#This Row],[firstname]]," ",NobelPrize[[#This Row],[surname]])</f>
        <v>Albert Claude</v>
      </c>
      <c r="E403" t="s">
        <v>691</v>
      </c>
      <c r="F403" t="s">
        <v>691</v>
      </c>
      <c r="G403" t="s">
        <v>2284</v>
      </c>
      <c r="H403" t="s">
        <v>2274</v>
      </c>
      <c r="I403">
        <v>3</v>
      </c>
      <c r="J403" t="s">
        <v>2173</v>
      </c>
      <c r="K403" t="s">
        <v>1050</v>
      </c>
      <c r="L403" t="s">
        <v>693</v>
      </c>
      <c r="M403" t="s">
        <v>68</v>
      </c>
      <c r="N403">
        <v>85</v>
      </c>
      <c r="O403">
        <v>76</v>
      </c>
    </row>
    <row r="404" spans="1:15" x14ac:dyDescent="0.3">
      <c r="A404">
        <v>1974</v>
      </c>
      <c r="B404" t="s">
        <v>668</v>
      </c>
      <c r="C404" t="s">
        <v>1051</v>
      </c>
      <c r="D404" t="str">
        <f>CONCATENATE(NobelPrize[[#This Row],[firstname]]," ",NobelPrize[[#This Row],[surname]])</f>
        <v>Christian de Duve</v>
      </c>
      <c r="E404" t="s">
        <v>45</v>
      </c>
      <c r="F404" t="s">
        <v>691</v>
      </c>
      <c r="G404" t="s">
        <v>2284</v>
      </c>
      <c r="H404" t="s">
        <v>2274</v>
      </c>
      <c r="I404">
        <v>3</v>
      </c>
      <c r="J404" t="s">
        <v>674</v>
      </c>
      <c r="K404" t="s">
        <v>180</v>
      </c>
      <c r="L404" t="s">
        <v>64</v>
      </c>
      <c r="M404" t="s">
        <v>95</v>
      </c>
      <c r="N404">
        <v>96</v>
      </c>
      <c r="O404">
        <v>57</v>
      </c>
    </row>
    <row r="405" spans="1:15" x14ac:dyDescent="0.3">
      <c r="A405">
        <v>1974</v>
      </c>
      <c r="B405" t="s">
        <v>1052</v>
      </c>
      <c r="C405" t="s">
        <v>1053</v>
      </c>
      <c r="D405" t="str">
        <f>CONCATENATE(NobelPrize[[#This Row],[firstname]]," ",NobelPrize[[#This Row],[surname]])</f>
        <v>George E. Palade</v>
      </c>
      <c r="E405" t="s">
        <v>498</v>
      </c>
      <c r="F405" t="s">
        <v>61</v>
      </c>
      <c r="G405" t="s">
        <v>2284</v>
      </c>
      <c r="H405" t="s">
        <v>2274</v>
      </c>
      <c r="I405">
        <v>3</v>
      </c>
      <c r="J405" t="s">
        <v>1054</v>
      </c>
      <c r="K405" t="s">
        <v>652</v>
      </c>
      <c r="L405" t="s">
        <v>64</v>
      </c>
      <c r="M405" t="s">
        <v>41</v>
      </c>
      <c r="N405">
        <v>96</v>
      </c>
      <c r="O405">
        <v>62</v>
      </c>
    </row>
    <row r="406" spans="1:15" x14ac:dyDescent="0.3">
      <c r="A406">
        <v>1975</v>
      </c>
      <c r="B406" t="s">
        <v>1055</v>
      </c>
      <c r="C406" t="s">
        <v>1056</v>
      </c>
      <c r="D406" t="str">
        <f>CONCATENATE(NobelPrize[[#This Row],[firstname]]," ",NobelPrize[[#This Row],[surname]])</f>
        <v>David Baltimore</v>
      </c>
      <c r="E406" t="s">
        <v>61</v>
      </c>
      <c r="G406" t="s">
        <v>2284</v>
      </c>
      <c r="H406" t="s">
        <v>2274</v>
      </c>
      <c r="I406">
        <v>3</v>
      </c>
      <c r="J406" t="s">
        <v>296</v>
      </c>
      <c r="K406" t="s">
        <v>204</v>
      </c>
      <c r="L406" t="s">
        <v>64</v>
      </c>
      <c r="M406" t="s">
        <v>19</v>
      </c>
      <c r="N406">
        <v>82</v>
      </c>
      <c r="O406">
        <v>37</v>
      </c>
    </row>
    <row r="407" spans="1:15" x14ac:dyDescent="0.3">
      <c r="A407">
        <v>1975</v>
      </c>
      <c r="B407" t="s">
        <v>1057</v>
      </c>
      <c r="C407" t="s">
        <v>1058</v>
      </c>
      <c r="D407" t="str">
        <f>CONCATENATE(NobelPrize[[#This Row],[firstname]]," ",NobelPrize[[#This Row],[surname]])</f>
        <v>Renato Dulbecco</v>
      </c>
      <c r="E407" t="s">
        <v>71</v>
      </c>
      <c r="F407" t="s">
        <v>61</v>
      </c>
      <c r="G407" t="s">
        <v>2284</v>
      </c>
      <c r="H407" t="s">
        <v>2274</v>
      </c>
      <c r="I407">
        <v>3</v>
      </c>
      <c r="J407" t="s">
        <v>1059</v>
      </c>
      <c r="K407" t="s">
        <v>47</v>
      </c>
      <c r="L407" t="s">
        <v>48</v>
      </c>
      <c r="M407" t="s">
        <v>118</v>
      </c>
      <c r="N407">
        <v>98</v>
      </c>
      <c r="O407">
        <v>61</v>
      </c>
    </row>
    <row r="408" spans="1:15" x14ac:dyDescent="0.3">
      <c r="A408">
        <v>1975</v>
      </c>
      <c r="B408" t="s">
        <v>1060</v>
      </c>
      <c r="C408" t="s">
        <v>1061</v>
      </c>
      <c r="D408" t="str">
        <f>CONCATENATE(NobelPrize[[#This Row],[firstname]]," ",NobelPrize[[#This Row],[surname]])</f>
        <v>Howard M. Temin</v>
      </c>
      <c r="E408" t="s">
        <v>61</v>
      </c>
      <c r="F408" t="s">
        <v>61</v>
      </c>
      <c r="G408" t="s">
        <v>2284</v>
      </c>
      <c r="H408" t="s">
        <v>2274</v>
      </c>
      <c r="I408">
        <v>3</v>
      </c>
      <c r="J408" t="s">
        <v>979</v>
      </c>
      <c r="K408" t="s">
        <v>980</v>
      </c>
      <c r="L408" t="s">
        <v>64</v>
      </c>
      <c r="M408" t="s">
        <v>36</v>
      </c>
      <c r="N408">
        <v>60</v>
      </c>
      <c r="O408">
        <v>41</v>
      </c>
    </row>
    <row r="409" spans="1:15" x14ac:dyDescent="0.3">
      <c r="A409">
        <v>1976</v>
      </c>
      <c r="B409" t="s">
        <v>1062</v>
      </c>
      <c r="C409" t="s">
        <v>1063</v>
      </c>
      <c r="D409" t="str">
        <f>CONCATENATE(NobelPrize[[#This Row],[firstname]]," ",NobelPrize[[#This Row],[surname]])</f>
        <v>Baruch S. Blumberg</v>
      </c>
      <c r="E409" t="s">
        <v>61</v>
      </c>
      <c r="F409" t="s">
        <v>61</v>
      </c>
      <c r="G409" t="s">
        <v>2284</v>
      </c>
      <c r="H409" t="s">
        <v>2274</v>
      </c>
      <c r="I409">
        <v>2</v>
      </c>
      <c r="J409" t="s">
        <v>1064</v>
      </c>
      <c r="K409" t="s">
        <v>333</v>
      </c>
      <c r="L409" t="s">
        <v>64</v>
      </c>
      <c r="M409" t="s">
        <v>25</v>
      </c>
      <c r="N409">
        <v>86</v>
      </c>
      <c r="O409">
        <v>51</v>
      </c>
    </row>
    <row r="410" spans="1:15" x14ac:dyDescent="0.3">
      <c r="A410">
        <v>1976</v>
      </c>
      <c r="B410" t="s">
        <v>1065</v>
      </c>
      <c r="C410" t="s">
        <v>1066</v>
      </c>
      <c r="D410" t="str">
        <f>CONCATENATE(NobelPrize[[#This Row],[firstname]]," ",NobelPrize[[#This Row],[surname]])</f>
        <v>D. Carleton Gajdusek</v>
      </c>
      <c r="E410" t="s">
        <v>61</v>
      </c>
      <c r="F410" t="s">
        <v>340</v>
      </c>
      <c r="G410" t="s">
        <v>2284</v>
      </c>
      <c r="H410" t="s">
        <v>2274</v>
      </c>
      <c r="I410">
        <v>2</v>
      </c>
      <c r="J410" t="s">
        <v>670</v>
      </c>
      <c r="K410" t="s">
        <v>671</v>
      </c>
      <c r="L410" t="s">
        <v>64</v>
      </c>
      <c r="M410" t="s">
        <v>91</v>
      </c>
      <c r="N410">
        <v>85</v>
      </c>
      <c r="O410">
        <v>53</v>
      </c>
    </row>
    <row r="411" spans="1:15" x14ac:dyDescent="0.3">
      <c r="A411">
        <v>1977</v>
      </c>
      <c r="B411" t="s">
        <v>1067</v>
      </c>
      <c r="C411" t="s">
        <v>1068</v>
      </c>
      <c r="D411" t="str">
        <f>CONCATENATE(NobelPrize[[#This Row],[firstname]]," ",NobelPrize[[#This Row],[surname]])</f>
        <v>Roger Guillemin</v>
      </c>
      <c r="E411" t="s">
        <v>33</v>
      </c>
      <c r="G411" t="s">
        <v>2284</v>
      </c>
      <c r="H411" t="s">
        <v>2274</v>
      </c>
      <c r="I411">
        <v>4</v>
      </c>
      <c r="J411" t="s">
        <v>1069</v>
      </c>
      <c r="K411" t="s">
        <v>291</v>
      </c>
      <c r="L411" t="s">
        <v>64</v>
      </c>
      <c r="M411" t="s">
        <v>84</v>
      </c>
      <c r="N411">
        <v>96</v>
      </c>
      <c r="O411">
        <v>53</v>
      </c>
    </row>
    <row r="412" spans="1:15" x14ac:dyDescent="0.3">
      <c r="A412">
        <v>1977</v>
      </c>
      <c r="B412" t="s">
        <v>1070</v>
      </c>
      <c r="C412" t="s">
        <v>1071</v>
      </c>
      <c r="D412" t="str">
        <f>CONCATENATE(NobelPrize[[#This Row],[firstname]]," ",NobelPrize[[#This Row],[surname]])</f>
        <v>Andrew V. Schally</v>
      </c>
      <c r="E412" t="s">
        <v>715</v>
      </c>
      <c r="G412" t="s">
        <v>2284</v>
      </c>
      <c r="H412" t="s">
        <v>2274</v>
      </c>
      <c r="I412">
        <v>4</v>
      </c>
      <c r="J412" t="s">
        <v>1072</v>
      </c>
      <c r="K412" t="s">
        <v>1073</v>
      </c>
      <c r="L412" t="s">
        <v>64</v>
      </c>
      <c r="M412" t="s">
        <v>41</v>
      </c>
      <c r="N412">
        <v>94</v>
      </c>
      <c r="O412">
        <v>51</v>
      </c>
    </row>
    <row r="413" spans="1:15" x14ac:dyDescent="0.3">
      <c r="A413">
        <v>1977</v>
      </c>
      <c r="B413" t="s">
        <v>1074</v>
      </c>
      <c r="C413" t="s">
        <v>1075</v>
      </c>
      <c r="D413" t="str">
        <f>CONCATENATE(NobelPrize[[#This Row],[firstname]]," ",NobelPrize[[#This Row],[surname]])</f>
        <v>Rosalyn Yalow</v>
      </c>
      <c r="E413" t="s">
        <v>61</v>
      </c>
      <c r="F413" t="s">
        <v>61</v>
      </c>
      <c r="G413" t="s">
        <v>2285</v>
      </c>
      <c r="H413" t="s">
        <v>2274</v>
      </c>
      <c r="I413">
        <v>2</v>
      </c>
      <c r="J413" t="s">
        <v>1072</v>
      </c>
      <c r="K413" t="s">
        <v>1076</v>
      </c>
      <c r="L413" t="s">
        <v>64</v>
      </c>
      <c r="M413" t="s">
        <v>25</v>
      </c>
      <c r="N413">
        <v>90</v>
      </c>
      <c r="O413">
        <v>56</v>
      </c>
    </row>
    <row r="414" spans="1:15" x14ac:dyDescent="0.3">
      <c r="A414">
        <v>1978</v>
      </c>
      <c r="B414" t="s">
        <v>159</v>
      </c>
      <c r="C414" t="s">
        <v>1077</v>
      </c>
      <c r="D414" t="str">
        <f>CONCATENATE(NobelPrize[[#This Row],[firstname]]," ",NobelPrize[[#This Row],[surname]])</f>
        <v>Werner Arber</v>
      </c>
      <c r="E414" t="s">
        <v>116</v>
      </c>
      <c r="G414" t="s">
        <v>2284</v>
      </c>
      <c r="H414" t="s">
        <v>2274</v>
      </c>
      <c r="I414">
        <v>3</v>
      </c>
      <c r="J414" t="s">
        <v>2174</v>
      </c>
      <c r="K414" t="s">
        <v>927</v>
      </c>
      <c r="L414" t="s">
        <v>399</v>
      </c>
      <c r="M414" t="s">
        <v>54</v>
      </c>
      <c r="N414">
        <v>91</v>
      </c>
      <c r="O414">
        <v>49</v>
      </c>
    </row>
    <row r="415" spans="1:15" x14ac:dyDescent="0.3">
      <c r="A415">
        <v>1978</v>
      </c>
      <c r="B415" t="s">
        <v>972</v>
      </c>
      <c r="C415" t="s">
        <v>1078</v>
      </c>
      <c r="D415" t="str">
        <f>CONCATENATE(NobelPrize[[#This Row],[firstname]]," ",NobelPrize[[#This Row],[surname]])</f>
        <v>Daniel Nathans</v>
      </c>
      <c r="E415" t="s">
        <v>61</v>
      </c>
      <c r="F415" t="s">
        <v>61</v>
      </c>
      <c r="G415" t="s">
        <v>2284</v>
      </c>
      <c r="H415" t="s">
        <v>2274</v>
      </c>
      <c r="I415">
        <v>3</v>
      </c>
      <c r="J415" t="s">
        <v>1079</v>
      </c>
      <c r="K415" t="s">
        <v>1080</v>
      </c>
      <c r="L415" t="s">
        <v>64</v>
      </c>
      <c r="M415" t="s">
        <v>95</v>
      </c>
      <c r="N415">
        <v>71</v>
      </c>
      <c r="O415">
        <v>50</v>
      </c>
    </row>
    <row r="416" spans="1:15" x14ac:dyDescent="0.3">
      <c r="A416">
        <v>1978</v>
      </c>
      <c r="B416" t="s">
        <v>1081</v>
      </c>
      <c r="C416" t="s">
        <v>766</v>
      </c>
      <c r="D416" t="str">
        <f>CONCATENATE(NobelPrize[[#This Row],[firstname]]," ",NobelPrize[[#This Row],[surname]])</f>
        <v>Hamilton O. Smith</v>
      </c>
      <c r="E416" t="s">
        <v>61</v>
      </c>
      <c r="G416" t="s">
        <v>2284</v>
      </c>
      <c r="H416" t="s">
        <v>2274</v>
      </c>
      <c r="I416">
        <v>3</v>
      </c>
      <c r="J416" t="s">
        <v>1079</v>
      </c>
      <c r="K416" t="s">
        <v>1080</v>
      </c>
      <c r="L416" t="s">
        <v>64</v>
      </c>
      <c r="M416" t="s">
        <v>68</v>
      </c>
      <c r="N416">
        <v>89</v>
      </c>
      <c r="O416">
        <v>47</v>
      </c>
    </row>
    <row r="417" spans="1:15" x14ac:dyDescent="0.3">
      <c r="A417">
        <v>1979</v>
      </c>
      <c r="B417" t="s">
        <v>1082</v>
      </c>
      <c r="C417" t="s">
        <v>1083</v>
      </c>
      <c r="D417" t="str">
        <f>CONCATENATE(NobelPrize[[#This Row],[firstname]]," ",NobelPrize[[#This Row],[surname]])</f>
        <v>Allan M. Cormack</v>
      </c>
      <c r="E417" t="s">
        <v>944</v>
      </c>
      <c r="F417" t="s">
        <v>61</v>
      </c>
      <c r="G417" t="s">
        <v>2284</v>
      </c>
      <c r="H417" t="s">
        <v>2274</v>
      </c>
      <c r="I417">
        <v>2</v>
      </c>
      <c r="J417" t="s">
        <v>1084</v>
      </c>
      <c r="K417" t="s">
        <v>1085</v>
      </c>
      <c r="L417" t="s">
        <v>64</v>
      </c>
      <c r="M417" t="s">
        <v>118</v>
      </c>
      <c r="N417">
        <v>74</v>
      </c>
      <c r="O417">
        <v>55</v>
      </c>
    </row>
    <row r="418" spans="1:15" x14ac:dyDescent="0.3">
      <c r="A418">
        <v>1979</v>
      </c>
      <c r="B418" t="s">
        <v>1086</v>
      </c>
      <c r="C418" t="s">
        <v>1087</v>
      </c>
      <c r="D418" t="str">
        <f>CONCATENATE(NobelPrize[[#This Row],[firstname]]," ",NobelPrize[[#This Row],[surname]])</f>
        <v>Godfrey N. Hounsfield</v>
      </c>
      <c r="E418" t="s">
        <v>45</v>
      </c>
      <c r="F418" t="s">
        <v>45</v>
      </c>
      <c r="G418" t="s">
        <v>2284</v>
      </c>
      <c r="H418" t="s">
        <v>2274</v>
      </c>
      <c r="I418">
        <v>2</v>
      </c>
      <c r="J418" t="s">
        <v>1088</v>
      </c>
      <c r="K418" t="s">
        <v>47</v>
      </c>
      <c r="L418" t="s">
        <v>48</v>
      </c>
      <c r="M418" t="s">
        <v>68</v>
      </c>
      <c r="N418">
        <v>85</v>
      </c>
      <c r="O418">
        <v>60</v>
      </c>
    </row>
    <row r="419" spans="1:15" x14ac:dyDescent="0.3">
      <c r="A419">
        <v>1980</v>
      </c>
      <c r="B419" t="s">
        <v>1089</v>
      </c>
      <c r="C419" t="s">
        <v>1090</v>
      </c>
      <c r="D419" t="str">
        <f>CONCATENATE(NobelPrize[[#This Row],[firstname]]," ",NobelPrize[[#This Row],[surname]])</f>
        <v>Baruj Benacerraf</v>
      </c>
      <c r="E419" t="s">
        <v>1091</v>
      </c>
      <c r="F419" t="s">
        <v>61</v>
      </c>
      <c r="G419" t="s">
        <v>2284</v>
      </c>
      <c r="H419" t="s">
        <v>2274</v>
      </c>
      <c r="I419">
        <v>3</v>
      </c>
      <c r="J419" t="s">
        <v>954</v>
      </c>
      <c r="K419" t="s">
        <v>955</v>
      </c>
      <c r="L419" t="s">
        <v>64</v>
      </c>
      <c r="M419" t="s">
        <v>95</v>
      </c>
      <c r="N419">
        <v>91</v>
      </c>
      <c r="O419">
        <v>60</v>
      </c>
    </row>
    <row r="420" spans="1:15" x14ac:dyDescent="0.3">
      <c r="A420">
        <v>1980</v>
      </c>
      <c r="B420" t="s">
        <v>1092</v>
      </c>
      <c r="C420" t="s">
        <v>1093</v>
      </c>
      <c r="D420" t="str">
        <f>CONCATENATE(NobelPrize[[#This Row],[firstname]]," ",NobelPrize[[#This Row],[surname]])</f>
        <v>Jean Dausset</v>
      </c>
      <c r="E420" t="s">
        <v>33</v>
      </c>
      <c r="F420" t="s">
        <v>578</v>
      </c>
      <c r="G420" t="s">
        <v>2284</v>
      </c>
      <c r="H420" t="s">
        <v>2274</v>
      </c>
      <c r="I420">
        <v>3</v>
      </c>
      <c r="J420" t="s">
        <v>2175</v>
      </c>
      <c r="K420" t="s">
        <v>34</v>
      </c>
      <c r="L420" t="s">
        <v>35</v>
      </c>
      <c r="M420" t="s">
        <v>95</v>
      </c>
      <c r="N420">
        <v>93</v>
      </c>
      <c r="O420">
        <v>64</v>
      </c>
    </row>
    <row r="421" spans="1:15" x14ac:dyDescent="0.3">
      <c r="A421">
        <v>1980</v>
      </c>
      <c r="B421" t="s">
        <v>1094</v>
      </c>
      <c r="C421" t="s">
        <v>1095</v>
      </c>
      <c r="D421" t="str">
        <f>CONCATENATE(NobelPrize[[#This Row],[firstname]]," ",NobelPrize[[#This Row],[surname]])</f>
        <v>George D. Snell</v>
      </c>
      <c r="E421" t="s">
        <v>61</v>
      </c>
      <c r="F421" t="s">
        <v>61</v>
      </c>
      <c r="G421" t="s">
        <v>2284</v>
      </c>
      <c r="H421" t="s">
        <v>2274</v>
      </c>
      <c r="I421">
        <v>3</v>
      </c>
      <c r="J421" t="s">
        <v>1096</v>
      </c>
      <c r="K421" t="s">
        <v>1097</v>
      </c>
      <c r="L421" t="s">
        <v>64</v>
      </c>
      <c r="M421" t="s">
        <v>36</v>
      </c>
      <c r="N421">
        <v>93</v>
      </c>
      <c r="O421">
        <v>77</v>
      </c>
    </row>
    <row r="422" spans="1:15" x14ac:dyDescent="0.3">
      <c r="A422">
        <v>1981</v>
      </c>
      <c r="B422" t="s">
        <v>1098</v>
      </c>
      <c r="C422" t="s">
        <v>1099</v>
      </c>
      <c r="D422" t="str">
        <f>CONCATENATE(NobelPrize[[#This Row],[firstname]]," ",NobelPrize[[#This Row],[surname]])</f>
        <v>Roger W. Sperry</v>
      </c>
      <c r="E422" t="s">
        <v>61</v>
      </c>
      <c r="F422" t="s">
        <v>61</v>
      </c>
      <c r="G422" t="s">
        <v>2284</v>
      </c>
      <c r="H422" t="s">
        <v>2274</v>
      </c>
      <c r="I422">
        <v>2</v>
      </c>
      <c r="J422" t="s">
        <v>129</v>
      </c>
      <c r="K422" t="s">
        <v>130</v>
      </c>
      <c r="L422" t="s">
        <v>64</v>
      </c>
      <c r="M422" t="s">
        <v>68</v>
      </c>
      <c r="N422">
        <v>81</v>
      </c>
      <c r="O422">
        <v>68</v>
      </c>
    </row>
    <row r="423" spans="1:15" x14ac:dyDescent="0.3">
      <c r="A423">
        <v>1981</v>
      </c>
      <c r="B423" t="s">
        <v>1100</v>
      </c>
      <c r="C423" t="s">
        <v>1101</v>
      </c>
      <c r="D423" t="str">
        <f>CONCATENATE(NobelPrize[[#This Row],[firstname]]," ",NobelPrize[[#This Row],[surname]])</f>
        <v>David H. Hubel</v>
      </c>
      <c r="E423" t="s">
        <v>440</v>
      </c>
      <c r="F423" t="s">
        <v>61</v>
      </c>
      <c r="G423" t="s">
        <v>2284</v>
      </c>
      <c r="H423" t="s">
        <v>2274</v>
      </c>
      <c r="I423">
        <v>4</v>
      </c>
      <c r="J423" t="s">
        <v>954</v>
      </c>
      <c r="K423" t="s">
        <v>955</v>
      </c>
      <c r="L423" t="s">
        <v>64</v>
      </c>
      <c r="M423" t="s">
        <v>118</v>
      </c>
      <c r="N423">
        <v>87</v>
      </c>
      <c r="O423">
        <v>55</v>
      </c>
    </row>
    <row r="424" spans="1:15" x14ac:dyDescent="0.3">
      <c r="A424">
        <v>1981</v>
      </c>
      <c r="B424" t="s">
        <v>1102</v>
      </c>
      <c r="C424" t="s">
        <v>1103</v>
      </c>
      <c r="D424" t="str">
        <f>CONCATENATE(NobelPrize[[#This Row],[firstname]]," ",NobelPrize[[#This Row],[surname]])</f>
        <v>Torsten N. Wiesel</v>
      </c>
      <c r="E424" t="s">
        <v>86</v>
      </c>
      <c r="G424" t="s">
        <v>2284</v>
      </c>
      <c r="H424" t="s">
        <v>2274</v>
      </c>
      <c r="I424">
        <v>4</v>
      </c>
      <c r="J424" t="s">
        <v>954</v>
      </c>
      <c r="K424" t="s">
        <v>955</v>
      </c>
      <c r="L424" t="s">
        <v>64</v>
      </c>
      <c r="M424" t="s">
        <v>54</v>
      </c>
      <c r="N424">
        <v>96</v>
      </c>
      <c r="O424">
        <v>57</v>
      </c>
    </row>
    <row r="425" spans="1:15" x14ac:dyDescent="0.3">
      <c r="A425">
        <v>1982</v>
      </c>
      <c r="B425" t="s">
        <v>1104</v>
      </c>
      <c r="C425" t="s">
        <v>2092</v>
      </c>
      <c r="D425" t="str">
        <f>CONCATENATE(NobelPrize[[#This Row],[firstname]]," ",NobelPrize[[#This Row],[surname]])</f>
        <v>Sune K. Bergström </v>
      </c>
      <c r="E425" t="s">
        <v>86</v>
      </c>
      <c r="F425" t="s">
        <v>86</v>
      </c>
      <c r="G425" t="s">
        <v>2284</v>
      </c>
      <c r="H425" t="s">
        <v>2274</v>
      </c>
      <c r="I425">
        <v>3</v>
      </c>
      <c r="J425" t="s">
        <v>1018</v>
      </c>
      <c r="K425" t="s">
        <v>321</v>
      </c>
      <c r="L425" t="s">
        <v>88</v>
      </c>
      <c r="M425" t="s">
        <v>84</v>
      </c>
      <c r="N425">
        <v>88</v>
      </c>
      <c r="O425">
        <v>66</v>
      </c>
    </row>
    <row r="426" spans="1:15" x14ac:dyDescent="0.3">
      <c r="A426">
        <v>1982</v>
      </c>
      <c r="B426" t="s">
        <v>1105</v>
      </c>
      <c r="C426" t="s">
        <v>1106</v>
      </c>
      <c r="D426" t="str">
        <f>CONCATENATE(NobelPrize[[#This Row],[firstname]]," ",NobelPrize[[#This Row],[surname]])</f>
        <v>Bengt I. Samuelsson</v>
      </c>
      <c r="E426" t="s">
        <v>86</v>
      </c>
      <c r="G426" t="s">
        <v>2284</v>
      </c>
      <c r="H426" t="s">
        <v>2274</v>
      </c>
      <c r="I426">
        <v>3</v>
      </c>
      <c r="J426" t="s">
        <v>1018</v>
      </c>
      <c r="K426" t="s">
        <v>321</v>
      </c>
      <c r="L426" t="s">
        <v>88</v>
      </c>
      <c r="M426" t="s">
        <v>30</v>
      </c>
      <c r="N426">
        <v>86</v>
      </c>
      <c r="O426">
        <v>48</v>
      </c>
    </row>
    <row r="427" spans="1:15" x14ac:dyDescent="0.3">
      <c r="A427">
        <v>1982</v>
      </c>
      <c r="B427" t="s">
        <v>1107</v>
      </c>
      <c r="C427" t="s">
        <v>1108</v>
      </c>
      <c r="D427" t="str">
        <f>CONCATENATE(NobelPrize[[#This Row],[firstname]]," ",NobelPrize[[#This Row],[surname]])</f>
        <v>John R. Vane</v>
      </c>
      <c r="E427" t="s">
        <v>45</v>
      </c>
      <c r="F427" t="s">
        <v>45</v>
      </c>
      <c r="G427" t="s">
        <v>2284</v>
      </c>
      <c r="H427" t="s">
        <v>2274</v>
      </c>
      <c r="I427">
        <v>3</v>
      </c>
      <c r="J427" t="s">
        <v>1109</v>
      </c>
      <c r="K427" t="s">
        <v>1110</v>
      </c>
      <c r="L427" t="s">
        <v>48</v>
      </c>
      <c r="M427" t="s">
        <v>19</v>
      </c>
      <c r="N427">
        <v>77</v>
      </c>
      <c r="O427">
        <v>55</v>
      </c>
    </row>
    <row r="428" spans="1:15" x14ac:dyDescent="0.3">
      <c r="A428">
        <v>1983</v>
      </c>
      <c r="B428" t="s">
        <v>1111</v>
      </c>
      <c r="C428" t="s">
        <v>1112</v>
      </c>
      <c r="D428" t="str">
        <f>CONCATENATE(NobelPrize[[#This Row],[firstname]]," ",NobelPrize[[#This Row],[surname]])</f>
        <v>Barbara McClintock</v>
      </c>
      <c r="E428" t="s">
        <v>61</v>
      </c>
      <c r="F428" t="s">
        <v>61</v>
      </c>
      <c r="G428" t="s">
        <v>2285</v>
      </c>
      <c r="H428" t="s">
        <v>2274</v>
      </c>
      <c r="I428">
        <v>1</v>
      </c>
      <c r="J428" t="s">
        <v>1113</v>
      </c>
      <c r="K428" t="s">
        <v>1114</v>
      </c>
      <c r="L428" t="s">
        <v>64</v>
      </c>
      <c r="M428" t="s">
        <v>54</v>
      </c>
      <c r="N428">
        <v>90</v>
      </c>
      <c r="O428">
        <v>81</v>
      </c>
    </row>
    <row r="429" spans="1:15" x14ac:dyDescent="0.3">
      <c r="A429">
        <v>1984</v>
      </c>
      <c r="B429" t="s">
        <v>1115</v>
      </c>
      <c r="C429" t="s">
        <v>1116</v>
      </c>
      <c r="D429" t="str">
        <f>CONCATENATE(NobelPrize[[#This Row],[firstname]]," ",NobelPrize[[#This Row],[surname]])</f>
        <v>Niels K. Jerne</v>
      </c>
      <c r="E429" t="s">
        <v>45</v>
      </c>
      <c r="F429" t="s">
        <v>33</v>
      </c>
      <c r="G429" t="s">
        <v>2284</v>
      </c>
      <c r="H429" t="s">
        <v>2274</v>
      </c>
      <c r="I429">
        <v>3</v>
      </c>
      <c r="J429" t="s">
        <v>1117</v>
      </c>
      <c r="K429" t="s">
        <v>927</v>
      </c>
      <c r="L429" t="s">
        <v>399</v>
      </c>
      <c r="M429" t="s">
        <v>36</v>
      </c>
      <c r="N429">
        <v>83</v>
      </c>
      <c r="O429">
        <v>73</v>
      </c>
    </row>
    <row r="430" spans="1:15" x14ac:dyDescent="0.3">
      <c r="A430">
        <v>1984</v>
      </c>
      <c r="B430" t="s">
        <v>1118</v>
      </c>
      <c r="C430" t="s">
        <v>2093</v>
      </c>
      <c r="D430" t="str">
        <f>CONCATENATE(NobelPrize[[#This Row],[firstname]]," ",NobelPrize[[#This Row],[surname]])</f>
        <v>Georges J.F. Köhler </v>
      </c>
      <c r="E430" t="s">
        <v>15</v>
      </c>
      <c r="F430" t="s">
        <v>15</v>
      </c>
      <c r="G430" t="s">
        <v>2284</v>
      </c>
      <c r="H430" t="s">
        <v>2274</v>
      </c>
      <c r="I430">
        <v>3</v>
      </c>
      <c r="J430" t="s">
        <v>1117</v>
      </c>
      <c r="K430" t="s">
        <v>927</v>
      </c>
      <c r="L430" t="s">
        <v>399</v>
      </c>
      <c r="M430" t="s">
        <v>73</v>
      </c>
      <c r="N430">
        <v>49</v>
      </c>
      <c r="O430">
        <v>38</v>
      </c>
    </row>
    <row r="431" spans="1:15" x14ac:dyDescent="0.3">
      <c r="A431">
        <v>1984</v>
      </c>
      <c r="B431" t="s">
        <v>2094</v>
      </c>
      <c r="C431" t="s">
        <v>1119</v>
      </c>
      <c r="D431" t="str">
        <f>CONCATENATE(NobelPrize[[#This Row],[firstname]]," ",NobelPrize[[#This Row],[surname]])</f>
        <v>César  Milstein</v>
      </c>
      <c r="E431" t="s">
        <v>543</v>
      </c>
      <c r="F431" t="s">
        <v>45</v>
      </c>
      <c r="G431" t="s">
        <v>2284</v>
      </c>
      <c r="H431" t="s">
        <v>2274</v>
      </c>
      <c r="I431">
        <v>3</v>
      </c>
      <c r="J431" t="s">
        <v>615</v>
      </c>
      <c r="K431" t="s">
        <v>58</v>
      </c>
      <c r="L431" t="s">
        <v>48</v>
      </c>
      <c r="M431" t="s">
        <v>95</v>
      </c>
      <c r="N431">
        <v>75</v>
      </c>
      <c r="O431">
        <v>57</v>
      </c>
    </row>
    <row r="432" spans="1:15" x14ac:dyDescent="0.3">
      <c r="A432">
        <v>1985</v>
      </c>
      <c r="B432" t="s">
        <v>1120</v>
      </c>
      <c r="C432" t="s">
        <v>698</v>
      </c>
      <c r="D432" t="str">
        <f>CONCATENATE(NobelPrize[[#This Row],[firstname]]," ",NobelPrize[[#This Row],[surname]])</f>
        <v>Michael S. Brown</v>
      </c>
      <c r="E432" t="s">
        <v>61</v>
      </c>
      <c r="G432" t="s">
        <v>2284</v>
      </c>
      <c r="H432" t="s">
        <v>2274</v>
      </c>
      <c r="I432">
        <v>2</v>
      </c>
      <c r="J432" t="s">
        <v>746</v>
      </c>
      <c r="K432" t="s">
        <v>747</v>
      </c>
      <c r="L432" t="s">
        <v>64</v>
      </c>
      <c r="M432" t="s">
        <v>73</v>
      </c>
      <c r="N432">
        <v>79</v>
      </c>
      <c r="O432">
        <v>44</v>
      </c>
    </row>
    <row r="433" spans="1:15" x14ac:dyDescent="0.3">
      <c r="A433">
        <v>1985</v>
      </c>
      <c r="B433" t="s">
        <v>1121</v>
      </c>
      <c r="C433" t="s">
        <v>1122</v>
      </c>
      <c r="D433" t="str">
        <f>CONCATENATE(NobelPrize[[#This Row],[firstname]]," ",NobelPrize[[#This Row],[surname]])</f>
        <v>Joseph L. Goldstein</v>
      </c>
      <c r="E433" t="s">
        <v>61</v>
      </c>
      <c r="G433" t="s">
        <v>2284</v>
      </c>
      <c r="H433" t="s">
        <v>2274</v>
      </c>
      <c r="I433">
        <v>2</v>
      </c>
      <c r="J433" t="s">
        <v>746</v>
      </c>
      <c r="K433" t="s">
        <v>747</v>
      </c>
      <c r="L433" t="s">
        <v>64</v>
      </c>
      <c r="M433" t="s">
        <v>73</v>
      </c>
      <c r="N433">
        <v>80</v>
      </c>
      <c r="O433">
        <v>45</v>
      </c>
    </row>
    <row r="434" spans="1:15" x14ac:dyDescent="0.3">
      <c r="A434">
        <v>1986</v>
      </c>
      <c r="B434" t="s">
        <v>577</v>
      </c>
      <c r="C434" t="s">
        <v>1123</v>
      </c>
      <c r="D434" t="str">
        <f>CONCATENATE(NobelPrize[[#This Row],[firstname]]," ",NobelPrize[[#This Row],[surname]])</f>
        <v>Stanley Cohen</v>
      </c>
      <c r="E434" t="s">
        <v>61</v>
      </c>
      <c r="F434" t="s">
        <v>61</v>
      </c>
      <c r="G434" t="s">
        <v>2284</v>
      </c>
      <c r="H434" t="s">
        <v>2274</v>
      </c>
      <c r="I434">
        <v>2</v>
      </c>
      <c r="J434" t="s">
        <v>1124</v>
      </c>
      <c r="K434" t="s">
        <v>1042</v>
      </c>
      <c r="L434" t="s">
        <v>64</v>
      </c>
      <c r="M434" t="s">
        <v>41</v>
      </c>
      <c r="N434">
        <v>98</v>
      </c>
      <c r="O434">
        <v>64</v>
      </c>
    </row>
    <row r="435" spans="1:15" x14ac:dyDescent="0.3">
      <c r="A435">
        <v>1986</v>
      </c>
      <c r="B435" t="s">
        <v>1125</v>
      </c>
      <c r="C435" t="s">
        <v>1126</v>
      </c>
      <c r="D435" t="str">
        <f>CONCATENATE(NobelPrize[[#This Row],[firstname]]," ",NobelPrize[[#This Row],[surname]])</f>
        <v>Rita Levi-Montalcini</v>
      </c>
      <c r="E435" t="s">
        <v>71</v>
      </c>
      <c r="F435" t="s">
        <v>71</v>
      </c>
      <c r="G435" t="s">
        <v>2285</v>
      </c>
      <c r="H435" t="s">
        <v>2274</v>
      </c>
      <c r="I435">
        <v>2</v>
      </c>
      <c r="J435" t="s">
        <v>1127</v>
      </c>
      <c r="K435" t="s">
        <v>185</v>
      </c>
      <c r="L435" t="s">
        <v>186</v>
      </c>
      <c r="M435" t="s">
        <v>73</v>
      </c>
      <c r="N435">
        <v>103</v>
      </c>
      <c r="O435">
        <v>77</v>
      </c>
    </row>
    <row r="436" spans="1:15" x14ac:dyDescent="0.3">
      <c r="A436">
        <v>1987</v>
      </c>
      <c r="B436" t="s">
        <v>1128</v>
      </c>
      <c r="C436" t="s">
        <v>1129</v>
      </c>
      <c r="D436" t="str">
        <f>CONCATENATE(NobelPrize[[#This Row],[firstname]]," ",NobelPrize[[#This Row],[surname]])</f>
        <v>Susumu Tonegawa</v>
      </c>
      <c r="E436" t="s">
        <v>212</v>
      </c>
      <c r="G436" t="s">
        <v>2284</v>
      </c>
      <c r="H436" t="s">
        <v>2274</v>
      </c>
      <c r="I436">
        <v>1</v>
      </c>
      <c r="J436" t="s">
        <v>296</v>
      </c>
      <c r="K436" t="s">
        <v>204</v>
      </c>
      <c r="L436" t="s">
        <v>64</v>
      </c>
      <c r="M436" t="s">
        <v>91</v>
      </c>
      <c r="N436">
        <v>81</v>
      </c>
      <c r="O436">
        <v>48</v>
      </c>
    </row>
    <row r="437" spans="1:15" x14ac:dyDescent="0.3">
      <c r="A437">
        <v>1988</v>
      </c>
      <c r="B437" t="s">
        <v>1130</v>
      </c>
      <c r="C437" t="s">
        <v>1131</v>
      </c>
      <c r="D437" t="str">
        <f>CONCATENATE(NobelPrize[[#This Row],[firstname]]," ",NobelPrize[[#This Row],[surname]])</f>
        <v>Sir James W. Black</v>
      </c>
      <c r="E437" t="s">
        <v>45</v>
      </c>
      <c r="G437" t="s">
        <v>2284</v>
      </c>
      <c r="H437" t="s">
        <v>2274</v>
      </c>
      <c r="I437">
        <v>3</v>
      </c>
      <c r="J437" t="s">
        <v>1132</v>
      </c>
      <c r="K437" t="s">
        <v>47</v>
      </c>
      <c r="L437" t="s">
        <v>48</v>
      </c>
      <c r="M437" t="s">
        <v>54</v>
      </c>
      <c r="N437">
        <v>86</v>
      </c>
      <c r="O437">
        <v>64</v>
      </c>
    </row>
    <row r="438" spans="1:15" x14ac:dyDescent="0.3">
      <c r="A438">
        <v>1988</v>
      </c>
      <c r="B438" t="s">
        <v>1133</v>
      </c>
      <c r="C438" t="s">
        <v>1134</v>
      </c>
      <c r="D438" t="str">
        <f>CONCATENATE(NobelPrize[[#This Row],[firstname]]," ",NobelPrize[[#This Row],[surname]])</f>
        <v>Gertrude B. Elion</v>
      </c>
      <c r="E438" t="s">
        <v>61</v>
      </c>
      <c r="F438" t="s">
        <v>61</v>
      </c>
      <c r="G438" t="s">
        <v>2285</v>
      </c>
      <c r="H438" t="s">
        <v>2274</v>
      </c>
      <c r="I438">
        <v>3</v>
      </c>
      <c r="J438" t="s">
        <v>1135</v>
      </c>
      <c r="K438" t="s">
        <v>1136</v>
      </c>
      <c r="L438" t="s">
        <v>64</v>
      </c>
      <c r="M438" t="s">
        <v>84</v>
      </c>
      <c r="N438">
        <v>81</v>
      </c>
      <c r="O438">
        <v>70</v>
      </c>
    </row>
    <row r="439" spans="1:15" x14ac:dyDescent="0.3">
      <c r="A439">
        <v>1988</v>
      </c>
      <c r="B439" t="s">
        <v>876</v>
      </c>
      <c r="C439" t="s">
        <v>1137</v>
      </c>
      <c r="D439" t="str">
        <f>CONCATENATE(NobelPrize[[#This Row],[firstname]]," ",NobelPrize[[#This Row],[surname]])</f>
        <v>George H. Hitchings</v>
      </c>
      <c r="E439" t="s">
        <v>61</v>
      </c>
      <c r="F439" t="s">
        <v>61</v>
      </c>
      <c r="G439" t="s">
        <v>2284</v>
      </c>
      <c r="H439" t="s">
        <v>2274</v>
      </c>
      <c r="I439">
        <v>3</v>
      </c>
      <c r="J439" t="s">
        <v>1135</v>
      </c>
      <c r="K439" t="s">
        <v>1136</v>
      </c>
      <c r="L439" t="s">
        <v>64</v>
      </c>
      <c r="M439" t="s">
        <v>73</v>
      </c>
      <c r="N439">
        <v>93</v>
      </c>
      <c r="O439">
        <v>83</v>
      </c>
    </row>
    <row r="440" spans="1:15" x14ac:dyDescent="0.3">
      <c r="A440">
        <v>1989</v>
      </c>
      <c r="B440" t="s">
        <v>1138</v>
      </c>
      <c r="C440" t="s">
        <v>1139</v>
      </c>
      <c r="D440" t="str">
        <f>CONCATENATE(NobelPrize[[#This Row],[firstname]]," ",NobelPrize[[#This Row],[surname]])</f>
        <v>J. Michael Bishop</v>
      </c>
      <c r="E440" t="s">
        <v>61</v>
      </c>
      <c r="G440" t="s">
        <v>2284</v>
      </c>
      <c r="H440" t="s">
        <v>2274</v>
      </c>
      <c r="I440">
        <v>2</v>
      </c>
      <c r="J440" t="s">
        <v>1140</v>
      </c>
      <c r="K440" t="s">
        <v>1141</v>
      </c>
      <c r="L440" t="s">
        <v>64</v>
      </c>
      <c r="M440" t="s">
        <v>118</v>
      </c>
      <c r="N440">
        <v>84</v>
      </c>
      <c r="O440">
        <v>53</v>
      </c>
    </row>
    <row r="441" spans="1:15" x14ac:dyDescent="0.3">
      <c r="A441">
        <v>1989</v>
      </c>
      <c r="B441" t="s">
        <v>1142</v>
      </c>
      <c r="C441" t="s">
        <v>1143</v>
      </c>
      <c r="D441" t="str">
        <f>CONCATENATE(NobelPrize[[#This Row],[firstname]]," ",NobelPrize[[#This Row],[surname]])</f>
        <v>Harold E. Varmus</v>
      </c>
      <c r="E441" t="s">
        <v>61</v>
      </c>
      <c r="G441" t="s">
        <v>2284</v>
      </c>
      <c r="H441" t="s">
        <v>2274</v>
      </c>
      <c r="I441">
        <v>2</v>
      </c>
      <c r="J441" t="s">
        <v>1140</v>
      </c>
      <c r="K441" t="s">
        <v>1141</v>
      </c>
      <c r="L441" t="s">
        <v>64</v>
      </c>
      <c r="M441" t="s">
        <v>36</v>
      </c>
      <c r="N441">
        <v>81</v>
      </c>
      <c r="O441">
        <v>50</v>
      </c>
    </row>
    <row r="442" spans="1:15" x14ac:dyDescent="0.3">
      <c r="A442">
        <v>1990</v>
      </c>
      <c r="B442" t="s">
        <v>1144</v>
      </c>
      <c r="C442" t="s">
        <v>317</v>
      </c>
      <c r="D442" t="str">
        <f>CONCATENATE(NobelPrize[[#This Row],[firstname]]," ",NobelPrize[[#This Row],[surname]])</f>
        <v>Joseph E. Murray</v>
      </c>
      <c r="E442" t="s">
        <v>61</v>
      </c>
      <c r="F442" t="s">
        <v>61</v>
      </c>
      <c r="G442" t="s">
        <v>2284</v>
      </c>
      <c r="H442" t="s">
        <v>2274</v>
      </c>
      <c r="I442">
        <v>2</v>
      </c>
      <c r="J442" t="s">
        <v>1145</v>
      </c>
      <c r="K442" t="s">
        <v>955</v>
      </c>
      <c r="L442" t="s">
        <v>64</v>
      </c>
      <c r="M442" t="s">
        <v>73</v>
      </c>
      <c r="N442">
        <v>93</v>
      </c>
      <c r="O442">
        <v>71</v>
      </c>
    </row>
    <row r="443" spans="1:15" x14ac:dyDescent="0.3">
      <c r="A443">
        <v>1990</v>
      </c>
      <c r="B443" t="s">
        <v>1146</v>
      </c>
      <c r="C443" t="s">
        <v>1147</v>
      </c>
      <c r="D443" t="str">
        <f>CONCATENATE(NobelPrize[[#This Row],[firstname]]," ",NobelPrize[[#This Row],[surname]])</f>
        <v>E. Donnall Thomas</v>
      </c>
      <c r="E443" t="s">
        <v>61</v>
      </c>
      <c r="F443" t="s">
        <v>61</v>
      </c>
      <c r="G443" t="s">
        <v>2284</v>
      </c>
      <c r="H443" t="s">
        <v>2274</v>
      </c>
      <c r="I443">
        <v>2</v>
      </c>
      <c r="J443" t="s">
        <v>1148</v>
      </c>
      <c r="K443" t="s">
        <v>430</v>
      </c>
      <c r="L443" t="s">
        <v>64</v>
      </c>
      <c r="M443" t="s">
        <v>19</v>
      </c>
      <c r="N443">
        <v>92</v>
      </c>
      <c r="O443">
        <v>70</v>
      </c>
    </row>
    <row r="444" spans="1:15" x14ac:dyDescent="0.3">
      <c r="A444">
        <v>1991</v>
      </c>
      <c r="B444" t="s">
        <v>163</v>
      </c>
      <c r="C444" t="s">
        <v>1149</v>
      </c>
      <c r="D444" t="str">
        <f>CONCATENATE(NobelPrize[[#This Row],[firstname]]," ",NobelPrize[[#This Row],[surname]])</f>
        <v>Erwin Neher</v>
      </c>
      <c r="E444" t="s">
        <v>15</v>
      </c>
      <c r="G444" t="s">
        <v>2284</v>
      </c>
      <c r="H444" t="s">
        <v>2274</v>
      </c>
      <c r="I444">
        <v>2</v>
      </c>
      <c r="J444" t="s">
        <v>2176</v>
      </c>
      <c r="K444" t="s">
        <v>2146</v>
      </c>
      <c r="L444" t="s">
        <v>18</v>
      </c>
      <c r="M444" t="s">
        <v>19</v>
      </c>
      <c r="N444">
        <v>76</v>
      </c>
      <c r="O444">
        <v>47</v>
      </c>
    </row>
    <row r="445" spans="1:15" x14ac:dyDescent="0.3">
      <c r="A445">
        <v>1991</v>
      </c>
      <c r="B445" t="s">
        <v>1150</v>
      </c>
      <c r="C445" t="s">
        <v>1151</v>
      </c>
      <c r="D445" t="str">
        <f>CONCATENATE(NobelPrize[[#This Row],[firstname]]," ",NobelPrize[[#This Row],[surname]])</f>
        <v>Bert Sakmann</v>
      </c>
      <c r="E445" t="s">
        <v>15</v>
      </c>
      <c r="G445" t="s">
        <v>2284</v>
      </c>
      <c r="H445" t="s">
        <v>2274</v>
      </c>
      <c r="I445">
        <v>2</v>
      </c>
      <c r="J445" t="s">
        <v>2177</v>
      </c>
      <c r="K445" t="s">
        <v>244</v>
      </c>
      <c r="L445" t="s">
        <v>18</v>
      </c>
      <c r="M445" t="s">
        <v>54</v>
      </c>
      <c r="N445">
        <v>78</v>
      </c>
      <c r="O445">
        <v>49</v>
      </c>
    </row>
    <row r="446" spans="1:15" x14ac:dyDescent="0.3">
      <c r="A446">
        <v>1992</v>
      </c>
      <c r="B446" t="s">
        <v>1152</v>
      </c>
      <c r="C446" t="s">
        <v>487</v>
      </c>
      <c r="D446" t="str">
        <f>CONCATENATE(NobelPrize[[#This Row],[firstname]]," ",NobelPrize[[#This Row],[surname]])</f>
        <v>Edmond H. Fischer</v>
      </c>
      <c r="E446" t="s">
        <v>258</v>
      </c>
      <c r="G446" t="s">
        <v>2284</v>
      </c>
      <c r="H446" t="s">
        <v>2274</v>
      </c>
      <c r="I446">
        <v>2</v>
      </c>
      <c r="J446" t="s">
        <v>429</v>
      </c>
      <c r="K446" t="s">
        <v>430</v>
      </c>
      <c r="L446" t="s">
        <v>64</v>
      </c>
      <c r="M446" t="s">
        <v>73</v>
      </c>
      <c r="N446">
        <v>100</v>
      </c>
      <c r="O446">
        <v>72</v>
      </c>
    </row>
    <row r="447" spans="1:15" x14ac:dyDescent="0.3">
      <c r="A447">
        <v>1992</v>
      </c>
      <c r="B447" t="s">
        <v>1153</v>
      </c>
      <c r="C447" t="s">
        <v>950</v>
      </c>
      <c r="D447" t="str">
        <f>CONCATENATE(NobelPrize[[#This Row],[firstname]]," ",NobelPrize[[#This Row],[surname]])</f>
        <v>Edwin G. Krebs</v>
      </c>
      <c r="E447" t="s">
        <v>61</v>
      </c>
      <c r="F447" t="s">
        <v>61</v>
      </c>
      <c r="G447" t="s">
        <v>2284</v>
      </c>
      <c r="H447" t="s">
        <v>2274</v>
      </c>
      <c r="I447">
        <v>2</v>
      </c>
      <c r="J447" t="s">
        <v>429</v>
      </c>
      <c r="K447" t="s">
        <v>430</v>
      </c>
      <c r="L447" t="s">
        <v>64</v>
      </c>
      <c r="M447" t="s">
        <v>54</v>
      </c>
      <c r="N447">
        <v>91</v>
      </c>
      <c r="O447">
        <v>74</v>
      </c>
    </row>
    <row r="448" spans="1:15" x14ac:dyDescent="0.3">
      <c r="A448">
        <v>1993</v>
      </c>
      <c r="B448" t="s">
        <v>1154</v>
      </c>
      <c r="C448" t="s">
        <v>1155</v>
      </c>
      <c r="D448" t="str">
        <f>CONCATENATE(NobelPrize[[#This Row],[firstname]]," ",NobelPrize[[#This Row],[surname]])</f>
        <v>Richard J. Roberts</v>
      </c>
      <c r="E448" t="s">
        <v>45</v>
      </c>
      <c r="G448" t="s">
        <v>2284</v>
      </c>
      <c r="H448" t="s">
        <v>2274</v>
      </c>
      <c r="I448">
        <v>2</v>
      </c>
      <c r="J448" t="s">
        <v>1156</v>
      </c>
      <c r="K448" t="s">
        <v>1157</v>
      </c>
      <c r="L448" t="s">
        <v>64</v>
      </c>
      <c r="M448" t="s">
        <v>91</v>
      </c>
      <c r="N448">
        <v>77</v>
      </c>
      <c r="O448">
        <v>50</v>
      </c>
    </row>
    <row r="449" spans="1:15" x14ac:dyDescent="0.3">
      <c r="A449">
        <v>1993</v>
      </c>
      <c r="B449" t="s">
        <v>1158</v>
      </c>
      <c r="C449" t="s">
        <v>1159</v>
      </c>
      <c r="D449" t="str">
        <f>CONCATENATE(NobelPrize[[#This Row],[firstname]]," ",NobelPrize[[#This Row],[surname]])</f>
        <v>Phillip A. Sharp</v>
      </c>
      <c r="E449" t="s">
        <v>61</v>
      </c>
      <c r="G449" t="s">
        <v>2284</v>
      </c>
      <c r="H449" t="s">
        <v>2274</v>
      </c>
      <c r="I449">
        <v>2</v>
      </c>
      <c r="J449" t="s">
        <v>1160</v>
      </c>
      <c r="K449" t="s">
        <v>204</v>
      </c>
      <c r="L449" t="s">
        <v>64</v>
      </c>
      <c r="M449" t="s">
        <v>54</v>
      </c>
      <c r="N449">
        <v>76</v>
      </c>
      <c r="O449">
        <v>49</v>
      </c>
    </row>
    <row r="450" spans="1:15" x14ac:dyDescent="0.3">
      <c r="A450">
        <v>1994</v>
      </c>
      <c r="B450" t="s">
        <v>1161</v>
      </c>
      <c r="C450" t="s">
        <v>1162</v>
      </c>
      <c r="D450" t="str">
        <f>CONCATENATE(NobelPrize[[#This Row],[firstname]]," ",NobelPrize[[#This Row],[surname]])</f>
        <v>Alfred G. Gilman</v>
      </c>
      <c r="E450" t="s">
        <v>61</v>
      </c>
      <c r="F450" t="s">
        <v>61</v>
      </c>
      <c r="G450" t="s">
        <v>2284</v>
      </c>
      <c r="H450" t="s">
        <v>2274</v>
      </c>
      <c r="I450">
        <v>2</v>
      </c>
      <c r="J450" t="s">
        <v>746</v>
      </c>
      <c r="K450" t="s">
        <v>747</v>
      </c>
      <c r="L450" t="s">
        <v>64</v>
      </c>
      <c r="M450" t="s">
        <v>25</v>
      </c>
      <c r="N450">
        <v>74</v>
      </c>
      <c r="O450">
        <v>53</v>
      </c>
    </row>
    <row r="451" spans="1:15" x14ac:dyDescent="0.3">
      <c r="A451">
        <v>1994</v>
      </c>
      <c r="B451" t="s">
        <v>345</v>
      </c>
      <c r="C451" t="s">
        <v>1163</v>
      </c>
      <c r="D451" t="str">
        <f>CONCATENATE(NobelPrize[[#This Row],[firstname]]," ",NobelPrize[[#This Row],[surname]])</f>
        <v>Martin Rodbell</v>
      </c>
      <c r="E451" t="s">
        <v>61</v>
      </c>
      <c r="F451" t="s">
        <v>61</v>
      </c>
      <c r="G451" t="s">
        <v>2284</v>
      </c>
      <c r="H451" t="s">
        <v>2274</v>
      </c>
      <c r="I451">
        <v>2</v>
      </c>
      <c r="J451" t="s">
        <v>1164</v>
      </c>
      <c r="K451" t="s">
        <v>1136</v>
      </c>
      <c r="L451" t="s">
        <v>64</v>
      </c>
      <c r="M451" t="s">
        <v>36</v>
      </c>
      <c r="N451">
        <v>73</v>
      </c>
      <c r="O451">
        <v>69</v>
      </c>
    </row>
    <row r="452" spans="1:15" x14ac:dyDescent="0.3">
      <c r="A452">
        <v>1995</v>
      </c>
      <c r="B452" t="s">
        <v>1165</v>
      </c>
      <c r="C452" t="s">
        <v>1166</v>
      </c>
      <c r="D452" t="str">
        <f>CONCATENATE(NobelPrize[[#This Row],[firstname]]," ",NobelPrize[[#This Row],[surname]])</f>
        <v>Edward B. Lewis</v>
      </c>
      <c r="E452" t="s">
        <v>61</v>
      </c>
      <c r="F452" t="s">
        <v>61</v>
      </c>
      <c r="G452" t="s">
        <v>2284</v>
      </c>
      <c r="H452" t="s">
        <v>2274</v>
      </c>
      <c r="I452">
        <v>3</v>
      </c>
      <c r="J452" t="s">
        <v>129</v>
      </c>
      <c r="K452" t="s">
        <v>130</v>
      </c>
      <c r="L452" t="s">
        <v>64</v>
      </c>
      <c r="M452" t="s">
        <v>30</v>
      </c>
      <c r="N452">
        <v>86</v>
      </c>
      <c r="O452">
        <v>77</v>
      </c>
    </row>
    <row r="453" spans="1:15" x14ac:dyDescent="0.3">
      <c r="A453">
        <v>1995</v>
      </c>
      <c r="B453" t="s">
        <v>1167</v>
      </c>
      <c r="C453" t="s">
        <v>2095</v>
      </c>
      <c r="D453" t="str">
        <f>CONCATENATE(NobelPrize[[#This Row],[firstname]]," ",NobelPrize[[#This Row],[surname]])</f>
        <v>Christiane Nüsslein-Volhard</v>
      </c>
      <c r="E453" t="s">
        <v>15</v>
      </c>
      <c r="G453" t="s">
        <v>2285</v>
      </c>
      <c r="H453" t="s">
        <v>2274</v>
      </c>
      <c r="I453">
        <v>3</v>
      </c>
      <c r="J453" t="s">
        <v>2178</v>
      </c>
      <c r="K453" t="s">
        <v>2179</v>
      </c>
      <c r="L453" t="s">
        <v>18</v>
      </c>
      <c r="M453" t="s">
        <v>95</v>
      </c>
      <c r="N453">
        <v>78</v>
      </c>
      <c r="O453">
        <v>53</v>
      </c>
    </row>
    <row r="454" spans="1:15" x14ac:dyDescent="0.3">
      <c r="A454">
        <v>1995</v>
      </c>
      <c r="B454" t="s">
        <v>1168</v>
      </c>
      <c r="C454" t="s">
        <v>1169</v>
      </c>
      <c r="D454" t="str">
        <f>CONCATENATE(NobelPrize[[#This Row],[firstname]]," ",NobelPrize[[#This Row],[surname]])</f>
        <v>Eric F. Wieschaus</v>
      </c>
      <c r="E454" t="s">
        <v>61</v>
      </c>
      <c r="G454" t="s">
        <v>2284</v>
      </c>
      <c r="H454" t="s">
        <v>2274</v>
      </c>
      <c r="I454">
        <v>3</v>
      </c>
      <c r="J454" t="s">
        <v>199</v>
      </c>
      <c r="K454" t="s">
        <v>200</v>
      </c>
      <c r="L454" t="s">
        <v>64</v>
      </c>
      <c r="M454" t="s">
        <v>54</v>
      </c>
      <c r="N454">
        <v>73</v>
      </c>
      <c r="O454">
        <v>48</v>
      </c>
    </row>
    <row r="455" spans="1:15" x14ac:dyDescent="0.3">
      <c r="A455">
        <v>1996</v>
      </c>
      <c r="B455" t="s">
        <v>1170</v>
      </c>
      <c r="C455" t="s">
        <v>1171</v>
      </c>
      <c r="D455" t="str">
        <f>CONCATENATE(NobelPrize[[#This Row],[firstname]]," ",NobelPrize[[#This Row],[surname]])</f>
        <v>Peter C. Doherty</v>
      </c>
      <c r="E455" t="s">
        <v>100</v>
      </c>
      <c r="G455" t="s">
        <v>2284</v>
      </c>
      <c r="H455" t="s">
        <v>2274</v>
      </c>
      <c r="I455">
        <v>2</v>
      </c>
      <c r="J455" t="s">
        <v>1172</v>
      </c>
      <c r="K455" t="s">
        <v>1173</v>
      </c>
      <c r="L455" t="s">
        <v>64</v>
      </c>
      <c r="M455" t="s">
        <v>95</v>
      </c>
      <c r="N455">
        <v>80</v>
      </c>
      <c r="O455">
        <v>56</v>
      </c>
    </row>
    <row r="456" spans="1:15" x14ac:dyDescent="0.3">
      <c r="A456">
        <v>1996</v>
      </c>
      <c r="B456" t="s">
        <v>1174</v>
      </c>
      <c r="C456" t="s">
        <v>1175</v>
      </c>
      <c r="D456" t="str">
        <f>CONCATENATE(NobelPrize[[#This Row],[firstname]]," ",NobelPrize[[#This Row],[surname]])</f>
        <v>Rolf M. Zinkernagel</v>
      </c>
      <c r="E456" t="s">
        <v>116</v>
      </c>
      <c r="G456" t="s">
        <v>2284</v>
      </c>
      <c r="H456" t="s">
        <v>2274</v>
      </c>
      <c r="I456">
        <v>2</v>
      </c>
      <c r="J456" t="s">
        <v>1176</v>
      </c>
      <c r="K456" t="s">
        <v>513</v>
      </c>
      <c r="L456" t="s">
        <v>399</v>
      </c>
      <c r="M456" t="s">
        <v>84</v>
      </c>
      <c r="N456">
        <v>76</v>
      </c>
      <c r="O456">
        <v>52</v>
      </c>
    </row>
    <row r="457" spans="1:15" x14ac:dyDescent="0.3">
      <c r="A457">
        <v>1997</v>
      </c>
      <c r="B457" t="s">
        <v>1177</v>
      </c>
      <c r="C457" t="s">
        <v>1178</v>
      </c>
      <c r="D457" t="str">
        <f>CONCATENATE(NobelPrize[[#This Row],[firstname]]," ",NobelPrize[[#This Row],[surname]])</f>
        <v>Stanley B. Prusiner</v>
      </c>
      <c r="E457" t="s">
        <v>61</v>
      </c>
      <c r="G457" t="s">
        <v>2284</v>
      </c>
      <c r="H457" t="s">
        <v>2274</v>
      </c>
      <c r="I457">
        <v>1</v>
      </c>
      <c r="J457" t="s">
        <v>1140</v>
      </c>
      <c r="K457" t="s">
        <v>1141</v>
      </c>
      <c r="L457" t="s">
        <v>64</v>
      </c>
      <c r="M457" t="s">
        <v>30</v>
      </c>
      <c r="N457">
        <v>78</v>
      </c>
      <c r="O457">
        <v>55</v>
      </c>
    </row>
    <row r="458" spans="1:15" x14ac:dyDescent="0.3">
      <c r="A458">
        <v>1998</v>
      </c>
      <c r="B458" t="s">
        <v>779</v>
      </c>
      <c r="C458" t="s">
        <v>1179</v>
      </c>
      <c r="D458" t="str">
        <f>CONCATENATE(NobelPrize[[#This Row],[firstname]]," ",NobelPrize[[#This Row],[surname]])</f>
        <v>Robert F. Furchgott</v>
      </c>
      <c r="E458" t="s">
        <v>61</v>
      </c>
      <c r="F458" t="s">
        <v>61</v>
      </c>
      <c r="G458" t="s">
        <v>2284</v>
      </c>
      <c r="H458" t="s">
        <v>2274</v>
      </c>
      <c r="I458">
        <v>3</v>
      </c>
      <c r="J458" t="s">
        <v>1180</v>
      </c>
      <c r="K458" t="s">
        <v>1181</v>
      </c>
      <c r="L458" t="s">
        <v>64</v>
      </c>
      <c r="M458" t="s">
        <v>54</v>
      </c>
      <c r="N458">
        <v>93</v>
      </c>
      <c r="O458">
        <v>82</v>
      </c>
    </row>
    <row r="459" spans="1:15" x14ac:dyDescent="0.3">
      <c r="A459">
        <v>1998</v>
      </c>
      <c r="B459" t="s">
        <v>1182</v>
      </c>
      <c r="C459" t="s">
        <v>1183</v>
      </c>
      <c r="D459" t="str">
        <f>CONCATENATE(NobelPrize[[#This Row],[firstname]]," ",NobelPrize[[#This Row],[surname]])</f>
        <v>Louis J. Ignarro</v>
      </c>
      <c r="E459" t="s">
        <v>61</v>
      </c>
      <c r="G459" t="s">
        <v>2284</v>
      </c>
      <c r="H459" t="s">
        <v>2274</v>
      </c>
      <c r="I459">
        <v>3</v>
      </c>
      <c r="J459" t="s">
        <v>1140</v>
      </c>
      <c r="K459" t="s">
        <v>624</v>
      </c>
      <c r="L459" t="s">
        <v>64</v>
      </c>
      <c r="M459" t="s">
        <v>30</v>
      </c>
      <c r="N459">
        <v>79</v>
      </c>
      <c r="O459">
        <v>57</v>
      </c>
    </row>
    <row r="460" spans="1:15" x14ac:dyDescent="0.3">
      <c r="A460">
        <v>1998</v>
      </c>
      <c r="B460" t="s">
        <v>1184</v>
      </c>
      <c r="C460" t="s">
        <v>1185</v>
      </c>
      <c r="D460" t="str">
        <f>CONCATENATE(NobelPrize[[#This Row],[firstname]]," ",NobelPrize[[#This Row],[surname]])</f>
        <v>Ferid Murad</v>
      </c>
      <c r="E460" t="s">
        <v>61</v>
      </c>
      <c r="G460" t="s">
        <v>2284</v>
      </c>
      <c r="H460" t="s">
        <v>2274</v>
      </c>
      <c r="I460">
        <v>3</v>
      </c>
      <c r="J460" t="s">
        <v>1186</v>
      </c>
      <c r="K460" t="s">
        <v>782</v>
      </c>
      <c r="L460" t="s">
        <v>64</v>
      </c>
      <c r="M460" t="s">
        <v>91</v>
      </c>
      <c r="N460">
        <v>84</v>
      </c>
      <c r="O460">
        <v>62</v>
      </c>
    </row>
    <row r="461" spans="1:15" x14ac:dyDescent="0.3">
      <c r="A461">
        <v>1999</v>
      </c>
      <c r="B461" t="s">
        <v>2096</v>
      </c>
      <c r="C461" t="s">
        <v>1187</v>
      </c>
      <c r="D461" t="str">
        <f>CONCATENATE(NobelPrize[[#This Row],[firstname]]," ",NobelPrize[[#This Row],[surname]])</f>
        <v>Günter  Blobel</v>
      </c>
      <c r="E461" t="s">
        <v>40</v>
      </c>
      <c r="F461" t="s">
        <v>61</v>
      </c>
      <c r="G461" t="s">
        <v>2284</v>
      </c>
      <c r="H461" t="s">
        <v>2274</v>
      </c>
      <c r="I461">
        <v>1</v>
      </c>
      <c r="J461" t="s">
        <v>674</v>
      </c>
      <c r="K461" t="s">
        <v>180</v>
      </c>
      <c r="L461" t="s">
        <v>64</v>
      </c>
      <c r="M461" t="s">
        <v>30</v>
      </c>
      <c r="N461">
        <v>82</v>
      </c>
      <c r="O461">
        <v>63</v>
      </c>
    </row>
    <row r="462" spans="1:15" x14ac:dyDescent="0.3">
      <c r="A462">
        <v>1901</v>
      </c>
      <c r="B462" t="s">
        <v>716</v>
      </c>
      <c r="C462" t="s">
        <v>1188</v>
      </c>
      <c r="D462" t="str">
        <f>CONCATENATE(NobelPrize[[#This Row],[firstname]]," ",NobelPrize[[#This Row],[surname]])</f>
        <v>Henry Dunant</v>
      </c>
      <c r="E462" t="s">
        <v>116</v>
      </c>
      <c r="F462" t="s">
        <v>116</v>
      </c>
      <c r="G462" t="s">
        <v>2284</v>
      </c>
      <c r="H462" t="s">
        <v>2276</v>
      </c>
      <c r="I462">
        <v>2</v>
      </c>
      <c r="M462" t="s">
        <v>30</v>
      </c>
      <c r="N462">
        <v>82</v>
      </c>
      <c r="O462">
        <v>73</v>
      </c>
    </row>
    <row r="463" spans="1:15" x14ac:dyDescent="0.3">
      <c r="A463">
        <v>1901</v>
      </c>
      <c r="B463" t="s">
        <v>2083</v>
      </c>
      <c r="C463" t="s">
        <v>1189</v>
      </c>
      <c r="D463" t="str">
        <f>CONCATENATE(NobelPrize[[#This Row],[firstname]]," ",NobelPrize[[#This Row],[surname]])</f>
        <v>Frédéric  Passy</v>
      </c>
      <c r="E463" t="s">
        <v>33</v>
      </c>
      <c r="F463" t="s">
        <v>33</v>
      </c>
      <c r="G463" t="s">
        <v>2284</v>
      </c>
      <c r="H463" t="s">
        <v>2276</v>
      </c>
      <c r="I463">
        <v>2</v>
      </c>
      <c r="M463" t="s">
        <v>30</v>
      </c>
      <c r="N463">
        <v>90</v>
      </c>
      <c r="O463">
        <v>79</v>
      </c>
    </row>
    <row r="464" spans="1:15" x14ac:dyDescent="0.3">
      <c r="A464">
        <v>1902</v>
      </c>
      <c r="B464" t="s">
        <v>2097</v>
      </c>
      <c r="C464" t="s">
        <v>1190</v>
      </c>
      <c r="D464" t="str">
        <f>CONCATENATE(NobelPrize[[#This Row],[firstname]]," ",NobelPrize[[#This Row],[surname]])</f>
        <v>Élie  Ducommun</v>
      </c>
      <c r="E464" t="s">
        <v>116</v>
      </c>
      <c r="F464" t="s">
        <v>116</v>
      </c>
      <c r="G464" t="s">
        <v>2284</v>
      </c>
      <c r="H464" t="s">
        <v>2276</v>
      </c>
      <c r="I464">
        <v>2</v>
      </c>
      <c r="M464" t="s">
        <v>118</v>
      </c>
      <c r="N464">
        <v>73</v>
      </c>
      <c r="O464">
        <v>69</v>
      </c>
    </row>
    <row r="465" spans="1:15" x14ac:dyDescent="0.3">
      <c r="A465">
        <v>1902</v>
      </c>
      <c r="B465" t="s">
        <v>119</v>
      </c>
      <c r="C465" t="s">
        <v>1191</v>
      </c>
      <c r="D465" t="str">
        <f>CONCATENATE(NobelPrize[[#This Row],[firstname]]," ",NobelPrize[[#This Row],[surname]])</f>
        <v>Albert Gobat</v>
      </c>
      <c r="E465" t="s">
        <v>116</v>
      </c>
      <c r="F465" t="s">
        <v>116</v>
      </c>
      <c r="G465" t="s">
        <v>2284</v>
      </c>
      <c r="H465" t="s">
        <v>2276</v>
      </c>
      <c r="I465">
        <v>2</v>
      </c>
      <c r="M465" t="s">
        <v>30</v>
      </c>
      <c r="N465">
        <v>71</v>
      </c>
      <c r="O465">
        <v>59</v>
      </c>
    </row>
    <row r="466" spans="1:15" x14ac:dyDescent="0.3">
      <c r="A466">
        <v>1903</v>
      </c>
      <c r="B466" t="s">
        <v>1192</v>
      </c>
      <c r="C466" t="s">
        <v>1193</v>
      </c>
      <c r="D466" t="str">
        <f>CONCATENATE(NobelPrize[[#This Row],[firstname]]," ",NobelPrize[[#This Row],[surname]])</f>
        <v>Randal Cremer</v>
      </c>
      <c r="E466" t="s">
        <v>45</v>
      </c>
      <c r="F466" t="s">
        <v>45</v>
      </c>
      <c r="G466" t="s">
        <v>2284</v>
      </c>
      <c r="H466" t="s">
        <v>2276</v>
      </c>
      <c r="I466">
        <v>1</v>
      </c>
      <c r="M466" t="s">
        <v>19</v>
      </c>
      <c r="N466">
        <v>80</v>
      </c>
      <c r="O466">
        <v>75</v>
      </c>
    </row>
    <row r="467" spans="1:15" x14ac:dyDescent="0.3">
      <c r="A467">
        <v>1905</v>
      </c>
      <c r="B467" t="s">
        <v>1194</v>
      </c>
      <c r="C467" t="s">
        <v>1195</v>
      </c>
      <c r="D467" t="str">
        <f>CONCATENATE(NobelPrize[[#This Row],[firstname]]," ",NobelPrize[[#This Row],[surname]])</f>
        <v>Bertha von Suttner</v>
      </c>
      <c r="E467" t="s">
        <v>618</v>
      </c>
      <c r="F467" t="s">
        <v>164</v>
      </c>
      <c r="G467" t="s">
        <v>2285</v>
      </c>
      <c r="H467" t="s">
        <v>2276</v>
      </c>
      <c r="I467">
        <v>1</v>
      </c>
      <c r="M467" t="s">
        <v>54</v>
      </c>
      <c r="N467">
        <v>71</v>
      </c>
      <c r="O467">
        <v>62</v>
      </c>
    </row>
    <row r="468" spans="1:15" x14ac:dyDescent="0.3">
      <c r="A468">
        <v>1906</v>
      </c>
      <c r="B468" t="s">
        <v>1196</v>
      </c>
      <c r="C468" t="s">
        <v>1197</v>
      </c>
      <c r="D468" t="str">
        <f>CONCATENATE(NobelPrize[[#This Row],[firstname]]," ",NobelPrize[[#This Row],[surname]])</f>
        <v>Theodore Roosevelt</v>
      </c>
      <c r="E468" t="s">
        <v>61</v>
      </c>
      <c r="F468" t="s">
        <v>61</v>
      </c>
      <c r="G468" t="s">
        <v>2284</v>
      </c>
      <c r="H468" t="s">
        <v>2276</v>
      </c>
      <c r="I468">
        <v>1</v>
      </c>
      <c r="M468" t="s">
        <v>95</v>
      </c>
      <c r="N468">
        <v>61</v>
      </c>
      <c r="O468">
        <v>48</v>
      </c>
    </row>
    <row r="469" spans="1:15" x14ac:dyDescent="0.3">
      <c r="A469">
        <v>1907</v>
      </c>
      <c r="B469" t="s">
        <v>1198</v>
      </c>
      <c r="C469" t="s">
        <v>1199</v>
      </c>
      <c r="D469" t="str">
        <f>CONCATENATE(NobelPrize[[#This Row],[firstname]]," ",NobelPrize[[#This Row],[surname]])</f>
        <v>Ernesto Teodoro Moneta</v>
      </c>
      <c r="E469" t="s">
        <v>71</v>
      </c>
      <c r="F469" t="s">
        <v>71</v>
      </c>
      <c r="G469" t="s">
        <v>2284</v>
      </c>
      <c r="H469" t="s">
        <v>2276</v>
      </c>
      <c r="I469">
        <v>2</v>
      </c>
      <c r="M469" t="s">
        <v>91</v>
      </c>
      <c r="N469">
        <v>85</v>
      </c>
      <c r="O469">
        <v>74</v>
      </c>
    </row>
    <row r="470" spans="1:15" x14ac:dyDescent="0.3">
      <c r="A470">
        <v>1907</v>
      </c>
      <c r="B470" t="s">
        <v>151</v>
      </c>
      <c r="C470" t="s">
        <v>1200</v>
      </c>
      <c r="D470" t="str">
        <f>CONCATENATE(NobelPrize[[#This Row],[firstname]]," ",NobelPrize[[#This Row],[surname]])</f>
        <v>Louis Renault</v>
      </c>
      <c r="E470" t="s">
        <v>33</v>
      </c>
      <c r="F470" t="s">
        <v>33</v>
      </c>
      <c r="G470" t="s">
        <v>2284</v>
      </c>
      <c r="H470" t="s">
        <v>2276</v>
      </c>
      <c r="I470">
        <v>2</v>
      </c>
      <c r="J470" t="s">
        <v>42</v>
      </c>
      <c r="K470" t="s">
        <v>34</v>
      </c>
      <c r="L470" t="s">
        <v>35</v>
      </c>
      <c r="M470" t="s">
        <v>30</v>
      </c>
      <c r="N470">
        <v>75</v>
      </c>
      <c r="O470">
        <v>64</v>
      </c>
    </row>
    <row r="471" spans="1:15" x14ac:dyDescent="0.3">
      <c r="A471">
        <v>1908</v>
      </c>
      <c r="B471" t="s">
        <v>1201</v>
      </c>
      <c r="C471" t="s">
        <v>1202</v>
      </c>
      <c r="D471" t="str">
        <f>CONCATENATE(NobelPrize[[#This Row],[firstname]]," ",NobelPrize[[#This Row],[surname]])</f>
        <v>Klas Pontus Arnoldson</v>
      </c>
      <c r="E471" t="s">
        <v>86</v>
      </c>
      <c r="F471" t="s">
        <v>86</v>
      </c>
      <c r="G471" t="s">
        <v>2284</v>
      </c>
      <c r="H471" t="s">
        <v>2276</v>
      </c>
      <c r="I471">
        <v>2</v>
      </c>
      <c r="M471" t="s">
        <v>95</v>
      </c>
      <c r="N471">
        <v>72</v>
      </c>
      <c r="O471">
        <v>64</v>
      </c>
    </row>
    <row r="472" spans="1:15" x14ac:dyDescent="0.3">
      <c r="A472">
        <v>1908</v>
      </c>
      <c r="B472" t="s">
        <v>1203</v>
      </c>
      <c r="C472" t="s">
        <v>1204</v>
      </c>
      <c r="D472" t="str">
        <f>CONCATENATE(NobelPrize[[#This Row],[firstname]]," ",NobelPrize[[#This Row],[surname]])</f>
        <v>Fredrik Bajer</v>
      </c>
      <c r="E472" t="s">
        <v>123</v>
      </c>
      <c r="F472" t="s">
        <v>123</v>
      </c>
      <c r="G472" t="s">
        <v>2284</v>
      </c>
      <c r="H472" t="s">
        <v>2276</v>
      </c>
      <c r="I472">
        <v>2</v>
      </c>
      <c r="M472" t="s">
        <v>73</v>
      </c>
      <c r="N472">
        <v>85</v>
      </c>
      <c r="O472">
        <v>71</v>
      </c>
    </row>
    <row r="473" spans="1:15" x14ac:dyDescent="0.3">
      <c r="A473">
        <v>1909</v>
      </c>
      <c r="B473" t="s">
        <v>1205</v>
      </c>
      <c r="C473" t="s">
        <v>1206</v>
      </c>
      <c r="D473" t="str">
        <f>CONCATENATE(NobelPrize[[#This Row],[firstname]]," ",NobelPrize[[#This Row],[surname]])</f>
        <v>Auguste Beernaert</v>
      </c>
      <c r="E473" t="s">
        <v>691</v>
      </c>
      <c r="F473" t="s">
        <v>116</v>
      </c>
      <c r="G473" t="s">
        <v>2284</v>
      </c>
      <c r="H473" t="s">
        <v>2276</v>
      </c>
      <c r="I473">
        <v>2</v>
      </c>
      <c r="M473" t="s">
        <v>25</v>
      </c>
      <c r="N473">
        <v>83</v>
      </c>
      <c r="O473">
        <v>80</v>
      </c>
    </row>
    <row r="474" spans="1:15" x14ac:dyDescent="0.3">
      <c r="A474">
        <v>1909</v>
      </c>
      <c r="B474" t="s">
        <v>1207</v>
      </c>
      <c r="C474" t="s">
        <v>1208</v>
      </c>
      <c r="D474" t="str">
        <f>CONCATENATE(NobelPrize[[#This Row],[firstname]]," ",NobelPrize[[#This Row],[surname]])</f>
        <v>Paul Henri d'Estournelles de Constant</v>
      </c>
      <c r="E474" t="s">
        <v>33</v>
      </c>
      <c r="F474" t="s">
        <v>33</v>
      </c>
      <c r="G474" t="s">
        <v>2284</v>
      </c>
      <c r="H474" t="s">
        <v>2276</v>
      </c>
      <c r="I474">
        <v>2</v>
      </c>
      <c r="M474" t="s">
        <v>41</v>
      </c>
      <c r="N474">
        <v>72</v>
      </c>
      <c r="O474">
        <v>57</v>
      </c>
    </row>
    <row r="475" spans="1:15" x14ac:dyDescent="0.3">
      <c r="A475">
        <v>1911</v>
      </c>
      <c r="B475" t="s">
        <v>1209</v>
      </c>
      <c r="C475" t="s">
        <v>1210</v>
      </c>
      <c r="D475" t="str">
        <f>CONCATENATE(NobelPrize[[#This Row],[firstname]]," ",NobelPrize[[#This Row],[surname]])</f>
        <v>Tobias Asser</v>
      </c>
      <c r="E475" t="s">
        <v>22</v>
      </c>
      <c r="F475" t="s">
        <v>22</v>
      </c>
      <c r="G475" t="s">
        <v>2284</v>
      </c>
      <c r="H475" t="s">
        <v>2276</v>
      </c>
      <c r="I475">
        <v>2</v>
      </c>
      <c r="M475" t="s">
        <v>73</v>
      </c>
      <c r="N475">
        <v>75</v>
      </c>
      <c r="O475">
        <v>73</v>
      </c>
    </row>
    <row r="476" spans="1:15" x14ac:dyDescent="0.3">
      <c r="A476">
        <v>1911</v>
      </c>
      <c r="B476" t="s">
        <v>309</v>
      </c>
      <c r="C476" t="s">
        <v>1211</v>
      </c>
      <c r="D476" t="str">
        <f>CONCATENATE(NobelPrize[[#This Row],[firstname]]," ",NobelPrize[[#This Row],[surname]])</f>
        <v>Alfred Fried</v>
      </c>
      <c r="E476" t="s">
        <v>164</v>
      </c>
      <c r="F476" t="s">
        <v>164</v>
      </c>
      <c r="G476" t="s">
        <v>2284</v>
      </c>
      <c r="H476" t="s">
        <v>2276</v>
      </c>
      <c r="I476">
        <v>2</v>
      </c>
      <c r="M476" t="s">
        <v>41</v>
      </c>
      <c r="N476">
        <v>57</v>
      </c>
      <c r="O476">
        <v>47</v>
      </c>
    </row>
    <row r="477" spans="1:15" x14ac:dyDescent="0.3">
      <c r="A477">
        <v>1912</v>
      </c>
      <c r="B477" t="s">
        <v>1212</v>
      </c>
      <c r="C477" t="s">
        <v>1213</v>
      </c>
      <c r="D477" t="str">
        <f>CONCATENATE(NobelPrize[[#This Row],[firstname]]," ",NobelPrize[[#This Row],[surname]])</f>
        <v>Elihu Root</v>
      </c>
      <c r="E477" t="s">
        <v>61</v>
      </c>
      <c r="F477" t="s">
        <v>61</v>
      </c>
      <c r="G477" t="s">
        <v>2284</v>
      </c>
      <c r="H477" t="s">
        <v>2276</v>
      </c>
      <c r="I477">
        <v>1</v>
      </c>
      <c r="M477" t="s">
        <v>118</v>
      </c>
      <c r="N477">
        <v>92</v>
      </c>
      <c r="O477">
        <v>67</v>
      </c>
    </row>
    <row r="478" spans="1:15" x14ac:dyDescent="0.3">
      <c r="A478">
        <v>1913</v>
      </c>
      <c r="B478" t="s">
        <v>31</v>
      </c>
      <c r="C478" t="s">
        <v>1214</v>
      </c>
      <c r="D478" t="str">
        <f>CONCATENATE(NobelPrize[[#This Row],[firstname]]," ",NobelPrize[[#This Row],[surname]])</f>
        <v>Henri La Fontaine</v>
      </c>
      <c r="E478" t="s">
        <v>691</v>
      </c>
      <c r="F478" t="s">
        <v>691</v>
      </c>
      <c r="G478" t="s">
        <v>2284</v>
      </c>
      <c r="H478" t="s">
        <v>2276</v>
      </c>
      <c r="I478">
        <v>1</v>
      </c>
      <c r="M478" t="s">
        <v>73</v>
      </c>
      <c r="N478">
        <v>89</v>
      </c>
      <c r="O478">
        <v>59</v>
      </c>
    </row>
    <row r="479" spans="1:15" x14ac:dyDescent="0.3">
      <c r="A479">
        <v>1919</v>
      </c>
      <c r="B479" t="s">
        <v>1215</v>
      </c>
      <c r="C479" t="s">
        <v>147</v>
      </c>
      <c r="D479" t="str">
        <f>CONCATENATE(NobelPrize[[#This Row],[firstname]]," ",NobelPrize[[#This Row],[surname]])</f>
        <v>Woodrow Wilson</v>
      </c>
      <c r="E479" t="s">
        <v>61</v>
      </c>
      <c r="F479" t="s">
        <v>61</v>
      </c>
      <c r="G479" t="s">
        <v>2284</v>
      </c>
      <c r="H479" t="s">
        <v>2276</v>
      </c>
      <c r="I479">
        <v>1</v>
      </c>
      <c r="M479" t="s">
        <v>36</v>
      </c>
      <c r="N479">
        <v>68</v>
      </c>
      <c r="O479">
        <v>63</v>
      </c>
    </row>
    <row r="480" spans="1:15" x14ac:dyDescent="0.3">
      <c r="A480">
        <v>1920</v>
      </c>
      <c r="B480" t="s">
        <v>2099</v>
      </c>
      <c r="C480" t="s">
        <v>1216</v>
      </c>
      <c r="D480" t="str">
        <f>CONCATENATE(NobelPrize[[#This Row],[firstname]]," ",NobelPrize[[#This Row],[surname]])</f>
        <v>Léon  Bourgeois</v>
      </c>
      <c r="E480" t="s">
        <v>33</v>
      </c>
      <c r="F480" t="s">
        <v>33</v>
      </c>
      <c r="G480" t="s">
        <v>2284</v>
      </c>
      <c r="H480" t="s">
        <v>2276</v>
      </c>
      <c r="I480">
        <v>1</v>
      </c>
      <c r="M480" t="s">
        <v>30</v>
      </c>
      <c r="N480">
        <v>74</v>
      </c>
      <c r="O480">
        <v>69</v>
      </c>
    </row>
    <row r="481" spans="1:15" x14ac:dyDescent="0.3">
      <c r="A481">
        <v>1921</v>
      </c>
      <c r="B481" t="s">
        <v>1217</v>
      </c>
      <c r="C481" t="s">
        <v>1218</v>
      </c>
      <c r="D481" t="str">
        <f>CONCATENATE(NobelPrize[[#This Row],[firstname]]," ",NobelPrize[[#This Row],[surname]])</f>
        <v>Hjalmar Branting</v>
      </c>
      <c r="E481" t="s">
        <v>86</v>
      </c>
      <c r="F481" t="s">
        <v>86</v>
      </c>
      <c r="G481" t="s">
        <v>2284</v>
      </c>
      <c r="H481" t="s">
        <v>2276</v>
      </c>
      <c r="I481">
        <v>2</v>
      </c>
      <c r="M481" t="s">
        <v>41</v>
      </c>
      <c r="N481">
        <v>65</v>
      </c>
      <c r="O481">
        <v>61</v>
      </c>
    </row>
    <row r="482" spans="1:15" x14ac:dyDescent="0.3">
      <c r="A482">
        <v>1921</v>
      </c>
      <c r="B482" t="s">
        <v>668</v>
      </c>
      <c r="C482" t="s">
        <v>1219</v>
      </c>
      <c r="D482" t="str">
        <f>CONCATENATE(NobelPrize[[#This Row],[firstname]]," ",NobelPrize[[#This Row],[surname]])</f>
        <v>Christian Lange</v>
      </c>
      <c r="E482" t="s">
        <v>340</v>
      </c>
      <c r="F482" t="s">
        <v>340</v>
      </c>
      <c r="G482" t="s">
        <v>2284</v>
      </c>
      <c r="H482" t="s">
        <v>2276</v>
      </c>
      <c r="I482">
        <v>2</v>
      </c>
      <c r="M482" t="s">
        <v>91</v>
      </c>
      <c r="N482">
        <v>69</v>
      </c>
      <c r="O482">
        <v>52</v>
      </c>
    </row>
    <row r="483" spans="1:15" x14ac:dyDescent="0.3">
      <c r="A483">
        <v>1922</v>
      </c>
      <c r="B483" t="s">
        <v>1220</v>
      </c>
      <c r="C483" t="s">
        <v>1221</v>
      </c>
      <c r="D483" t="str">
        <f>CONCATENATE(NobelPrize[[#This Row],[firstname]]," ",NobelPrize[[#This Row],[surname]])</f>
        <v>Fridtjof Nansen</v>
      </c>
      <c r="E483" t="s">
        <v>340</v>
      </c>
      <c r="F483" t="s">
        <v>340</v>
      </c>
      <c r="G483" t="s">
        <v>2284</v>
      </c>
      <c r="H483" t="s">
        <v>2276</v>
      </c>
      <c r="I483">
        <v>1</v>
      </c>
      <c r="M483" t="s">
        <v>95</v>
      </c>
      <c r="N483">
        <v>69</v>
      </c>
      <c r="O483">
        <v>61</v>
      </c>
    </row>
    <row r="484" spans="1:15" x14ac:dyDescent="0.3">
      <c r="A484">
        <v>1925</v>
      </c>
      <c r="B484" t="s">
        <v>1222</v>
      </c>
      <c r="C484" t="s">
        <v>275</v>
      </c>
      <c r="D484" t="str">
        <f>CONCATENATE(NobelPrize[[#This Row],[firstname]]," ",NobelPrize[[#This Row],[surname]])</f>
        <v>Sir Austen Chamberlain</v>
      </c>
      <c r="E484" t="s">
        <v>45</v>
      </c>
      <c r="F484" t="s">
        <v>45</v>
      </c>
      <c r="G484" t="s">
        <v>2284</v>
      </c>
      <c r="H484" t="s">
        <v>2276</v>
      </c>
      <c r="I484">
        <v>2</v>
      </c>
      <c r="M484" t="s">
        <v>95</v>
      </c>
      <c r="N484">
        <v>74</v>
      </c>
      <c r="O484">
        <v>62</v>
      </c>
    </row>
    <row r="485" spans="1:15" x14ac:dyDescent="0.3">
      <c r="A485">
        <v>1925</v>
      </c>
      <c r="B485" t="s">
        <v>1223</v>
      </c>
      <c r="C485" t="s">
        <v>1224</v>
      </c>
      <c r="D485" t="str">
        <f>CONCATENATE(NobelPrize[[#This Row],[firstname]]," ",NobelPrize[[#This Row],[surname]])</f>
        <v>Charles G. Dawes</v>
      </c>
      <c r="E485" t="s">
        <v>61</v>
      </c>
      <c r="F485" t="s">
        <v>61</v>
      </c>
      <c r="G485" t="s">
        <v>2284</v>
      </c>
      <c r="H485" t="s">
        <v>2276</v>
      </c>
      <c r="I485">
        <v>2</v>
      </c>
      <c r="M485" t="s">
        <v>68</v>
      </c>
      <c r="N485">
        <v>86</v>
      </c>
      <c r="O485">
        <v>60</v>
      </c>
    </row>
    <row r="486" spans="1:15" x14ac:dyDescent="0.3">
      <c r="A486">
        <v>1926</v>
      </c>
      <c r="B486" t="s">
        <v>1225</v>
      </c>
      <c r="C486" t="s">
        <v>1226</v>
      </c>
      <c r="D486" t="str">
        <f>CONCATENATE(NobelPrize[[#This Row],[firstname]]," ",NobelPrize[[#This Row],[surname]])</f>
        <v>Aristide Briand</v>
      </c>
      <c r="E486" t="s">
        <v>33</v>
      </c>
      <c r="F486" t="s">
        <v>33</v>
      </c>
      <c r="G486" t="s">
        <v>2284</v>
      </c>
      <c r="H486" t="s">
        <v>2276</v>
      </c>
      <c r="I486">
        <v>2</v>
      </c>
      <c r="M486" t="s">
        <v>19</v>
      </c>
      <c r="N486">
        <v>70</v>
      </c>
      <c r="O486">
        <v>64</v>
      </c>
    </row>
    <row r="487" spans="1:15" x14ac:dyDescent="0.3">
      <c r="A487">
        <v>1926</v>
      </c>
      <c r="B487" t="s">
        <v>138</v>
      </c>
      <c r="C487" t="s">
        <v>1227</v>
      </c>
      <c r="D487" t="str">
        <f>CONCATENATE(NobelPrize[[#This Row],[firstname]]," ",NobelPrize[[#This Row],[surname]])</f>
        <v>Gustav Stresemann</v>
      </c>
      <c r="E487" t="s">
        <v>15</v>
      </c>
      <c r="F487" t="s">
        <v>15</v>
      </c>
      <c r="G487" t="s">
        <v>2284</v>
      </c>
      <c r="H487" t="s">
        <v>2276</v>
      </c>
      <c r="I487">
        <v>2</v>
      </c>
      <c r="M487" t="s">
        <v>30</v>
      </c>
      <c r="N487">
        <v>51</v>
      </c>
      <c r="O487">
        <v>48</v>
      </c>
    </row>
    <row r="488" spans="1:15" x14ac:dyDescent="0.3">
      <c r="A488">
        <v>1927</v>
      </c>
      <c r="B488" t="s">
        <v>74</v>
      </c>
      <c r="C488" t="s">
        <v>1228</v>
      </c>
      <c r="D488" t="str">
        <f>CONCATENATE(NobelPrize[[#This Row],[firstname]]," ",NobelPrize[[#This Row],[surname]])</f>
        <v>Ferdinand Buisson</v>
      </c>
      <c r="E488" t="s">
        <v>33</v>
      </c>
      <c r="F488" t="s">
        <v>33</v>
      </c>
      <c r="G488" t="s">
        <v>2284</v>
      </c>
      <c r="H488" t="s">
        <v>2276</v>
      </c>
      <c r="I488">
        <v>2</v>
      </c>
      <c r="M488" t="s">
        <v>36</v>
      </c>
      <c r="N488">
        <v>91</v>
      </c>
      <c r="O488">
        <v>86</v>
      </c>
    </row>
    <row r="489" spans="1:15" x14ac:dyDescent="0.3">
      <c r="A489">
        <v>1927</v>
      </c>
      <c r="B489" t="s">
        <v>1229</v>
      </c>
      <c r="C489" t="s">
        <v>1230</v>
      </c>
      <c r="D489" t="str">
        <f>CONCATENATE(NobelPrize[[#This Row],[firstname]]," ",NobelPrize[[#This Row],[surname]])</f>
        <v>Ludwig Quidde</v>
      </c>
      <c r="E489" t="s">
        <v>15</v>
      </c>
      <c r="F489" t="s">
        <v>116</v>
      </c>
      <c r="G489" t="s">
        <v>2284</v>
      </c>
      <c r="H489" t="s">
        <v>2276</v>
      </c>
      <c r="I489">
        <v>2</v>
      </c>
      <c r="M489" t="s">
        <v>19</v>
      </c>
      <c r="N489">
        <v>83</v>
      </c>
      <c r="O489">
        <v>69</v>
      </c>
    </row>
    <row r="490" spans="1:15" x14ac:dyDescent="0.3">
      <c r="A490">
        <v>1929</v>
      </c>
      <c r="B490" t="s">
        <v>1231</v>
      </c>
      <c r="C490" t="s">
        <v>1232</v>
      </c>
      <c r="D490" t="str">
        <f>CONCATENATE(NobelPrize[[#This Row],[firstname]]," ",NobelPrize[[#This Row],[surname]])</f>
        <v>Frank B. Kellogg</v>
      </c>
      <c r="E490" t="s">
        <v>61</v>
      </c>
      <c r="F490" t="s">
        <v>61</v>
      </c>
      <c r="G490" t="s">
        <v>2284</v>
      </c>
      <c r="H490" t="s">
        <v>2276</v>
      </c>
      <c r="I490">
        <v>1</v>
      </c>
      <c r="M490" t="s">
        <v>36</v>
      </c>
      <c r="N490">
        <v>81</v>
      </c>
      <c r="O490">
        <v>73</v>
      </c>
    </row>
    <row r="491" spans="1:15" x14ac:dyDescent="0.3">
      <c r="A491">
        <v>1930</v>
      </c>
      <c r="B491" t="s">
        <v>1233</v>
      </c>
      <c r="C491" t="s">
        <v>2100</v>
      </c>
      <c r="D491" t="str">
        <f>CONCATENATE(NobelPrize[[#This Row],[firstname]]," ",NobelPrize[[#This Row],[surname]])</f>
        <v>Nathan Söderblom </v>
      </c>
      <c r="E491" t="s">
        <v>86</v>
      </c>
      <c r="F491" t="s">
        <v>86</v>
      </c>
      <c r="G491" t="s">
        <v>2284</v>
      </c>
      <c r="H491" t="s">
        <v>2276</v>
      </c>
      <c r="I491">
        <v>1</v>
      </c>
      <c r="M491" t="s">
        <v>84</v>
      </c>
      <c r="N491">
        <v>65</v>
      </c>
      <c r="O491">
        <v>64</v>
      </c>
    </row>
    <row r="492" spans="1:15" x14ac:dyDescent="0.3">
      <c r="A492">
        <v>1931</v>
      </c>
      <c r="B492" t="s">
        <v>1234</v>
      </c>
      <c r="C492" t="s">
        <v>1235</v>
      </c>
      <c r="D492" t="str">
        <f>CONCATENATE(NobelPrize[[#This Row],[firstname]]," ",NobelPrize[[#This Row],[surname]])</f>
        <v>Jane Addams</v>
      </c>
      <c r="E492" t="s">
        <v>61</v>
      </c>
      <c r="F492" t="s">
        <v>61</v>
      </c>
      <c r="G492" t="s">
        <v>2285</v>
      </c>
      <c r="H492" t="s">
        <v>2276</v>
      </c>
      <c r="I492">
        <v>2</v>
      </c>
      <c r="M492" t="s">
        <v>91</v>
      </c>
      <c r="N492">
        <v>75</v>
      </c>
      <c r="O492">
        <v>71</v>
      </c>
    </row>
    <row r="493" spans="1:15" x14ac:dyDescent="0.3">
      <c r="A493">
        <v>1931</v>
      </c>
      <c r="B493" t="s">
        <v>1236</v>
      </c>
      <c r="C493" t="s">
        <v>1237</v>
      </c>
      <c r="D493" t="str">
        <f>CONCATENATE(NobelPrize[[#This Row],[firstname]]," ",NobelPrize[[#This Row],[surname]])</f>
        <v>Nicholas Murray Butler</v>
      </c>
      <c r="E493" t="s">
        <v>61</v>
      </c>
      <c r="F493" t="s">
        <v>61</v>
      </c>
      <c r="G493" t="s">
        <v>2284</v>
      </c>
      <c r="H493" t="s">
        <v>2276</v>
      </c>
      <c r="I493">
        <v>2</v>
      </c>
      <c r="J493" t="s">
        <v>196</v>
      </c>
      <c r="K493" t="s">
        <v>180</v>
      </c>
      <c r="L493" t="s">
        <v>64</v>
      </c>
      <c r="M493" t="s">
        <v>73</v>
      </c>
      <c r="N493">
        <v>85</v>
      </c>
      <c r="O493">
        <v>69</v>
      </c>
    </row>
    <row r="494" spans="1:15" x14ac:dyDescent="0.3">
      <c r="A494">
        <v>1933</v>
      </c>
      <c r="B494" t="s">
        <v>1238</v>
      </c>
      <c r="C494" t="s">
        <v>1239</v>
      </c>
      <c r="D494" t="str">
        <f>CONCATENATE(NobelPrize[[#This Row],[firstname]]," ",NobelPrize[[#This Row],[surname]])</f>
        <v>Sir Norman Angell</v>
      </c>
      <c r="E494" t="s">
        <v>45</v>
      </c>
      <c r="F494" t="s">
        <v>45</v>
      </c>
      <c r="G494" t="s">
        <v>2284</v>
      </c>
      <c r="H494" t="s">
        <v>2276</v>
      </c>
      <c r="I494">
        <v>1</v>
      </c>
      <c r="M494" t="s">
        <v>36</v>
      </c>
      <c r="N494">
        <v>95</v>
      </c>
      <c r="O494">
        <v>61</v>
      </c>
    </row>
    <row r="495" spans="1:15" x14ac:dyDescent="0.3">
      <c r="A495">
        <v>1934</v>
      </c>
      <c r="B495" t="s">
        <v>535</v>
      </c>
      <c r="C495" t="s">
        <v>1240</v>
      </c>
      <c r="D495" t="str">
        <f>CONCATENATE(NobelPrize[[#This Row],[firstname]]," ",NobelPrize[[#This Row],[surname]])</f>
        <v>Arthur Henderson</v>
      </c>
      <c r="E495" t="s">
        <v>45</v>
      </c>
      <c r="F495" t="s">
        <v>45</v>
      </c>
      <c r="G495" t="s">
        <v>2284</v>
      </c>
      <c r="H495" t="s">
        <v>2276</v>
      </c>
      <c r="I495">
        <v>1</v>
      </c>
      <c r="M495" t="s">
        <v>91</v>
      </c>
      <c r="N495">
        <v>72</v>
      </c>
      <c r="O495">
        <v>71</v>
      </c>
    </row>
    <row r="496" spans="1:15" x14ac:dyDescent="0.3">
      <c r="A496">
        <v>1935</v>
      </c>
      <c r="B496" t="s">
        <v>539</v>
      </c>
      <c r="C496" t="s">
        <v>1241</v>
      </c>
      <c r="D496" t="str">
        <f>CONCATENATE(NobelPrize[[#This Row],[firstname]]," ",NobelPrize[[#This Row],[surname]])</f>
        <v>Carl von Ossietzky</v>
      </c>
      <c r="E496" t="s">
        <v>15</v>
      </c>
      <c r="F496" t="s">
        <v>15</v>
      </c>
      <c r="G496" t="s">
        <v>2284</v>
      </c>
      <c r="H496" t="s">
        <v>2276</v>
      </c>
      <c r="I496">
        <v>1</v>
      </c>
      <c r="M496" t="s">
        <v>95</v>
      </c>
      <c r="N496">
        <v>49</v>
      </c>
      <c r="O496">
        <v>46</v>
      </c>
    </row>
    <row r="497" spans="1:15" x14ac:dyDescent="0.3">
      <c r="A497">
        <v>1936</v>
      </c>
      <c r="B497" t="s">
        <v>1242</v>
      </c>
      <c r="C497" t="s">
        <v>1243</v>
      </c>
      <c r="D497" t="str">
        <f>CONCATENATE(NobelPrize[[#This Row],[firstname]]," ",NobelPrize[[#This Row],[surname]])</f>
        <v>Carlos Saavedra Lamas</v>
      </c>
      <c r="E497" t="s">
        <v>543</v>
      </c>
      <c r="F497" t="s">
        <v>543</v>
      </c>
      <c r="G497" t="s">
        <v>2284</v>
      </c>
      <c r="H497" t="s">
        <v>2276</v>
      </c>
      <c r="I497">
        <v>1</v>
      </c>
      <c r="M497" t="s">
        <v>41</v>
      </c>
      <c r="N497">
        <v>81</v>
      </c>
      <c r="O497">
        <v>58</v>
      </c>
    </row>
    <row r="498" spans="1:15" x14ac:dyDescent="0.3">
      <c r="A498">
        <v>1937</v>
      </c>
      <c r="B498" t="s">
        <v>278</v>
      </c>
      <c r="C498" t="s">
        <v>216</v>
      </c>
      <c r="D498" t="str">
        <f>CONCATENATE(NobelPrize[[#This Row],[firstname]]," ",NobelPrize[[#This Row],[surname]])</f>
        <v>Robert Cecil</v>
      </c>
      <c r="E498" t="s">
        <v>45</v>
      </c>
      <c r="F498" t="s">
        <v>45</v>
      </c>
      <c r="G498" t="s">
        <v>2284</v>
      </c>
      <c r="H498" t="s">
        <v>2276</v>
      </c>
      <c r="I498">
        <v>1</v>
      </c>
      <c r="M498" t="s">
        <v>91</v>
      </c>
      <c r="N498">
        <v>94</v>
      </c>
      <c r="O498">
        <v>73</v>
      </c>
    </row>
    <row r="499" spans="1:15" x14ac:dyDescent="0.3">
      <c r="A499">
        <v>1945</v>
      </c>
      <c r="B499" t="s">
        <v>1244</v>
      </c>
      <c r="C499" t="s">
        <v>1245</v>
      </c>
      <c r="D499" t="str">
        <f>CONCATENATE(NobelPrize[[#This Row],[firstname]]," ",NobelPrize[[#This Row],[surname]])</f>
        <v>Cordell Hull</v>
      </c>
      <c r="E499" t="s">
        <v>61</v>
      </c>
      <c r="F499" t="s">
        <v>61</v>
      </c>
      <c r="G499" t="s">
        <v>2284</v>
      </c>
      <c r="H499" t="s">
        <v>2276</v>
      </c>
      <c r="I499">
        <v>1</v>
      </c>
      <c r="M499" t="s">
        <v>95</v>
      </c>
      <c r="N499">
        <v>84</v>
      </c>
      <c r="O499">
        <v>74</v>
      </c>
    </row>
    <row r="500" spans="1:15" x14ac:dyDescent="0.3">
      <c r="A500">
        <v>1946</v>
      </c>
      <c r="B500" t="s">
        <v>1246</v>
      </c>
      <c r="C500" t="s">
        <v>1247</v>
      </c>
      <c r="D500" t="str">
        <f>CONCATENATE(NobelPrize[[#This Row],[firstname]]," ",NobelPrize[[#This Row],[surname]])</f>
        <v>Emily Greene Balch</v>
      </c>
      <c r="E500" t="s">
        <v>61</v>
      </c>
      <c r="F500" t="s">
        <v>61</v>
      </c>
      <c r="G500" t="s">
        <v>2285</v>
      </c>
      <c r="H500" t="s">
        <v>2276</v>
      </c>
      <c r="I500">
        <v>2</v>
      </c>
      <c r="M500" t="s">
        <v>84</v>
      </c>
      <c r="N500">
        <v>94</v>
      </c>
      <c r="O500">
        <v>79</v>
      </c>
    </row>
    <row r="501" spans="1:15" x14ac:dyDescent="0.3">
      <c r="A501">
        <v>1946</v>
      </c>
      <c r="B501" t="s">
        <v>1107</v>
      </c>
      <c r="C501" t="s">
        <v>362</v>
      </c>
      <c r="D501" t="str">
        <f>CONCATENATE(NobelPrize[[#This Row],[firstname]]," ",NobelPrize[[#This Row],[surname]])</f>
        <v>John R. Mott</v>
      </c>
      <c r="E501" t="s">
        <v>61</v>
      </c>
      <c r="F501" t="s">
        <v>61</v>
      </c>
      <c r="G501" t="s">
        <v>2284</v>
      </c>
      <c r="H501" t="s">
        <v>2276</v>
      </c>
      <c r="I501">
        <v>2</v>
      </c>
      <c r="M501" t="s">
        <v>30</v>
      </c>
      <c r="N501">
        <v>90</v>
      </c>
      <c r="O501">
        <v>81</v>
      </c>
    </row>
    <row r="502" spans="1:15" x14ac:dyDescent="0.3">
      <c r="A502">
        <v>1949</v>
      </c>
      <c r="B502" t="s">
        <v>220</v>
      </c>
      <c r="C502" t="s">
        <v>1248</v>
      </c>
      <c r="D502" t="str">
        <f>CONCATENATE(NobelPrize[[#This Row],[firstname]]," ",NobelPrize[[#This Row],[surname]])</f>
        <v>John Boyd Orr</v>
      </c>
      <c r="E502" t="s">
        <v>45</v>
      </c>
      <c r="F502" t="s">
        <v>45</v>
      </c>
      <c r="G502" t="s">
        <v>2284</v>
      </c>
      <c r="H502" t="s">
        <v>2276</v>
      </c>
      <c r="I502">
        <v>1</v>
      </c>
      <c r="M502" t="s">
        <v>91</v>
      </c>
      <c r="N502">
        <v>91</v>
      </c>
      <c r="O502">
        <v>69</v>
      </c>
    </row>
    <row r="503" spans="1:15" x14ac:dyDescent="0.3">
      <c r="A503">
        <v>1950</v>
      </c>
      <c r="B503" t="s">
        <v>1249</v>
      </c>
      <c r="C503" t="s">
        <v>1250</v>
      </c>
      <c r="D503" t="str">
        <f>CONCATENATE(NobelPrize[[#This Row],[firstname]]," ",NobelPrize[[#This Row],[surname]])</f>
        <v>Ralph Bunche</v>
      </c>
      <c r="E503" t="s">
        <v>61</v>
      </c>
      <c r="F503" t="s">
        <v>61</v>
      </c>
      <c r="G503" t="s">
        <v>2284</v>
      </c>
      <c r="H503" t="s">
        <v>2276</v>
      </c>
      <c r="I503">
        <v>1</v>
      </c>
      <c r="J503" t="s">
        <v>203</v>
      </c>
      <c r="K503" t="s">
        <v>204</v>
      </c>
      <c r="L503" t="s">
        <v>64</v>
      </c>
      <c r="M503" t="s">
        <v>68</v>
      </c>
      <c r="N503">
        <v>67</v>
      </c>
      <c r="O503">
        <v>46</v>
      </c>
    </row>
    <row r="504" spans="1:15" x14ac:dyDescent="0.3">
      <c r="A504">
        <v>1951</v>
      </c>
      <c r="B504" t="s">
        <v>2098</v>
      </c>
      <c r="C504" t="s">
        <v>1251</v>
      </c>
      <c r="D504" t="str">
        <f>CONCATENATE(NobelPrize[[#This Row],[firstname]]," ",NobelPrize[[#This Row],[surname]])</f>
        <v>Léon  Jouhaux</v>
      </c>
      <c r="E504" t="s">
        <v>33</v>
      </c>
      <c r="F504" t="s">
        <v>33</v>
      </c>
      <c r="G504" t="s">
        <v>2284</v>
      </c>
      <c r="H504" t="s">
        <v>2276</v>
      </c>
      <c r="I504">
        <v>1</v>
      </c>
      <c r="M504" t="s">
        <v>25</v>
      </c>
      <c r="N504">
        <v>75</v>
      </c>
      <c r="O504">
        <v>72</v>
      </c>
    </row>
    <row r="505" spans="1:15" x14ac:dyDescent="0.3">
      <c r="A505">
        <v>1952</v>
      </c>
      <c r="B505" t="s">
        <v>119</v>
      </c>
      <c r="C505" t="s">
        <v>1252</v>
      </c>
      <c r="D505" t="str">
        <f>CONCATENATE(NobelPrize[[#This Row],[firstname]]," ",NobelPrize[[#This Row],[surname]])</f>
        <v>Albert Schweitzer</v>
      </c>
      <c r="E505" t="s">
        <v>33</v>
      </c>
      <c r="F505" t="s">
        <v>1253</v>
      </c>
      <c r="G505" t="s">
        <v>2284</v>
      </c>
      <c r="H505" t="s">
        <v>2276</v>
      </c>
      <c r="I505">
        <v>1</v>
      </c>
      <c r="M505" t="s">
        <v>84</v>
      </c>
      <c r="N505">
        <v>90</v>
      </c>
      <c r="O505">
        <v>77</v>
      </c>
    </row>
    <row r="506" spans="1:15" x14ac:dyDescent="0.3">
      <c r="A506">
        <v>1953</v>
      </c>
      <c r="B506" t="s">
        <v>1254</v>
      </c>
      <c r="C506" t="s">
        <v>1255</v>
      </c>
      <c r="D506" t="str">
        <f>CONCATENATE(NobelPrize[[#This Row],[firstname]]," ",NobelPrize[[#This Row],[surname]])</f>
        <v>George C. Marshall</v>
      </c>
      <c r="E506" t="s">
        <v>61</v>
      </c>
      <c r="F506" t="s">
        <v>61</v>
      </c>
      <c r="G506" t="s">
        <v>2284</v>
      </c>
      <c r="H506" t="s">
        <v>2276</v>
      </c>
      <c r="I506">
        <v>1</v>
      </c>
      <c r="M506" t="s">
        <v>36</v>
      </c>
      <c r="N506">
        <v>79</v>
      </c>
      <c r="O506">
        <v>73</v>
      </c>
    </row>
    <row r="507" spans="1:15" x14ac:dyDescent="0.3">
      <c r="A507">
        <v>1957</v>
      </c>
      <c r="B507" t="s">
        <v>1256</v>
      </c>
      <c r="C507" t="s">
        <v>1257</v>
      </c>
      <c r="D507" t="str">
        <f>CONCATENATE(NobelPrize[[#This Row],[firstname]]," ",NobelPrize[[#This Row],[surname]])</f>
        <v>Lester Bowles Pearson</v>
      </c>
      <c r="E507" t="s">
        <v>440</v>
      </c>
      <c r="F507" t="s">
        <v>440</v>
      </c>
      <c r="G507" t="s">
        <v>2284</v>
      </c>
      <c r="H507" t="s">
        <v>2276</v>
      </c>
      <c r="I507">
        <v>1</v>
      </c>
      <c r="M507" t="s">
        <v>73</v>
      </c>
      <c r="N507">
        <v>75</v>
      </c>
      <c r="O507">
        <v>60</v>
      </c>
    </row>
    <row r="508" spans="1:15" x14ac:dyDescent="0.3">
      <c r="A508">
        <v>1958</v>
      </c>
      <c r="B508" t="s">
        <v>443</v>
      </c>
      <c r="C508" t="s">
        <v>1258</v>
      </c>
      <c r="D508" t="str">
        <f>CONCATENATE(NobelPrize[[#This Row],[firstname]]," ",NobelPrize[[#This Row],[surname]])</f>
        <v>Georges Pire</v>
      </c>
      <c r="E508" t="s">
        <v>691</v>
      </c>
      <c r="F508" t="s">
        <v>691</v>
      </c>
      <c r="G508" t="s">
        <v>2284</v>
      </c>
      <c r="H508" t="s">
        <v>2276</v>
      </c>
      <c r="I508">
        <v>1</v>
      </c>
      <c r="M508" t="s">
        <v>118</v>
      </c>
      <c r="N508">
        <v>59</v>
      </c>
      <c r="O508">
        <v>48</v>
      </c>
    </row>
    <row r="509" spans="1:15" x14ac:dyDescent="0.3">
      <c r="A509">
        <v>1959</v>
      </c>
      <c r="B509" t="s">
        <v>1259</v>
      </c>
      <c r="C509" t="s">
        <v>1260</v>
      </c>
      <c r="D509" t="str">
        <f>CONCATENATE(NobelPrize[[#This Row],[firstname]]," ",NobelPrize[[#This Row],[surname]])</f>
        <v>Philip Noel-Baker</v>
      </c>
      <c r="E509" t="s">
        <v>45</v>
      </c>
      <c r="F509" t="s">
        <v>45</v>
      </c>
      <c r="G509" t="s">
        <v>2284</v>
      </c>
      <c r="H509" t="s">
        <v>2276</v>
      </c>
      <c r="I509">
        <v>1</v>
      </c>
      <c r="M509" t="s">
        <v>41</v>
      </c>
      <c r="N509">
        <v>93</v>
      </c>
      <c r="O509">
        <v>70</v>
      </c>
    </row>
    <row r="510" spans="1:15" x14ac:dyDescent="0.3">
      <c r="A510">
        <v>1960</v>
      </c>
      <c r="B510" t="s">
        <v>119</v>
      </c>
      <c r="C510" t="s">
        <v>1261</v>
      </c>
      <c r="D510" t="str">
        <f>CONCATENATE(NobelPrize[[#This Row],[firstname]]," ",NobelPrize[[#This Row],[surname]])</f>
        <v>Albert Luthuli</v>
      </c>
      <c r="E510" t="s">
        <v>1262</v>
      </c>
      <c r="F510" t="s">
        <v>944</v>
      </c>
      <c r="G510" t="s">
        <v>2284</v>
      </c>
      <c r="H510" t="s">
        <v>2276</v>
      </c>
      <c r="I510">
        <v>1</v>
      </c>
      <c r="M510" t="s">
        <v>25</v>
      </c>
      <c r="N510">
        <v>69</v>
      </c>
      <c r="O510">
        <v>62</v>
      </c>
    </row>
    <row r="511" spans="1:15" x14ac:dyDescent="0.3">
      <c r="A511">
        <v>1961</v>
      </c>
      <c r="B511" t="s">
        <v>1263</v>
      </c>
      <c r="C511" t="s">
        <v>2101</v>
      </c>
      <c r="D511" t="str">
        <f>CONCATENATE(NobelPrize[[#This Row],[firstname]]," ",NobelPrize[[#This Row],[surname]])</f>
        <v>Dag Hammarskjöld </v>
      </c>
      <c r="E511" t="s">
        <v>86</v>
      </c>
      <c r="F511" t="s">
        <v>1264</v>
      </c>
      <c r="G511" t="s">
        <v>2284</v>
      </c>
      <c r="H511" t="s">
        <v>2276</v>
      </c>
      <c r="I511">
        <v>1</v>
      </c>
      <c r="M511" t="s">
        <v>25</v>
      </c>
      <c r="N511">
        <v>56</v>
      </c>
      <c r="O511">
        <v>56</v>
      </c>
    </row>
    <row r="512" spans="1:15" x14ac:dyDescent="0.3">
      <c r="A512">
        <v>1964</v>
      </c>
      <c r="B512" t="s">
        <v>1265</v>
      </c>
      <c r="C512" t="s">
        <v>1266</v>
      </c>
      <c r="D512" t="str">
        <f>CONCATENATE(NobelPrize[[#This Row],[firstname]]," ",NobelPrize[[#This Row],[surname]])</f>
        <v>Martin Luther King Jr.</v>
      </c>
      <c r="E512" t="s">
        <v>61</v>
      </c>
      <c r="F512" t="s">
        <v>61</v>
      </c>
      <c r="G512" t="s">
        <v>2284</v>
      </c>
      <c r="H512" t="s">
        <v>2276</v>
      </c>
      <c r="I512">
        <v>1</v>
      </c>
      <c r="M512" t="s">
        <v>84</v>
      </c>
      <c r="N512">
        <v>39</v>
      </c>
      <c r="O512">
        <v>35</v>
      </c>
    </row>
    <row r="513" spans="1:15" x14ac:dyDescent="0.3">
      <c r="A513">
        <v>1968</v>
      </c>
      <c r="B513" t="s">
        <v>2102</v>
      </c>
      <c r="C513" t="s">
        <v>1267</v>
      </c>
      <c r="D513" t="str">
        <f>CONCATENATE(NobelPrize[[#This Row],[firstname]]," ",NobelPrize[[#This Row],[surname]])</f>
        <v>René  Cassin</v>
      </c>
      <c r="E513" t="s">
        <v>33</v>
      </c>
      <c r="F513" t="s">
        <v>33</v>
      </c>
      <c r="G513" t="s">
        <v>2284</v>
      </c>
      <c r="H513" t="s">
        <v>2276</v>
      </c>
      <c r="I513">
        <v>1</v>
      </c>
      <c r="M513" t="s">
        <v>95</v>
      </c>
      <c r="N513">
        <v>89</v>
      </c>
      <c r="O513">
        <v>81</v>
      </c>
    </row>
    <row r="514" spans="1:15" x14ac:dyDescent="0.3">
      <c r="A514">
        <v>1970</v>
      </c>
      <c r="B514" t="s">
        <v>553</v>
      </c>
      <c r="C514" t="s">
        <v>1268</v>
      </c>
      <c r="D514" t="str">
        <f>CONCATENATE(NobelPrize[[#This Row],[firstname]]," ",NobelPrize[[#This Row],[surname]])</f>
        <v>Norman Borlaug</v>
      </c>
      <c r="E514" t="s">
        <v>61</v>
      </c>
      <c r="F514" t="s">
        <v>61</v>
      </c>
      <c r="G514" t="s">
        <v>2284</v>
      </c>
      <c r="H514" t="s">
        <v>2276</v>
      </c>
      <c r="I514">
        <v>1</v>
      </c>
      <c r="M514" t="s">
        <v>19</v>
      </c>
      <c r="N514">
        <v>95</v>
      </c>
      <c r="O514">
        <v>56</v>
      </c>
    </row>
    <row r="515" spans="1:15" x14ac:dyDescent="0.3">
      <c r="A515">
        <v>1971</v>
      </c>
      <c r="B515" t="s">
        <v>1269</v>
      </c>
      <c r="C515" t="s">
        <v>1270</v>
      </c>
      <c r="D515" t="str">
        <f>CONCATENATE(NobelPrize[[#This Row],[firstname]]," ",NobelPrize[[#This Row],[surname]])</f>
        <v>Willy Brandt</v>
      </c>
      <c r="E515" t="s">
        <v>15</v>
      </c>
      <c r="F515" t="s">
        <v>15</v>
      </c>
      <c r="G515" t="s">
        <v>2284</v>
      </c>
      <c r="H515" t="s">
        <v>2276</v>
      </c>
      <c r="I515">
        <v>1</v>
      </c>
      <c r="M515" t="s">
        <v>36</v>
      </c>
      <c r="N515">
        <v>79</v>
      </c>
      <c r="O515">
        <v>58</v>
      </c>
    </row>
    <row r="516" spans="1:15" x14ac:dyDescent="0.3">
      <c r="A516">
        <v>1973</v>
      </c>
      <c r="B516" t="s">
        <v>716</v>
      </c>
      <c r="C516" t="s">
        <v>1271</v>
      </c>
      <c r="D516" t="str">
        <f>CONCATENATE(NobelPrize[[#This Row],[firstname]]," ",NobelPrize[[#This Row],[surname]])</f>
        <v>Henry Kissinger</v>
      </c>
      <c r="E516" t="s">
        <v>15</v>
      </c>
      <c r="G516" t="s">
        <v>2284</v>
      </c>
      <c r="H516" t="s">
        <v>2276</v>
      </c>
      <c r="I516">
        <v>2</v>
      </c>
      <c r="M516" t="s">
        <v>30</v>
      </c>
      <c r="N516">
        <v>97</v>
      </c>
      <c r="O516">
        <v>50</v>
      </c>
    </row>
    <row r="517" spans="1:15" x14ac:dyDescent="0.3">
      <c r="A517">
        <v>1973</v>
      </c>
      <c r="B517" t="s">
        <v>1272</v>
      </c>
      <c r="D517" t="str">
        <f>CONCATENATE(NobelPrize[[#This Row],[firstname]]," ",NobelPrize[[#This Row],[surname]])</f>
        <v xml:space="preserve">Le Duc Tho </v>
      </c>
      <c r="E517" t="s">
        <v>1273</v>
      </c>
      <c r="F517" t="s">
        <v>1273</v>
      </c>
      <c r="G517" t="s">
        <v>2284</v>
      </c>
      <c r="H517" t="s">
        <v>2276</v>
      </c>
      <c r="I517">
        <v>2</v>
      </c>
      <c r="M517" t="s">
        <v>95</v>
      </c>
      <c r="N517">
        <v>79</v>
      </c>
      <c r="O517">
        <v>62</v>
      </c>
    </row>
    <row r="518" spans="1:15" x14ac:dyDescent="0.3">
      <c r="A518">
        <v>1974</v>
      </c>
      <c r="B518" t="s">
        <v>2103</v>
      </c>
      <c r="C518" t="s">
        <v>1274</v>
      </c>
      <c r="D518" t="str">
        <f>CONCATENATE(NobelPrize[[#This Row],[firstname]]," ",NobelPrize[[#This Row],[surname]])</f>
        <v>Seán  MacBride</v>
      </c>
      <c r="E518" t="s">
        <v>33</v>
      </c>
      <c r="F518" t="s">
        <v>226</v>
      </c>
      <c r="G518" t="s">
        <v>2284</v>
      </c>
      <c r="H518" t="s">
        <v>2276</v>
      </c>
      <c r="I518">
        <v>2</v>
      </c>
      <c r="M518" t="s">
        <v>84</v>
      </c>
      <c r="N518">
        <v>84</v>
      </c>
      <c r="O518">
        <v>70</v>
      </c>
    </row>
    <row r="519" spans="1:15" x14ac:dyDescent="0.3">
      <c r="A519">
        <v>1974</v>
      </c>
      <c r="B519" t="s">
        <v>1275</v>
      </c>
      <c r="C519" t="s">
        <v>1276</v>
      </c>
      <c r="D519" t="str">
        <f>CONCATENATE(NobelPrize[[#This Row],[firstname]]," ",NobelPrize[[#This Row],[surname]])</f>
        <v>Eisaku Sato</v>
      </c>
      <c r="E519" t="s">
        <v>212</v>
      </c>
      <c r="F519" t="s">
        <v>212</v>
      </c>
      <c r="G519" t="s">
        <v>2284</v>
      </c>
      <c r="H519" t="s">
        <v>2276</v>
      </c>
      <c r="I519">
        <v>2</v>
      </c>
      <c r="M519" t="s">
        <v>19</v>
      </c>
      <c r="N519">
        <v>74</v>
      </c>
      <c r="O519">
        <v>73</v>
      </c>
    </row>
    <row r="520" spans="1:15" x14ac:dyDescent="0.3">
      <c r="A520">
        <v>1975</v>
      </c>
      <c r="B520" t="s">
        <v>1277</v>
      </c>
      <c r="C520" t="s">
        <v>1278</v>
      </c>
      <c r="D520" t="str">
        <f>CONCATENATE(NobelPrize[[#This Row],[firstname]]," ",NobelPrize[[#This Row],[surname]])</f>
        <v>Andrei Sakharov</v>
      </c>
      <c r="E520" t="s">
        <v>83</v>
      </c>
      <c r="F520" t="s">
        <v>83</v>
      </c>
      <c r="G520" t="s">
        <v>2284</v>
      </c>
      <c r="H520" t="s">
        <v>2276</v>
      </c>
      <c r="I520">
        <v>1</v>
      </c>
      <c r="M520" t="s">
        <v>30</v>
      </c>
      <c r="N520">
        <v>68</v>
      </c>
      <c r="O520">
        <v>54</v>
      </c>
    </row>
    <row r="521" spans="1:15" x14ac:dyDescent="0.3">
      <c r="A521">
        <v>1976</v>
      </c>
      <c r="B521" t="s">
        <v>1279</v>
      </c>
      <c r="C521" t="s">
        <v>1280</v>
      </c>
      <c r="D521" t="str">
        <f>CONCATENATE(NobelPrize[[#This Row],[firstname]]," ",NobelPrize[[#This Row],[surname]])</f>
        <v>Betty Williams</v>
      </c>
      <c r="E521" t="s">
        <v>45</v>
      </c>
      <c r="F521" t="s">
        <v>45</v>
      </c>
      <c r="G521" t="s">
        <v>2285</v>
      </c>
      <c r="H521" t="s">
        <v>2276</v>
      </c>
      <c r="I521">
        <v>2</v>
      </c>
      <c r="M521" t="s">
        <v>30</v>
      </c>
      <c r="N521">
        <v>77</v>
      </c>
      <c r="O521">
        <v>33</v>
      </c>
    </row>
    <row r="522" spans="1:15" x14ac:dyDescent="0.3">
      <c r="A522">
        <v>1976</v>
      </c>
      <c r="B522" t="s">
        <v>1281</v>
      </c>
      <c r="C522" t="s">
        <v>1282</v>
      </c>
      <c r="D522" t="str">
        <f>CONCATENATE(NobelPrize[[#This Row],[firstname]]," ",NobelPrize[[#This Row],[surname]])</f>
        <v>Mairead Corrigan</v>
      </c>
      <c r="E522" t="s">
        <v>45</v>
      </c>
      <c r="G522" t="s">
        <v>2285</v>
      </c>
      <c r="H522" t="s">
        <v>2276</v>
      </c>
      <c r="I522">
        <v>2</v>
      </c>
      <c r="M522" t="s">
        <v>84</v>
      </c>
      <c r="N522">
        <v>76</v>
      </c>
      <c r="O522">
        <v>32</v>
      </c>
    </row>
    <row r="523" spans="1:15" x14ac:dyDescent="0.3">
      <c r="A523">
        <v>1978</v>
      </c>
      <c r="B523" t="s">
        <v>1283</v>
      </c>
      <c r="C523" t="s">
        <v>1284</v>
      </c>
      <c r="D523" t="str">
        <f>CONCATENATE(NobelPrize[[#This Row],[firstname]]," ",NobelPrize[[#This Row],[surname]])</f>
        <v>Anwar al-Sadat</v>
      </c>
      <c r="E523" t="s">
        <v>638</v>
      </c>
      <c r="F523" t="s">
        <v>638</v>
      </c>
      <c r="G523" t="s">
        <v>2284</v>
      </c>
      <c r="H523" t="s">
        <v>2276</v>
      </c>
      <c r="I523">
        <v>2</v>
      </c>
      <c r="M523" t="s">
        <v>36</v>
      </c>
      <c r="N523">
        <v>63</v>
      </c>
      <c r="O523">
        <v>60</v>
      </c>
    </row>
    <row r="524" spans="1:15" x14ac:dyDescent="0.3">
      <c r="A524">
        <v>1978</v>
      </c>
      <c r="B524" t="s">
        <v>1285</v>
      </c>
      <c r="C524" t="s">
        <v>1286</v>
      </c>
      <c r="D524" t="str">
        <f>CONCATENATE(NobelPrize[[#This Row],[firstname]]," ",NobelPrize[[#This Row],[surname]])</f>
        <v>Menachem Begin</v>
      </c>
      <c r="E524" t="s">
        <v>1287</v>
      </c>
      <c r="F524" t="s">
        <v>1288</v>
      </c>
      <c r="G524" t="s">
        <v>2284</v>
      </c>
      <c r="H524" t="s">
        <v>2276</v>
      </c>
      <c r="I524">
        <v>2</v>
      </c>
      <c r="M524" t="s">
        <v>68</v>
      </c>
      <c r="N524">
        <v>79</v>
      </c>
      <c r="O524">
        <v>65</v>
      </c>
    </row>
    <row r="525" spans="1:15" x14ac:dyDescent="0.3">
      <c r="A525">
        <v>1979</v>
      </c>
      <c r="B525" t="s">
        <v>2104</v>
      </c>
      <c r="C525" t="s">
        <v>1289</v>
      </c>
      <c r="D525" t="str">
        <f>CONCATENATE(NobelPrize[[#This Row],[firstname]]," ",NobelPrize[[#This Row],[surname]])</f>
        <v>Agnes Gonxha Bojaxhiu</v>
      </c>
      <c r="E525" t="s">
        <v>1290</v>
      </c>
      <c r="F525" t="s">
        <v>155</v>
      </c>
      <c r="G525" t="s">
        <v>2285</v>
      </c>
      <c r="H525" t="s">
        <v>2276</v>
      </c>
      <c r="I525">
        <v>1</v>
      </c>
      <c r="M525" t="s">
        <v>68</v>
      </c>
      <c r="N525">
        <v>87</v>
      </c>
      <c r="O525">
        <v>69</v>
      </c>
    </row>
    <row r="526" spans="1:15" x14ac:dyDescent="0.3">
      <c r="A526">
        <v>1980</v>
      </c>
      <c r="B526" t="s">
        <v>1291</v>
      </c>
      <c r="C526" t="s">
        <v>2105</v>
      </c>
      <c r="D526" t="str">
        <f>CONCATENATE(NobelPrize[[#This Row],[firstname]]," ",NobelPrize[[#This Row],[surname]])</f>
        <v>Adolfo Pérez Esquivel</v>
      </c>
      <c r="E526" t="s">
        <v>543</v>
      </c>
      <c r="G526" t="s">
        <v>2284</v>
      </c>
      <c r="H526" t="s">
        <v>2276</v>
      </c>
      <c r="I526">
        <v>1</v>
      </c>
      <c r="M526" t="s">
        <v>41</v>
      </c>
      <c r="N526">
        <v>89</v>
      </c>
      <c r="O526">
        <v>49</v>
      </c>
    </row>
    <row r="527" spans="1:15" x14ac:dyDescent="0.3">
      <c r="A527">
        <v>1982</v>
      </c>
      <c r="B527" t="s">
        <v>1292</v>
      </c>
      <c r="C527" t="s">
        <v>1293</v>
      </c>
      <c r="D527" t="str">
        <f>CONCATENATE(NobelPrize[[#This Row],[firstname]]," ",NobelPrize[[#This Row],[surname]])</f>
        <v>Alva Myrdal</v>
      </c>
      <c r="E527" t="s">
        <v>86</v>
      </c>
      <c r="F527" t="s">
        <v>86</v>
      </c>
      <c r="G527" t="s">
        <v>2285</v>
      </c>
      <c r="H527" t="s">
        <v>2276</v>
      </c>
      <c r="I527">
        <v>2</v>
      </c>
      <c r="M527" t="s">
        <v>84</v>
      </c>
      <c r="N527">
        <v>84</v>
      </c>
      <c r="O527">
        <v>80</v>
      </c>
    </row>
    <row r="528" spans="1:15" x14ac:dyDescent="0.3">
      <c r="A528">
        <v>1982</v>
      </c>
      <c r="B528" t="s">
        <v>1294</v>
      </c>
      <c r="C528" t="s">
        <v>2106</v>
      </c>
      <c r="D528" t="str">
        <f>CONCATENATE(NobelPrize[[#This Row],[firstname]]," ",NobelPrize[[#This Row],[surname]])</f>
        <v>Alfonso García Robles</v>
      </c>
      <c r="E528" t="s">
        <v>776</v>
      </c>
      <c r="F528" t="s">
        <v>776</v>
      </c>
      <c r="G528" t="s">
        <v>2284</v>
      </c>
      <c r="H528" t="s">
        <v>2276</v>
      </c>
      <c r="I528">
        <v>2</v>
      </c>
      <c r="M528" t="s">
        <v>19</v>
      </c>
      <c r="N528">
        <v>80</v>
      </c>
      <c r="O528">
        <v>71</v>
      </c>
    </row>
    <row r="529" spans="1:15" x14ac:dyDescent="0.3">
      <c r="A529">
        <v>1983</v>
      </c>
      <c r="B529" t="s">
        <v>1295</v>
      </c>
      <c r="C529" t="s">
        <v>1296</v>
      </c>
      <c r="D529" t="str">
        <f>CONCATENATE(NobelPrize[[#This Row],[firstname]]," ",NobelPrize[[#This Row],[surname]])</f>
        <v>Lech Walesa</v>
      </c>
      <c r="E529" t="s">
        <v>40</v>
      </c>
      <c r="G529" t="s">
        <v>2284</v>
      </c>
      <c r="H529" t="s">
        <v>2276</v>
      </c>
      <c r="I529">
        <v>1</v>
      </c>
      <c r="M529" t="s">
        <v>91</v>
      </c>
      <c r="N529">
        <v>77</v>
      </c>
      <c r="O529">
        <v>40</v>
      </c>
    </row>
    <row r="530" spans="1:15" x14ac:dyDescent="0.3">
      <c r="A530">
        <v>1984</v>
      </c>
      <c r="B530" t="s">
        <v>1297</v>
      </c>
      <c r="C530" t="s">
        <v>1298</v>
      </c>
      <c r="D530" t="str">
        <f>CONCATENATE(NobelPrize[[#This Row],[firstname]]," ",NobelPrize[[#This Row],[surname]])</f>
        <v>Desmond Tutu</v>
      </c>
      <c r="E530" t="s">
        <v>944</v>
      </c>
      <c r="G530" t="s">
        <v>2284</v>
      </c>
      <c r="H530" t="s">
        <v>2276</v>
      </c>
      <c r="I530">
        <v>1</v>
      </c>
      <c r="M530" t="s">
        <v>95</v>
      </c>
      <c r="N530">
        <v>89</v>
      </c>
      <c r="O530">
        <v>53</v>
      </c>
    </row>
    <row r="531" spans="1:15" x14ac:dyDescent="0.3">
      <c r="A531">
        <v>1986</v>
      </c>
      <c r="B531" t="s">
        <v>1299</v>
      </c>
      <c r="C531" t="s">
        <v>1103</v>
      </c>
      <c r="D531" t="str">
        <f>CONCATENATE(NobelPrize[[#This Row],[firstname]]," ",NobelPrize[[#This Row],[surname]])</f>
        <v>Elie Wiesel</v>
      </c>
      <c r="E531" t="s">
        <v>498</v>
      </c>
      <c r="F531" t="s">
        <v>61</v>
      </c>
      <c r="G531" t="s">
        <v>2284</v>
      </c>
      <c r="H531" t="s">
        <v>2276</v>
      </c>
      <c r="I531">
        <v>1</v>
      </c>
      <c r="M531" t="s">
        <v>91</v>
      </c>
      <c r="N531">
        <v>88</v>
      </c>
      <c r="O531">
        <v>58</v>
      </c>
    </row>
    <row r="532" spans="1:15" x14ac:dyDescent="0.3">
      <c r="A532">
        <v>1987</v>
      </c>
      <c r="B532" t="s">
        <v>1300</v>
      </c>
      <c r="C532" t="s">
        <v>2107</v>
      </c>
      <c r="D532" t="str">
        <f>CONCATENATE(NobelPrize[[#This Row],[firstname]]," ",NobelPrize[[#This Row],[surname]])</f>
        <v>Oscar Arias Sánchez</v>
      </c>
      <c r="E532" t="s">
        <v>1301</v>
      </c>
      <c r="G532" t="s">
        <v>2284</v>
      </c>
      <c r="H532" t="s">
        <v>2276</v>
      </c>
      <c r="I532">
        <v>1</v>
      </c>
      <c r="M532" t="s">
        <v>91</v>
      </c>
      <c r="N532">
        <v>80</v>
      </c>
      <c r="O532">
        <v>47</v>
      </c>
    </row>
    <row r="533" spans="1:15" x14ac:dyDescent="0.3">
      <c r="A533">
        <v>1989</v>
      </c>
      <c r="B533" t="s">
        <v>1302</v>
      </c>
      <c r="C533" t="s">
        <v>1303</v>
      </c>
      <c r="D533" t="str">
        <f>CONCATENATE(NobelPrize[[#This Row],[firstname]]," ",NobelPrize[[#This Row],[surname]])</f>
        <v>Lhamo Thondup</v>
      </c>
      <c r="E533" t="s">
        <v>258</v>
      </c>
      <c r="G533" t="s">
        <v>2284</v>
      </c>
      <c r="H533" t="s">
        <v>2276</v>
      </c>
      <c r="I533">
        <v>1</v>
      </c>
      <c r="M533" t="s">
        <v>25</v>
      </c>
      <c r="N533">
        <v>85</v>
      </c>
      <c r="O533">
        <v>54</v>
      </c>
    </row>
    <row r="534" spans="1:15" x14ac:dyDescent="0.3">
      <c r="A534">
        <v>1990</v>
      </c>
      <c r="B534" t="s">
        <v>1304</v>
      </c>
      <c r="C534" t="s">
        <v>1305</v>
      </c>
      <c r="D534" t="str">
        <f>CONCATENATE(NobelPrize[[#This Row],[firstname]]," ",NobelPrize[[#This Row],[surname]])</f>
        <v>Mikhail Gorbachev</v>
      </c>
      <c r="E534" t="s">
        <v>83</v>
      </c>
      <c r="G534" t="s">
        <v>2284</v>
      </c>
      <c r="H534" t="s">
        <v>2276</v>
      </c>
      <c r="I534">
        <v>1</v>
      </c>
      <c r="M534" t="s">
        <v>19</v>
      </c>
      <c r="N534">
        <v>89</v>
      </c>
      <c r="O534">
        <v>59</v>
      </c>
    </row>
    <row r="535" spans="1:15" x14ac:dyDescent="0.3">
      <c r="A535">
        <v>1991</v>
      </c>
      <c r="B535" t="s">
        <v>1306</v>
      </c>
      <c r="D535" t="str">
        <f>CONCATENATE(NobelPrize[[#This Row],[firstname]]," ",NobelPrize[[#This Row],[surname]])</f>
        <v xml:space="preserve">Aung San Suu Kyi </v>
      </c>
      <c r="E535" t="s">
        <v>1307</v>
      </c>
      <c r="G535" t="s">
        <v>2285</v>
      </c>
      <c r="H535" t="s">
        <v>2276</v>
      </c>
      <c r="I535">
        <v>1</v>
      </c>
      <c r="M535" t="s">
        <v>54</v>
      </c>
      <c r="N535">
        <v>75</v>
      </c>
      <c r="O535">
        <v>46</v>
      </c>
    </row>
    <row r="536" spans="1:15" x14ac:dyDescent="0.3">
      <c r="A536">
        <v>1992</v>
      </c>
      <c r="B536" t="s">
        <v>1308</v>
      </c>
      <c r="C536" t="s">
        <v>2108</v>
      </c>
      <c r="D536" t="str">
        <f>CONCATENATE(NobelPrize[[#This Row],[firstname]]," ",NobelPrize[[#This Row],[surname]])</f>
        <v>Rigoberta Menchú Tum</v>
      </c>
      <c r="E536" t="s">
        <v>1309</v>
      </c>
      <c r="G536" t="s">
        <v>2285</v>
      </c>
      <c r="H536" t="s">
        <v>2276</v>
      </c>
      <c r="I536">
        <v>1</v>
      </c>
      <c r="M536" t="s">
        <v>84</v>
      </c>
      <c r="N536">
        <v>61</v>
      </c>
      <c r="O536">
        <v>33</v>
      </c>
    </row>
    <row r="537" spans="1:15" x14ac:dyDescent="0.3">
      <c r="A537">
        <v>1993</v>
      </c>
      <c r="B537" t="s">
        <v>1310</v>
      </c>
      <c r="C537" t="s">
        <v>1311</v>
      </c>
      <c r="D537" t="str">
        <f>CONCATENATE(NobelPrize[[#This Row],[firstname]]," ",NobelPrize[[#This Row],[surname]])</f>
        <v>Nelson Mandela</v>
      </c>
      <c r="E537" t="s">
        <v>944</v>
      </c>
      <c r="F537" t="s">
        <v>944</v>
      </c>
      <c r="G537" t="s">
        <v>2284</v>
      </c>
      <c r="H537" t="s">
        <v>2276</v>
      </c>
      <c r="I537">
        <v>2</v>
      </c>
      <c r="M537" t="s">
        <v>25</v>
      </c>
      <c r="N537">
        <v>95</v>
      </c>
      <c r="O537">
        <v>75</v>
      </c>
    </row>
    <row r="538" spans="1:15" x14ac:dyDescent="0.3">
      <c r="A538">
        <v>1993</v>
      </c>
      <c r="B538" t="s">
        <v>1312</v>
      </c>
      <c r="C538" t="s">
        <v>1313</v>
      </c>
      <c r="D538" t="str">
        <f>CONCATENATE(NobelPrize[[#This Row],[firstname]]," ",NobelPrize[[#This Row],[surname]])</f>
        <v>F.W. de Klerk</v>
      </c>
      <c r="E538" t="s">
        <v>944</v>
      </c>
      <c r="G538" t="s">
        <v>2284</v>
      </c>
      <c r="H538" t="s">
        <v>2276</v>
      </c>
      <c r="I538">
        <v>2</v>
      </c>
      <c r="M538" t="s">
        <v>19</v>
      </c>
      <c r="N538">
        <v>84</v>
      </c>
      <c r="O538">
        <v>57</v>
      </c>
    </row>
    <row r="539" spans="1:15" x14ac:dyDescent="0.3">
      <c r="A539">
        <v>1994</v>
      </c>
      <c r="B539" t="s">
        <v>1314</v>
      </c>
      <c r="C539" t="s">
        <v>1315</v>
      </c>
      <c r="D539" t="str">
        <f>CONCATENATE(NobelPrize[[#This Row],[firstname]]," ",NobelPrize[[#This Row],[surname]])</f>
        <v>Yasser Arafat</v>
      </c>
      <c r="E539" t="s">
        <v>638</v>
      </c>
      <c r="F539" t="s">
        <v>33</v>
      </c>
      <c r="G539" t="s">
        <v>2284</v>
      </c>
      <c r="H539" t="s">
        <v>2276</v>
      </c>
      <c r="I539">
        <v>3</v>
      </c>
      <c r="M539" t="s">
        <v>68</v>
      </c>
      <c r="N539">
        <v>75</v>
      </c>
      <c r="O539">
        <v>65</v>
      </c>
    </row>
    <row r="540" spans="1:15" x14ac:dyDescent="0.3">
      <c r="A540">
        <v>1994</v>
      </c>
      <c r="B540" t="s">
        <v>1316</v>
      </c>
      <c r="C540" t="s">
        <v>1317</v>
      </c>
      <c r="D540" t="str">
        <f>CONCATENATE(NobelPrize[[#This Row],[firstname]]," ",NobelPrize[[#This Row],[surname]])</f>
        <v>Shimon Peres</v>
      </c>
      <c r="E540" t="s">
        <v>1287</v>
      </c>
      <c r="F540" t="s">
        <v>1288</v>
      </c>
      <c r="G540" t="s">
        <v>2284</v>
      </c>
      <c r="H540" t="s">
        <v>2276</v>
      </c>
      <c r="I540">
        <v>3</v>
      </c>
      <c r="M540" t="s">
        <v>68</v>
      </c>
      <c r="N540">
        <v>93</v>
      </c>
      <c r="O540">
        <v>71</v>
      </c>
    </row>
    <row r="541" spans="1:15" x14ac:dyDescent="0.3">
      <c r="A541">
        <v>1994</v>
      </c>
      <c r="B541" t="s">
        <v>1318</v>
      </c>
      <c r="C541" t="s">
        <v>1319</v>
      </c>
      <c r="D541" t="str">
        <f>CONCATENATE(NobelPrize[[#This Row],[firstname]]," ",NobelPrize[[#This Row],[surname]])</f>
        <v>Yitzhak Rabin</v>
      </c>
      <c r="E541" t="s">
        <v>1288</v>
      </c>
      <c r="F541" t="s">
        <v>1288</v>
      </c>
      <c r="G541" t="s">
        <v>2284</v>
      </c>
      <c r="H541" t="s">
        <v>2276</v>
      </c>
      <c r="I541">
        <v>3</v>
      </c>
      <c r="M541" t="s">
        <v>19</v>
      </c>
      <c r="N541">
        <v>73</v>
      </c>
      <c r="O541">
        <v>72</v>
      </c>
    </row>
    <row r="542" spans="1:15" x14ac:dyDescent="0.3">
      <c r="A542">
        <v>1995</v>
      </c>
      <c r="B542" t="s">
        <v>906</v>
      </c>
      <c r="C542" t="s">
        <v>1320</v>
      </c>
      <c r="D542" t="str">
        <f>CONCATENATE(NobelPrize[[#This Row],[firstname]]," ",NobelPrize[[#This Row],[surname]])</f>
        <v>Joseph Rotblat</v>
      </c>
      <c r="E542" t="s">
        <v>40</v>
      </c>
      <c r="F542" t="s">
        <v>45</v>
      </c>
      <c r="G542" t="s">
        <v>2284</v>
      </c>
      <c r="H542" t="s">
        <v>2276</v>
      </c>
      <c r="I542">
        <v>2</v>
      </c>
      <c r="M542" t="s">
        <v>41</v>
      </c>
      <c r="N542">
        <v>97</v>
      </c>
      <c r="O542">
        <v>87</v>
      </c>
    </row>
    <row r="543" spans="1:15" x14ac:dyDescent="0.3">
      <c r="A543">
        <v>1996</v>
      </c>
      <c r="B543" t="s">
        <v>1321</v>
      </c>
      <c r="C543" t="s">
        <v>1322</v>
      </c>
      <c r="D543" t="str">
        <f>CONCATENATE(NobelPrize[[#This Row],[firstname]]," ",NobelPrize[[#This Row],[surname]])</f>
        <v>Carlos Filipe Ximenes Belo</v>
      </c>
      <c r="E543" t="s">
        <v>1323</v>
      </c>
      <c r="G543" t="s">
        <v>2284</v>
      </c>
      <c r="H543" t="s">
        <v>2276</v>
      </c>
      <c r="I543">
        <v>2</v>
      </c>
      <c r="M543" t="s">
        <v>118</v>
      </c>
      <c r="N543">
        <v>72</v>
      </c>
      <c r="O543">
        <v>48</v>
      </c>
    </row>
    <row r="544" spans="1:15" x14ac:dyDescent="0.3">
      <c r="A544">
        <v>1996</v>
      </c>
      <c r="B544" t="s">
        <v>2109</v>
      </c>
      <c r="C544" t="s">
        <v>1324</v>
      </c>
      <c r="D544" t="str">
        <f>CONCATENATE(NobelPrize[[#This Row],[firstname]]," ",NobelPrize[[#This Row],[surname]])</f>
        <v>José  Ramos-Horta</v>
      </c>
      <c r="E544" t="s">
        <v>1323</v>
      </c>
      <c r="G544" t="s">
        <v>2284</v>
      </c>
      <c r="H544" t="s">
        <v>2276</v>
      </c>
      <c r="I544">
        <v>2</v>
      </c>
      <c r="M544" t="s">
        <v>36</v>
      </c>
      <c r="N544">
        <v>71</v>
      </c>
      <c r="O544">
        <v>47</v>
      </c>
    </row>
    <row r="545" spans="1:15" x14ac:dyDescent="0.3">
      <c r="A545">
        <v>1997</v>
      </c>
      <c r="B545" t="s">
        <v>1325</v>
      </c>
      <c r="C545" t="s">
        <v>1280</v>
      </c>
      <c r="D545" t="str">
        <f>CONCATENATE(NobelPrize[[#This Row],[firstname]]," ",NobelPrize[[#This Row],[surname]])</f>
        <v>Jody Williams</v>
      </c>
      <c r="E545" t="s">
        <v>61</v>
      </c>
      <c r="G545" t="s">
        <v>2285</v>
      </c>
      <c r="H545" t="s">
        <v>2276</v>
      </c>
      <c r="I545">
        <v>2</v>
      </c>
      <c r="M545" t="s">
        <v>95</v>
      </c>
      <c r="N545">
        <v>70</v>
      </c>
      <c r="O545">
        <v>47</v>
      </c>
    </row>
    <row r="546" spans="1:15" x14ac:dyDescent="0.3">
      <c r="A546">
        <v>1998</v>
      </c>
      <c r="B546" t="s">
        <v>220</v>
      </c>
      <c r="C546" t="s">
        <v>1326</v>
      </c>
      <c r="D546" t="str">
        <f>CONCATENATE(NobelPrize[[#This Row],[firstname]]," ",NobelPrize[[#This Row],[surname]])</f>
        <v>John Hume</v>
      </c>
      <c r="E546" t="s">
        <v>45</v>
      </c>
      <c r="G546" t="s">
        <v>2284</v>
      </c>
      <c r="H546" t="s">
        <v>2276</v>
      </c>
      <c r="I546">
        <v>2</v>
      </c>
      <c r="M546" t="s">
        <v>84</v>
      </c>
      <c r="N546">
        <v>83</v>
      </c>
      <c r="O546">
        <v>61</v>
      </c>
    </row>
    <row r="547" spans="1:15" x14ac:dyDescent="0.3">
      <c r="A547">
        <v>1998</v>
      </c>
      <c r="B547" t="s">
        <v>1055</v>
      </c>
      <c r="C547" t="s">
        <v>1327</v>
      </c>
      <c r="D547" t="str">
        <f>CONCATENATE(NobelPrize[[#This Row],[firstname]]," ",NobelPrize[[#This Row],[surname]])</f>
        <v>David Trimble</v>
      </c>
      <c r="E547" t="s">
        <v>45</v>
      </c>
      <c r="G547" t="s">
        <v>2284</v>
      </c>
      <c r="H547" t="s">
        <v>2276</v>
      </c>
      <c r="I547">
        <v>2</v>
      </c>
      <c r="M547" t="s">
        <v>95</v>
      </c>
      <c r="N547">
        <v>76</v>
      </c>
      <c r="O547">
        <v>54</v>
      </c>
    </row>
    <row r="548" spans="1:15" x14ac:dyDescent="0.3">
      <c r="A548">
        <v>1901</v>
      </c>
      <c r="B548" t="s">
        <v>1328</v>
      </c>
      <c r="C548" t="s">
        <v>1329</v>
      </c>
      <c r="D548" t="str">
        <f>CONCATENATE(NobelPrize[[#This Row],[firstname]]," ",NobelPrize[[#This Row],[surname]])</f>
        <v>Sully Prudhomme</v>
      </c>
      <c r="E548" t="s">
        <v>33</v>
      </c>
      <c r="F548" t="s">
        <v>33</v>
      </c>
      <c r="G548" t="s">
        <v>2284</v>
      </c>
      <c r="H548" t="s">
        <v>2277</v>
      </c>
      <c r="I548">
        <v>1</v>
      </c>
      <c r="M548" t="s">
        <v>19</v>
      </c>
      <c r="N548">
        <v>68</v>
      </c>
      <c r="O548">
        <v>62</v>
      </c>
    </row>
    <row r="549" spans="1:15" x14ac:dyDescent="0.3">
      <c r="A549">
        <v>1902</v>
      </c>
      <c r="B549" t="s">
        <v>829</v>
      </c>
      <c r="C549" t="s">
        <v>1330</v>
      </c>
      <c r="D549" t="str">
        <f>CONCATENATE(NobelPrize[[#This Row],[firstname]]," ",NobelPrize[[#This Row],[surname]])</f>
        <v>Theodor Mommsen</v>
      </c>
      <c r="E549" t="s">
        <v>15</v>
      </c>
      <c r="F549" t="s">
        <v>15</v>
      </c>
      <c r="G549" t="s">
        <v>2284</v>
      </c>
      <c r="H549" t="s">
        <v>2277</v>
      </c>
      <c r="I549">
        <v>1</v>
      </c>
      <c r="M549" t="s">
        <v>41</v>
      </c>
      <c r="N549">
        <v>86</v>
      </c>
      <c r="O549">
        <v>85</v>
      </c>
    </row>
    <row r="550" spans="1:15" x14ac:dyDescent="0.3">
      <c r="A550">
        <v>1903</v>
      </c>
      <c r="B550" t="s">
        <v>2110</v>
      </c>
      <c r="C550" t="s">
        <v>2111</v>
      </c>
      <c r="D550" t="str">
        <f>CONCATENATE(NobelPrize[[#This Row],[firstname]]," ",NobelPrize[[#This Row],[surname]])</f>
        <v> Bjørnstjerne Bjørnson</v>
      </c>
      <c r="E550" t="s">
        <v>340</v>
      </c>
      <c r="F550" t="s">
        <v>33</v>
      </c>
      <c r="G550" t="s">
        <v>2284</v>
      </c>
      <c r="H550" t="s">
        <v>2277</v>
      </c>
      <c r="I550">
        <v>1</v>
      </c>
      <c r="M550" t="s">
        <v>36</v>
      </c>
      <c r="N550">
        <v>78</v>
      </c>
      <c r="O550">
        <v>71</v>
      </c>
    </row>
    <row r="551" spans="1:15" x14ac:dyDescent="0.3">
      <c r="A551">
        <v>1904</v>
      </c>
      <c r="B551" s="2" t="s">
        <v>2083</v>
      </c>
      <c r="C551" t="s">
        <v>1331</v>
      </c>
      <c r="D551" t="str">
        <f>CONCATENATE(NobelPrize[[#This Row],[firstname]]," ",NobelPrize[[#This Row],[surname]])</f>
        <v>Frédéric  Mistral</v>
      </c>
      <c r="E551" t="s">
        <v>33</v>
      </c>
      <c r="F551" t="s">
        <v>33</v>
      </c>
      <c r="G551" t="s">
        <v>2284</v>
      </c>
      <c r="H551" t="s">
        <v>2277</v>
      </c>
      <c r="I551">
        <v>2</v>
      </c>
      <c r="M551" t="s">
        <v>91</v>
      </c>
      <c r="N551">
        <v>84</v>
      </c>
      <c r="O551">
        <v>74</v>
      </c>
    </row>
    <row r="552" spans="1:15" x14ac:dyDescent="0.3">
      <c r="A552">
        <v>1904</v>
      </c>
      <c r="B552" s="2" t="s">
        <v>2109</v>
      </c>
      <c r="C552" t="s">
        <v>1332</v>
      </c>
      <c r="D552" t="str">
        <f>CONCATENATE(NobelPrize[[#This Row],[firstname]]," ",NobelPrize[[#This Row],[surname]])</f>
        <v>José  Echegaray</v>
      </c>
      <c r="E552" t="s">
        <v>578</v>
      </c>
      <c r="F552" t="s">
        <v>578</v>
      </c>
      <c r="G552" t="s">
        <v>2284</v>
      </c>
      <c r="H552" t="s">
        <v>2277</v>
      </c>
      <c r="I552">
        <v>2</v>
      </c>
      <c r="M552" t="s">
        <v>73</v>
      </c>
      <c r="N552">
        <v>84</v>
      </c>
      <c r="O552">
        <v>72</v>
      </c>
    </row>
    <row r="553" spans="1:15" x14ac:dyDescent="0.3">
      <c r="A553">
        <v>1905</v>
      </c>
      <c r="B553" t="s">
        <v>1333</v>
      </c>
      <c r="C553" t="s">
        <v>1334</v>
      </c>
      <c r="D553" t="str">
        <f>CONCATENATE(NobelPrize[[#This Row],[firstname]]," ",NobelPrize[[#This Row],[surname]])</f>
        <v>Henryk Sienkiewicz</v>
      </c>
      <c r="E553" t="s">
        <v>40</v>
      </c>
      <c r="F553" t="s">
        <v>116</v>
      </c>
      <c r="G553" t="s">
        <v>2284</v>
      </c>
      <c r="H553" t="s">
        <v>2277</v>
      </c>
      <c r="I553">
        <v>1</v>
      </c>
      <c r="M553" t="s">
        <v>30</v>
      </c>
      <c r="N553">
        <v>70</v>
      </c>
      <c r="O553">
        <v>59</v>
      </c>
    </row>
    <row r="554" spans="1:15" x14ac:dyDescent="0.3">
      <c r="A554">
        <v>1906</v>
      </c>
      <c r="B554" t="s">
        <v>2112</v>
      </c>
      <c r="C554" t="s">
        <v>1335</v>
      </c>
      <c r="D554" t="str">
        <f>CONCATENATE(NobelPrize[[#This Row],[firstname]]," ",NobelPrize[[#This Row],[surname]])</f>
        <v>Giosuè  Carducci</v>
      </c>
      <c r="E554" t="s">
        <v>71</v>
      </c>
      <c r="F554" t="s">
        <v>71</v>
      </c>
      <c r="G554" t="s">
        <v>2284</v>
      </c>
      <c r="H554" t="s">
        <v>2277</v>
      </c>
      <c r="I554">
        <v>1</v>
      </c>
      <c r="M554" t="s">
        <v>25</v>
      </c>
      <c r="N554">
        <v>72</v>
      </c>
      <c r="O554">
        <v>71</v>
      </c>
    </row>
    <row r="555" spans="1:15" x14ac:dyDescent="0.3">
      <c r="A555">
        <v>1907</v>
      </c>
      <c r="B555" t="s">
        <v>1336</v>
      </c>
      <c r="C555" t="s">
        <v>1337</v>
      </c>
      <c r="D555" t="str">
        <f>CONCATENATE(NobelPrize[[#This Row],[firstname]]," ",NobelPrize[[#This Row],[surname]])</f>
        <v>Rudyard Kipling</v>
      </c>
      <c r="E555" t="s">
        <v>155</v>
      </c>
      <c r="F555" t="s">
        <v>45</v>
      </c>
      <c r="G555" t="s">
        <v>2284</v>
      </c>
      <c r="H555" t="s">
        <v>2277</v>
      </c>
      <c r="I555">
        <v>1</v>
      </c>
      <c r="M555" t="s">
        <v>36</v>
      </c>
      <c r="N555">
        <v>71</v>
      </c>
      <c r="O555">
        <v>42</v>
      </c>
    </row>
    <row r="556" spans="1:15" x14ac:dyDescent="0.3">
      <c r="A556">
        <v>1908</v>
      </c>
      <c r="B556" t="s">
        <v>280</v>
      </c>
      <c r="C556" t="s">
        <v>1338</v>
      </c>
      <c r="D556" t="str">
        <f>CONCATENATE(NobelPrize[[#This Row],[firstname]]," ",NobelPrize[[#This Row],[surname]])</f>
        <v>Rudolf Eucken</v>
      </c>
      <c r="E556" t="s">
        <v>15</v>
      </c>
      <c r="F556" t="s">
        <v>15</v>
      </c>
      <c r="G556" t="s">
        <v>2284</v>
      </c>
      <c r="H556" t="s">
        <v>2277</v>
      </c>
      <c r="I556">
        <v>1</v>
      </c>
      <c r="M556" t="s">
        <v>84</v>
      </c>
      <c r="N556">
        <v>80</v>
      </c>
      <c r="O556">
        <v>62</v>
      </c>
    </row>
    <row r="557" spans="1:15" x14ac:dyDescent="0.3">
      <c r="A557">
        <v>1909</v>
      </c>
      <c r="B557" t="s">
        <v>1339</v>
      </c>
      <c r="C557" t="s">
        <v>2113</v>
      </c>
      <c r="D557" t="str">
        <f>CONCATENATE(NobelPrize[[#This Row],[firstname]]," ",NobelPrize[[#This Row],[surname]])</f>
        <v>Selma Lagerlöf</v>
      </c>
      <c r="E557" t="s">
        <v>86</v>
      </c>
      <c r="F557" t="s">
        <v>86</v>
      </c>
      <c r="G557" t="s">
        <v>2285</v>
      </c>
      <c r="H557" t="s">
        <v>2277</v>
      </c>
      <c r="I557">
        <v>1</v>
      </c>
      <c r="M557" t="s">
        <v>41</v>
      </c>
      <c r="N557">
        <v>82</v>
      </c>
      <c r="O557">
        <v>51</v>
      </c>
    </row>
    <row r="558" spans="1:15" x14ac:dyDescent="0.3">
      <c r="A558">
        <v>1910</v>
      </c>
      <c r="B558" t="s">
        <v>431</v>
      </c>
      <c r="C558" t="s">
        <v>1340</v>
      </c>
      <c r="D558" t="str">
        <f>CONCATENATE(NobelPrize[[#This Row],[firstname]]," ",NobelPrize[[#This Row],[surname]])</f>
        <v>Paul Heyse</v>
      </c>
      <c r="E558" t="s">
        <v>15</v>
      </c>
      <c r="F558" t="s">
        <v>15</v>
      </c>
      <c r="G558" t="s">
        <v>2284</v>
      </c>
      <c r="H558" t="s">
        <v>2277</v>
      </c>
      <c r="I558">
        <v>1</v>
      </c>
      <c r="M558" t="s">
        <v>19</v>
      </c>
      <c r="N558">
        <v>84</v>
      </c>
      <c r="O558">
        <v>80</v>
      </c>
    </row>
    <row r="559" spans="1:15" x14ac:dyDescent="0.3">
      <c r="A559">
        <v>1911</v>
      </c>
      <c r="B559" t="s">
        <v>995</v>
      </c>
      <c r="C559" t="s">
        <v>1341</v>
      </c>
      <c r="D559" t="str">
        <f>CONCATENATE(NobelPrize[[#This Row],[firstname]]," ",NobelPrize[[#This Row],[surname]])</f>
        <v>Maurice Maeterlinck</v>
      </c>
      <c r="E559" t="s">
        <v>691</v>
      </c>
      <c r="F559" t="s">
        <v>33</v>
      </c>
      <c r="G559" t="s">
        <v>2284</v>
      </c>
      <c r="H559" t="s">
        <v>2277</v>
      </c>
      <c r="I559">
        <v>1</v>
      </c>
      <c r="M559" t="s">
        <v>68</v>
      </c>
      <c r="N559">
        <v>87</v>
      </c>
      <c r="O559">
        <v>49</v>
      </c>
    </row>
    <row r="560" spans="1:15" x14ac:dyDescent="0.3">
      <c r="A560">
        <v>1912</v>
      </c>
      <c r="B560" t="s">
        <v>1342</v>
      </c>
      <c r="C560" t="s">
        <v>1343</v>
      </c>
      <c r="D560" t="str">
        <f>CONCATENATE(NobelPrize[[#This Row],[firstname]]," ",NobelPrize[[#This Row],[surname]])</f>
        <v>Gerhart Hauptmann</v>
      </c>
      <c r="E560" t="s">
        <v>40</v>
      </c>
      <c r="F560" t="s">
        <v>40</v>
      </c>
      <c r="G560" t="s">
        <v>2284</v>
      </c>
      <c r="H560" t="s">
        <v>2277</v>
      </c>
      <c r="I560">
        <v>1</v>
      </c>
      <c r="M560" t="s">
        <v>41</v>
      </c>
      <c r="N560">
        <v>84</v>
      </c>
      <c r="O560">
        <v>50</v>
      </c>
    </row>
    <row r="561" spans="1:15" x14ac:dyDescent="0.3">
      <c r="A561">
        <v>1913</v>
      </c>
      <c r="B561" t="s">
        <v>1344</v>
      </c>
      <c r="C561" t="s">
        <v>1345</v>
      </c>
      <c r="D561" t="str">
        <f>CONCATENATE(NobelPrize[[#This Row],[firstname]]," ",NobelPrize[[#This Row],[surname]])</f>
        <v>Rabindranath Tagore</v>
      </c>
      <c r="E561" t="s">
        <v>155</v>
      </c>
      <c r="F561" t="s">
        <v>155</v>
      </c>
      <c r="G561" t="s">
        <v>2284</v>
      </c>
      <c r="H561" t="s">
        <v>2277</v>
      </c>
      <c r="I561">
        <v>1</v>
      </c>
      <c r="M561" t="s">
        <v>30</v>
      </c>
      <c r="N561">
        <v>80</v>
      </c>
      <c r="O561">
        <v>52</v>
      </c>
    </row>
    <row r="562" spans="1:15" x14ac:dyDescent="0.3">
      <c r="A562">
        <v>1915</v>
      </c>
      <c r="B562" t="s">
        <v>1346</v>
      </c>
      <c r="C562" t="s">
        <v>1347</v>
      </c>
      <c r="D562" t="str">
        <f>CONCATENATE(NobelPrize[[#This Row],[firstname]]," ",NobelPrize[[#This Row],[surname]])</f>
        <v>Romain Rolland</v>
      </c>
      <c r="E562" t="s">
        <v>33</v>
      </c>
      <c r="F562" t="s">
        <v>33</v>
      </c>
      <c r="G562" t="s">
        <v>2284</v>
      </c>
      <c r="H562" t="s">
        <v>2277</v>
      </c>
      <c r="I562">
        <v>1</v>
      </c>
      <c r="M562" t="s">
        <v>84</v>
      </c>
      <c r="N562">
        <v>78</v>
      </c>
      <c r="O562">
        <v>49</v>
      </c>
    </row>
    <row r="563" spans="1:15" x14ac:dyDescent="0.3">
      <c r="A563">
        <v>1916</v>
      </c>
      <c r="B563" t="s">
        <v>1348</v>
      </c>
      <c r="C563" t="s">
        <v>1349</v>
      </c>
      <c r="D563" t="str">
        <f>CONCATENATE(NobelPrize[[#This Row],[firstname]]," ",NobelPrize[[#This Row],[surname]])</f>
        <v>Verner von Heidenstam</v>
      </c>
      <c r="E563" t="s">
        <v>86</v>
      </c>
      <c r="F563" t="s">
        <v>86</v>
      </c>
      <c r="G563" t="s">
        <v>2284</v>
      </c>
      <c r="H563" t="s">
        <v>2277</v>
      </c>
      <c r="I563">
        <v>1</v>
      </c>
      <c r="M563" t="s">
        <v>25</v>
      </c>
      <c r="N563">
        <v>81</v>
      </c>
      <c r="O563">
        <v>57</v>
      </c>
    </row>
    <row r="564" spans="1:15" x14ac:dyDescent="0.3">
      <c r="A564">
        <v>1917</v>
      </c>
      <c r="B564" t="s">
        <v>630</v>
      </c>
      <c r="C564" t="s">
        <v>1350</v>
      </c>
      <c r="D564" t="str">
        <f>CONCATENATE(NobelPrize[[#This Row],[firstname]]," ",NobelPrize[[#This Row],[surname]])</f>
        <v>Karl Gjellerup</v>
      </c>
      <c r="E564" t="s">
        <v>123</v>
      </c>
      <c r="F564" t="s">
        <v>15</v>
      </c>
      <c r="G564" t="s">
        <v>2284</v>
      </c>
      <c r="H564" t="s">
        <v>2277</v>
      </c>
      <c r="I564">
        <v>2</v>
      </c>
      <c r="M564" t="s">
        <v>54</v>
      </c>
      <c r="N564">
        <v>62</v>
      </c>
      <c r="O564">
        <v>60</v>
      </c>
    </row>
    <row r="565" spans="1:15" x14ac:dyDescent="0.3">
      <c r="A565">
        <v>1917</v>
      </c>
      <c r="B565" t="s">
        <v>899</v>
      </c>
      <c r="C565" t="s">
        <v>1351</v>
      </c>
      <c r="D565" t="str">
        <f>CONCATENATE(NobelPrize[[#This Row],[firstname]]," ",NobelPrize[[#This Row],[surname]])</f>
        <v>Henrik Pontoppidan</v>
      </c>
      <c r="E565" t="s">
        <v>123</v>
      </c>
      <c r="F565" t="s">
        <v>123</v>
      </c>
      <c r="G565" t="s">
        <v>2284</v>
      </c>
      <c r="H565" t="s">
        <v>2277</v>
      </c>
      <c r="I565">
        <v>2</v>
      </c>
      <c r="M565" t="s">
        <v>25</v>
      </c>
      <c r="N565">
        <v>86</v>
      </c>
      <c r="O565">
        <v>60</v>
      </c>
    </row>
    <row r="566" spans="1:15" x14ac:dyDescent="0.3">
      <c r="A566">
        <v>1919</v>
      </c>
      <c r="B566" t="s">
        <v>539</v>
      </c>
      <c r="C566" t="s">
        <v>1352</v>
      </c>
      <c r="D566" t="str">
        <f>CONCATENATE(NobelPrize[[#This Row],[firstname]]," ",NobelPrize[[#This Row],[surname]])</f>
        <v>Carl Spitteler</v>
      </c>
      <c r="E566" t="s">
        <v>116</v>
      </c>
      <c r="F566" t="s">
        <v>116</v>
      </c>
      <c r="G566" t="s">
        <v>2284</v>
      </c>
      <c r="H566" t="s">
        <v>2277</v>
      </c>
      <c r="I566">
        <v>1</v>
      </c>
      <c r="M566" t="s">
        <v>73</v>
      </c>
      <c r="N566">
        <v>79</v>
      </c>
      <c r="O566">
        <v>74</v>
      </c>
    </row>
    <row r="567" spans="1:15" x14ac:dyDescent="0.3">
      <c r="A567">
        <v>1920</v>
      </c>
      <c r="B567" t="s">
        <v>1353</v>
      </c>
      <c r="C567" t="s">
        <v>1354</v>
      </c>
      <c r="D567" t="str">
        <f>CONCATENATE(NobelPrize[[#This Row],[firstname]]," ",NobelPrize[[#This Row],[surname]])</f>
        <v>Knut Hamsun</v>
      </c>
      <c r="E567" t="s">
        <v>340</v>
      </c>
      <c r="F567" t="s">
        <v>340</v>
      </c>
      <c r="G567" t="s">
        <v>2284</v>
      </c>
      <c r="H567" t="s">
        <v>2277</v>
      </c>
      <c r="I567">
        <v>1</v>
      </c>
      <c r="M567" t="s">
        <v>68</v>
      </c>
      <c r="N567">
        <v>93</v>
      </c>
      <c r="O567">
        <v>61</v>
      </c>
    </row>
    <row r="568" spans="1:15" x14ac:dyDescent="0.3">
      <c r="A568">
        <v>1921</v>
      </c>
      <c r="B568" t="s">
        <v>1355</v>
      </c>
      <c r="C568" t="s">
        <v>35</v>
      </c>
      <c r="D568" t="str">
        <f>CONCATENATE(NobelPrize[[#This Row],[firstname]]," ",NobelPrize[[#This Row],[surname]])</f>
        <v>Anatole France</v>
      </c>
      <c r="E568" t="s">
        <v>33</v>
      </c>
      <c r="F568" t="s">
        <v>33</v>
      </c>
      <c r="G568" t="s">
        <v>2284</v>
      </c>
      <c r="H568" t="s">
        <v>2277</v>
      </c>
      <c r="I568">
        <v>1</v>
      </c>
      <c r="M568" t="s">
        <v>73</v>
      </c>
      <c r="N568">
        <v>80</v>
      </c>
      <c r="O568">
        <v>77</v>
      </c>
    </row>
    <row r="569" spans="1:15" x14ac:dyDescent="0.3">
      <c r="A569">
        <v>1922</v>
      </c>
      <c r="B569" t="s">
        <v>1356</v>
      </c>
      <c r="C569" t="s">
        <v>1357</v>
      </c>
      <c r="D569" t="str">
        <f>CONCATENATE(NobelPrize[[#This Row],[firstname]]," ",NobelPrize[[#This Row],[surname]])</f>
        <v>Jacinto Benavente</v>
      </c>
      <c r="E569" t="s">
        <v>578</v>
      </c>
      <c r="F569" t="s">
        <v>578</v>
      </c>
      <c r="G569" t="s">
        <v>2284</v>
      </c>
      <c r="H569" t="s">
        <v>2277</v>
      </c>
      <c r="I569">
        <v>1</v>
      </c>
      <c r="M569" t="s">
        <v>68</v>
      </c>
      <c r="N569">
        <v>88</v>
      </c>
      <c r="O569">
        <v>56</v>
      </c>
    </row>
    <row r="570" spans="1:15" x14ac:dyDescent="0.3">
      <c r="A570">
        <v>1923</v>
      </c>
      <c r="B570" t="s">
        <v>1358</v>
      </c>
      <c r="C570" t="s">
        <v>1359</v>
      </c>
      <c r="D570" t="str">
        <f>CONCATENATE(NobelPrize[[#This Row],[firstname]]," ",NobelPrize[[#This Row],[surname]])</f>
        <v>William Butler Yeats</v>
      </c>
      <c r="E570" t="s">
        <v>226</v>
      </c>
      <c r="F570" t="s">
        <v>33</v>
      </c>
      <c r="G570" t="s">
        <v>2284</v>
      </c>
      <c r="H570" t="s">
        <v>2277</v>
      </c>
      <c r="I570">
        <v>1</v>
      </c>
      <c r="M570" t="s">
        <v>54</v>
      </c>
      <c r="N570">
        <v>74</v>
      </c>
      <c r="O570">
        <v>58</v>
      </c>
    </row>
    <row r="571" spans="1:15" x14ac:dyDescent="0.3">
      <c r="A571">
        <v>1924</v>
      </c>
      <c r="B571" t="s">
        <v>1360</v>
      </c>
      <c r="C571" t="s">
        <v>1361</v>
      </c>
      <c r="D571" t="str">
        <f>CONCATENATE(NobelPrize[[#This Row],[firstname]]," ",NobelPrize[[#This Row],[surname]])</f>
        <v>Wladyslaw Reymont</v>
      </c>
      <c r="E571" t="s">
        <v>40</v>
      </c>
      <c r="F571" t="s">
        <v>40</v>
      </c>
      <c r="G571" t="s">
        <v>2284</v>
      </c>
      <c r="H571" t="s">
        <v>2277</v>
      </c>
      <c r="I571">
        <v>1</v>
      </c>
      <c r="M571" t="s">
        <v>30</v>
      </c>
      <c r="N571">
        <v>58</v>
      </c>
      <c r="O571">
        <v>57</v>
      </c>
    </row>
    <row r="572" spans="1:15" x14ac:dyDescent="0.3">
      <c r="A572">
        <v>1925</v>
      </c>
      <c r="B572" t="s">
        <v>1362</v>
      </c>
      <c r="C572" t="s">
        <v>1363</v>
      </c>
      <c r="D572" t="str">
        <f>CONCATENATE(NobelPrize[[#This Row],[firstname]]," ",NobelPrize[[#This Row],[surname]])</f>
        <v>George Bernard Shaw</v>
      </c>
      <c r="E572" t="s">
        <v>226</v>
      </c>
      <c r="F572" t="s">
        <v>45</v>
      </c>
      <c r="G572" t="s">
        <v>2284</v>
      </c>
      <c r="H572" t="s">
        <v>2277</v>
      </c>
      <c r="I572">
        <v>1</v>
      </c>
      <c r="M572" t="s">
        <v>25</v>
      </c>
      <c r="N572">
        <v>94</v>
      </c>
      <c r="O572">
        <v>69</v>
      </c>
    </row>
    <row r="573" spans="1:15" x14ac:dyDescent="0.3">
      <c r="A573">
        <v>1926</v>
      </c>
      <c r="B573" t="s">
        <v>1364</v>
      </c>
      <c r="C573" t="s">
        <v>1365</v>
      </c>
      <c r="D573" t="str">
        <f>CONCATENATE(NobelPrize[[#This Row],[firstname]]," ",NobelPrize[[#This Row],[surname]])</f>
        <v>Grazia Deledda</v>
      </c>
      <c r="E573" t="s">
        <v>71</v>
      </c>
      <c r="F573" t="s">
        <v>71</v>
      </c>
      <c r="G573" t="s">
        <v>2285</v>
      </c>
      <c r="H573" t="s">
        <v>2277</v>
      </c>
      <c r="I573">
        <v>1</v>
      </c>
      <c r="M573" t="s">
        <v>91</v>
      </c>
      <c r="N573">
        <v>65</v>
      </c>
      <c r="O573">
        <v>55</v>
      </c>
    </row>
    <row r="574" spans="1:15" x14ac:dyDescent="0.3">
      <c r="A574">
        <v>1927</v>
      </c>
      <c r="B574" t="s">
        <v>31</v>
      </c>
      <c r="C574" t="s">
        <v>1366</v>
      </c>
      <c r="D574" t="str">
        <f>CONCATENATE(NobelPrize[[#This Row],[firstname]]," ",NobelPrize[[#This Row],[surname]])</f>
        <v>Henri Bergson</v>
      </c>
      <c r="E574" t="s">
        <v>33</v>
      </c>
      <c r="F574" t="s">
        <v>33</v>
      </c>
      <c r="G574" t="s">
        <v>2284</v>
      </c>
      <c r="H574" t="s">
        <v>2277</v>
      </c>
      <c r="I574">
        <v>1</v>
      </c>
      <c r="M574" t="s">
        <v>95</v>
      </c>
      <c r="N574">
        <v>82</v>
      </c>
      <c r="O574">
        <v>68</v>
      </c>
    </row>
    <row r="575" spans="1:15" x14ac:dyDescent="0.3">
      <c r="A575">
        <v>1928</v>
      </c>
      <c r="B575" t="s">
        <v>1367</v>
      </c>
      <c r="C575" t="s">
        <v>1368</v>
      </c>
      <c r="D575" t="str">
        <f>CONCATENATE(NobelPrize[[#This Row],[firstname]]," ",NobelPrize[[#This Row],[surname]])</f>
        <v>Sigrid Undset</v>
      </c>
      <c r="E575" t="s">
        <v>123</v>
      </c>
      <c r="F575" t="s">
        <v>340</v>
      </c>
      <c r="G575" t="s">
        <v>2285</v>
      </c>
      <c r="H575" t="s">
        <v>2277</v>
      </c>
      <c r="I575">
        <v>1</v>
      </c>
      <c r="M575" t="s">
        <v>30</v>
      </c>
      <c r="N575">
        <v>67</v>
      </c>
      <c r="O575">
        <v>46</v>
      </c>
    </row>
    <row r="576" spans="1:15" x14ac:dyDescent="0.3">
      <c r="A576">
        <v>1929</v>
      </c>
      <c r="B576" t="s">
        <v>1147</v>
      </c>
      <c r="C576" t="s">
        <v>1369</v>
      </c>
      <c r="D576" t="str">
        <f>CONCATENATE(NobelPrize[[#This Row],[firstname]]," ",NobelPrize[[#This Row],[surname]])</f>
        <v>Thomas Mann</v>
      </c>
      <c r="E576" t="s">
        <v>15</v>
      </c>
      <c r="F576" t="s">
        <v>116</v>
      </c>
      <c r="G576" t="s">
        <v>2284</v>
      </c>
      <c r="H576" t="s">
        <v>2277</v>
      </c>
      <c r="I576">
        <v>1</v>
      </c>
      <c r="M576" t="s">
        <v>54</v>
      </c>
      <c r="N576">
        <v>80</v>
      </c>
      <c r="O576">
        <v>54</v>
      </c>
    </row>
    <row r="577" spans="1:15" x14ac:dyDescent="0.3">
      <c r="A577">
        <v>1930</v>
      </c>
      <c r="B577" t="s">
        <v>1370</v>
      </c>
      <c r="C577" t="s">
        <v>1166</v>
      </c>
      <c r="D577" t="str">
        <f>CONCATENATE(NobelPrize[[#This Row],[firstname]]," ",NobelPrize[[#This Row],[surname]])</f>
        <v>Sinclair Lewis</v>
      </c>
      <c r="E577" t="s">
        <v>61</v>
      </c>
      <c r="F577" t="s">
        <v>71</v>
      </c>
      <c r="G577" t="s">
        <v>2284</v>
      </c>
      <c r="H577" t="s">
        <v>2277</v>
      </c>
      <c r="I577">
        <v>1</v>
      </c>
      <c r="M577" t="s">
        <v>118</v>
      </c>
      <c r="N577">
        <v>66</v>
      </c>
      <c r="O577">
        <v>45</v>
      </c>
    </row>
    <row r="578" spans="1:15" x14ac:dyDescent="0.3">
      <c r="A578">
        <v>1931</v>
      </c>
      <c r="B578" t="s">
        <v>1371</v>
      </c>
      <c r="C578" t="s">
        <v>1372</v>
      </c>
      <c r="D578" t="str">
        <f>CONCATENATE(NobelPrize[[#This Row],[firstname]]," ",NobelPrize[[#This Row],[surname]])</f>
        <v>Erik Axel Karlfeldt</v>
      </c>
      <c r="E578" t="s">
        <v>86</v>
      </c>
      <c r="F578" t="s">
        <v>86</v>
      </c>
      <c r="G578" t="s">
        <v>2284</v>
      </c>
      <c r="H578" t="s">
        <v>2277</v>
      </c>
      <c r="I578">
        <v>1</v>
      </c>
      <c r="M578" t="s">
        <v>25</v>
      </c>
      <c r="N578">
        <v>67</v>
      </c>
      <c r="O578">
        <v>67</v>
      </c>
    </row>
    <row r="579" spans="1:15" x14ac:dyDescent="0.3">
      <c r="A579">
        <v>1932</v>
      </c>
      <c r="B579" t="s">
        <v>220</v>
      </c>
      <c r="C579" t="s">
        <v>1373</v>
      </c>
      <c r="D579" t="str">
        <f>CONCATENATE(NobelPrize[[#This Row],[firstname]]," ",NobelPrize[[#This Row],[surname]])</f>
        <v>John Galsworthy</v>
      </c>
      <c r="E579" t="s">
        <v>45</v>
      </c>
      <c r="F579" t="s">
        <v>45</v>
      </c>
      <c r="G579" t="s">
        <v>2284</v>
      </c>
      <c r="H579" t="s">
        <v>2277</v>
      </c>
      <c r="I579">
        <v>1</v>
      </c>
      <c r="M579" t="s">
        <v>68</v>
      </c>
      <c r="N579">
        <v>66</v>
      </c>
      <c r="O579">
        <v>65</v>
      </c>
    </row>
    <row r="580" spans="1:15" x14ac:dyDescent="0.3">
      <c r="A580">
        <v>1933</v>
      </c>
      <c r="B580" t="s">
        <v>809</v>
      </c>
      <c r="C580" t="s">
        <v>1374</v>
      </c>
      <c r="D580" t="str">
        <f>CONCATENATE(NobelPrize[[#This Row],[firstname]]," ",NobelPrize[[#This Row],[surname]])</f>
        <v>Ivan Bunin</v>
      </c>
      <c r="E580" t="s">
        <v>83</v>
      </c>
      <c r="F580" t="s">
        <v>33</v>
      </c>
      <c r="G580" t="s">
        <v>2284</v>
      </c>
      <c r="H580" t="s">
        <v>2277</v>
      </c>
      <c r="I580">
        <v>1</v>
      </c>
      <c r="M580" t="s">
        <v>95</v>
      </c>
      <c r="N580">
        <v>83</v>
      </c>
      <c r="O580">
        <v>63</v>
      </c>
    </row>
    <row r="581" spans="1:15" x14ac:dyDescent="0.3">
      <c r="A581">
        <v>1934</v>
      </c>
      <c r="B581" t="s">
        <v>1375</v>
      </c>
      <c r="C581" t="s">
        <v>1376</v>
      </c>
      <c r="D581" t="str">
        <f>CONCATENATE(NobelPrize[[#This Row],[firstname]]," ",NobelPrize[[#This Row],[surname]])</f>
        <v>Luigi Pirandello</v>
      </c>
      <c r="E581" t="s">
        <v>71</v>
      </c>
      <c r="F581" t="s">
        <v>71</v>
      </c>
      <c r="G581" t="s">
        <v>2284</v>
      </c>
      <c r="H581" t="s">
        <v>2277</v>
      </c>
      <c r="I581">
        <v>1</v>
      </c>
      <c r="M581" t="s">
        <v>54</v>
      </c>
      <c r="N581">
        <v>69</v>
      </c>
      <c r="O581">
        <v>67</v>
      </c>
    </row>
    <row r="582" spans="1:15" x14ac:dyDescent="0.3">
      <c r="A582">
        <v>1936</v>
      </c>
      <c r="B582" t="s">
        <v>286</v>
      </c>
      <c r="C582" t="s">
        <v>1377</v>
      </c>
      <c r="D582" t="str">
        <f>CONCATENATE(NobelPrize[[#This Row],[firstname]]," ",NobelPrize[[#This Row],[surname]])</f>
        <v>Eugene O'Neill</v>
      </c>
      <c r="E582" t="s">
        <v>61</v>
      </c>
      <c r="F582" t="s">
        <v>61</v>
      </c>
      <c r="G582" t="s">
        <v>2284</v>
      </c>
      <c r="H582" t="s">
        <v>2277</v>
      </c>
      <c r="I582">
        <v>1</v>
      </c>
      <c r="M582" t="s">
        <v>95</v>
      </c>
      <c r="N582">
        <v>65</v>
      </c>
      <c r="O582">
        <v>48</v>
      </c>
    </row>
    <row r="583" spans="1:15" x14ac:dyDescent="0.3">
      <c r="A583">
        <v>1937</v>
      </c>
      <c r="B583" t="s">
        <v>1067</v>
      </c>
      <c r="C583" t="s">
        <v>1378</v>
      </c>
      <c r="D583" t="str">
        <f>CONCATENATE(NobelPrize[[#This Row],[firstname]]," ",NobelPrize[[#This Row],[surname]])</f>
        <v>Roger Martin du Gard</v>
      </c>
      <c r="E583" t="s">
        <v>33</v>
      </c>
      <c r="F583" t="s">
        <v>33</v>
      </c>
      <c r="G583" t="s">
        <v>2284</v>
      </c>
      <c r="H583" t="s">
        <v>2277</v>
      </c>
      <c r="I583">
        <v>1</v>
      </c>
      <c r="M583" t="s">
        <v>19</v>
      </c>
      <c r="N583">
        <v>77</v>
      </c>
      <c r="O583">
        <v>56</v>
      </c>
    </row>
    <row r="584" spans="1:15" x14ac:dyDescent="0.3">
      <c r="A584">
        <v>1938</v>
      </c>
      <c r="B584" t="s">
        <v>1379</v>
      </c>
      <c r="C584" t="s">
        <v>1380</v>
      </c>
      <c r="D584" t="str">
        <f>CONCATENATE(NobelPrize[[#This Row],[firstname]]," ",NobelPrize[[#This Row],[surname]])</f>
        <v>Pearl Buck</v>
      </c>
      <c r="E584" t="s">
        <v>61</v>
      </c>
      <c r="F584" t="s">
        <v>61</v>
      </c>
      <c r="G584" t="s">
        <v>2285</v>
      </c>
      <c r="H584" t="s">
        <v>2277</v>
      </c>
      <c r="I584">
        <v>1</v>
      </c>
      <c r="M584" t="s">
        <v>54</v>
      </c>
      <c r="N584">
        <v>81</v>
      </c>
      <c r="O584">
        <v>46</v>
      </c>
    </row>
    <row r="585" spans="1:15" x14ac:dyDescent="0.3">
      <c r="A585">
        <v>1939</v>
      </c>
      <c r="B585" t="s">
        <v>1381</v>
      </c>
      <c r="C585" t="s">
        <v>2114</v>
      </c>
      <c r="D585" t="str">
        <f>CONCATENATE(NobelPrize[[#This Row],[firstname]]," ",NobelPrize[[#This Row],[surname]])</f>
        <v>Frans Eemil Sillanpää </v>
      </c>
      <c r="E585" t="s">
        <v>568</v>
      </c>
      <c r="F585" t="s">
        <v>568</v>
      </c>
      <c r="G585" t="s">
        <v>2284</v>
      </c>
      <c r="H585" t="s">
        <v>2277</v>
      </c>
      <c r="I585">
        <v>1</v>
      </c>
      <c r="M585" t="s">
        <v>91</v>
      </c>
      <c r="N585">
        <v>76</v>
      </c>
      <c r="O585">
        <v>51</v>
      </c>
    </row>
    <row r="586" spans="1:15" x14ac:dyDescent="0.3">
      <c r="A586">
        <v>1944</v>
      </c>
      <c r="B586" t="s">
        <v>1382</v>
      </c>
      <c r="C586" t="s">
        <v>293</v>
      </c>
      <c r="D586" t="str">
        <f>CONCATENATE(NobelPrize[[#This Row],[firstname]]," ",NobelPrize[[#This Row],[surname]])</f>
        <v>Johannes V. Jensen</v>
      </c>
      <c r="E586" t="s">
        <v>123</v>
      </c>
      <c r="F586" t="s">
        <v>123</v>
      </c>
      <c r="G586" t="s">
        <v>2284</v>
      </c>
      <c r="H586" t="s">
        <v>2277</v>
      </c>
      <c r="I586">
        <v>1</v>
      </c>
      <c r="M586" t="s">
        <v>84</v>
      </c>
      <c r="N586">
        <v>77</v>
      </c>
      <c r="O586">
        <v>71</v>
      </c>
    </row>
    <row r="587" spans="1:15" x14ac:dyDescent="0.3">
      <c r="A587">
        <v>1945</v>
      </c>
      <c r="B587" t="s">
        <v>1383</v>
      </c>
      <c r="C587" t="s">
        <v>1331</v>
      </c>
      <c r="D587" t="str">
        <f>CONCATENATE(NobelPrize[[#This Row],[firstname]]," ",NobelPrize[[#This Row],[surname]])</f>
        <v>Gabriela Mistral</v>
      </c>
      <c r="E587" t="s">
        <v>1384</v>
      </c>
      <c r="F587" t="s">
        <v>61</v>
      </c>
      <c r="G587" t="s">
        <v>2285</v>
      </c>
      <c r="H587" t="s">
        <v>2277</v>
      </c>
      <c r="I587">
        <v>1</v>
      </c>
      <c r="M587" t="s">
        <v>73</v>
      </c>
      <c r="N587">
        <v>68</v>
      </c>
      <c r="O587">
        <v>56</v>
      </c>
    </row>
    <row r="588" spans="1:15" x14ac:dyDescent="0.3">
      <c r="A588">
        <v>1946</v>
      </c>
      <c r="B588" t="s">
        <v>600</v>
      </c>
      <c r="C588" t="s">
        <v>1385</v>
      </c>
      <c r="D588" t="str">
        <f>CONCATENATE(NobelPrize[[#This Row],[firstname]]," ",NobelPrize[[#This Row],[surname]])</f>
        <v>Hermann Hesse</v>
      </c>
      <c r="E588" t="s">
        <v>15</v>
      </c>
      <c r="F588" t="s">
        <v>116</v>
      </c>
      <c r="G588" t="s">
        <v>2284</v>
      </c>
      <c r="H588" t="s">
        <v>2277</v>
      </c>
      <c r="I588">
        <v>1</v>
      </c>
      <c r="M588" t="s">
        <v>25</v>
      </c>
      <c r="N588">
        <v>85</v>
      </c>
      <c r="O588">
        <v>69</v>
      </c>
    </row>
    <row r="589" spans="1:15" x14ac:dyDescent="0.3">
      <c r="A589">
        <v>1947</v>
      </c>
      <c r="B589" t="s">
        <v>2090</v>
      </c>
      <c r="C589" t="s">
        <v>1386</v>
      </c>
      <c r="D589" t="str">
        <f>CONCATENATE(NobelPrize[[#This Row],[firstname]]," ",NobelPrize[[#This Row],[surname]])</f>
        <v>André  Gide</v>
      </c>
      <c r="E589" t="s">
        <v>33</v>
      </c>
      <c r="F589" t="s">
        <v>33</v>
      </c>
      <c r="G589" t="s">
        <v>2284</v>
      </c>
      <c r="H589" t="s">
        <v>2277</v>
      </c>
      <c r="I589">
        <v>1</v>
      </c>
      <c r="M589" t="s">
        <v>41</v>
      </c>
      <c r="N589">
        <v>82</v>
      </c>
      <c r="O589">
        <v>78</v>
      </c>
    </row>
    <row r="590" spans="1:15" x14ac:dyDescent="0.3">
      <c r="A590">
        <v>1948</v>
      </c>
      <c r="B590" t="s">
        <v>1387</v>
      </c>
      <c r="C590" t="s">
        <v>1388</v>
      </c>
      <c r="D590" t="str">
        <f>CONCATENATE(NobelPrize[[#This Row],[firstname]]," ",NobelPrize[[#This Row],[surname]])</f>
        <v>T.S. Eliot</v>
      </c>
      <c r="E590" t="s">
        <v>61</v>
      </c>
      <c r="F590" t="s">
        <v>45</v>
      </c>
      <c r="G590" t="s">
        <v>2284</v>
      </c>
      <c r="H590" t="s">
        <v>2277</v>
      </c>
      <c r="I590">
        <v>1</v>
      </c>
      <c r="M590" t="s">
        <v>91</v>
      </c>
      <c r="N590">
        <v>77</v>
      </c>
      <c r="O590">
        <v>60</v>
      </c>
    </row>
    <row r="591" spans="1:15" x14ac:dyDescent="0.3">
      <c r="A591">
        <v>1949</v>
      </c>
      <c r="B591" t="s">
        <v>96</v>
      </c>
      <c r="C591" t="s">
        <v>1389</v>
      </c>
      <c r="D591" t="str">
        <f>CONCATENATE(NobelPrize[[#This Row],[firstname]]," ",NobelPrize[[#This Row],[surname]])</f>
        <v>William Faulkner</v>
      </c>
      <c r="E591" t="s">
        <v>61</v>
      </c>
      <c r="F591" t="s">
        <v>61</v>
      </c>
      <c r="G591" t="s">
        <v>2284</v>
      </c>
      <c r="H591" t="s">
        <v>2277</v>
      </c>
      <c r="I591">
        <v>1</v>
      </c>
      <c r="M591" t="s">
        <v>91</v>
      </c>
      <c r="N591">
        <v>65</v>
      </c>
      <c r="O591">
        <v>52</v>
      </c>
    </row>
    <row r="592" spans="1:15" x14ac:dyDescent="0.3">
      <c r="A592">
        <v>1950</v>
      </c>
      <c r="B592" t="s">
        <v>1390</v>
      </c>
      <c r="C592" t="s">
        <v>1391</v>
      </c>
      <c r="D592" t="str">
        <f>CONCATENATE(NobelPrize[[#This Row],[firstname]]," ",NobelPrize[[#This Row],[surname]])</f>
        <v>Bertrand Russell</v>
      </c>
      <c r="E592" t="s">
        <v>45</v>
      </c>
      <c r="F592" t="s">
        <v>45</v>
      </c>
      <c r="G592" t="s">
        <v>2284</v>
      </c>
      <c r="H592" t="s">
        <v>2277</v>
      </c>
      <c r="I592">
        <v>1</v>
      </c>
      <c r="M592" t="s">
        <v>30</v>
      </c>
      <c r="N592">
        <v>98</v>
      </c>
      <c r="O592">
        <v>78</v>
      </c>
    </row>
    <row r="593" spans="1:15" x14ac:dyDescent="0.3">
      <c r="A593">
        <v>1951</v>
      </c>
      <c r="B593" s="1" t="s">
        <v>2115</v>
      </c>
      <c r="C593" t="s">
        <v>1392</v>
      </c>
      <c r="D593" t="str">
        <f>CONCATENATE(NobelPrize[[#This Row],[firstname]]," ",NobelPrize[[#This Row],[surname]])</f>
        <v>Pär  Lagerkvist</v>
      </c>
      <c r="E593" t="s">
        <v>86</v>
      </c>
      <c r="F593" t="s">
        <v>86</v>
      </c>
      <c r="G593" t="s">
        <v>2284</v>
      </c>
      <c r="H593" t="s">
        <v>2277</v>
      </c>
      <c r="I593">
        <v>1</v>
      </c>
      <c r="M593" t="s">
        <v>30</v>
      </c>
      <c r="N593">
        <v>83</v>
      </c>
      <c r="O593">
        <v>60</v>
      </c>
    </row>
    <row r="594" spans="1:15" x14ac:dyDescent="0.3">
      <c r="A594">
        <v>1952</v>
      </c>
      <c r="B594" s="1" t="s">
        <v>2116</v>
      </c>
      <c r="C594" t="s">
        <v>1393</v>
      </c>
      <c r="D594" t="str">
        <f>CONCATENATE(NobelPrize[[#This Row],[firstname]]," ",NobelPrize[[#This Row],[surname]])</f>
        <v>François Mauriac</v>
      </c>
      <c r="E594" t="s">
        <v>33</v>
      </c>
      <c r="F594" t="s">
        <v>33</v>
      </c>
      <c r="G594" t="s">
        <v>2284</v>
      </c>
      <c r="H594" t="s">
        <v>2277</v>
      </c>
      <c r="I594">
        <v>1</v>
      </c>
      <c r="M594" t="s">
        <v>95</v>
      </c>
      <c r="N594">
        <v>85</v>
      </c>
      <c r="O594">
        <v>67</v>
      </c>
    </row>
    <row r="595" spans="1:15" x14ac:dyDescent="0.3">
      <c r="A595">
        <v>1953</v>
      </c>
      <c r="B595" t="s">
        <v>1394</v>
      </c>
      <c r="C595" t="s">
        <v>1395</v>
      </c>
      <c r="D595" t="str">
        <f>CONCATENATE(NobelPrize[[#This Row],[firstname]]," ",NobelPrize[[#This Row],[surname]])</f>
        <v>Winston Churchill</v>
      </c>
      <c r="E595" t="s">
        <v>45</v>
      </c>
      <c r="F595" t="s">
        <v>45</v>
      </c>
      <c r="G595" t="s">
        <v>2284</v>
      </c>
      <c r="H595" t="s">
        <v>2277</v>
      </c>
      <c r="I595">
        <v>1</v>
      </c>
      <c r="M595" t="s">
        <v>41</v>
      </c>
      <c r="N595">
        <v>91</v>
      </c>
      <c r="O595">
        <v>79</v>
      </c>
    </row>
    <row r="596" spans="1:15" x14ac:dyDescent="0.3">
      <c r="A596">
        <v>1954</v>
      </c>
      <c r="B596" t="s">
        <v>187</v>
      </c>
      <c r="C596" t="s">
        <v>1396</v>
      </c>
      <c r="D596" t="str">
        <f>CONCATENATE(NobelPrize[[#This Row],[firstname]]," ",NobelPrize[[#This Row],[surname]])</f>
        <v>Ernest Hemingway</v>
      </c>
      <c r="E596" t="s">
        <v>61</v>
      </c>
      <c r="F596" t="s">
        <v>61</v>
      </c>
      <c r="G596" t="s">
        <v>2284</v>
      </c>
      <c r="H596" t="s">
        <v>2277</v>
      </c>
      <c r="I596">
        <v>1</v>
      </c>
      <c r="M596" t="s">
        <v>25</v>
      </c>
      <c r="N596">
        <v>62</v>
      </c>
      <c r="O596">
        <v>55</v>
      </c>
    </row>
    <row r="597" spans="1:15" x14ac:dyDescent="0.3">
      <c r="A597">
        <v>1955</v>
      </c>
      <c r="B597" t="s">
        <v>2117</v>
      </c>
      <c r="C597" t="s">
        <v>1397</v>
      </c>
      <c r="D597" t="str">
        <f>CONCATENATE(NobelPrize[[#This Row],[firstname]]," ",NobelPrize[[#This Row],[surname]])</f>
        <v>Halldór Laxness</v>
      </c>
      <c r="E597" t="s">
        <v>1398</v>
      </c>
      <c r="F597" t="s">
        <v>1398</v>
      </c>
      <c r="G597" t="s">
        <v>2284</v>
      </c>
      <c r="H597" t="s">
        <v>2277</v>
      </c>
      <c r="I597">
        <v>1</v>
      </c>
      <c r="M597" t="s">
        <v>73</v>
      </c>
      <c r="N597">
        <v>96</v>
      </c>
      <c r="O597">
        <v>53</v>
      </c>
    </row>
    <row r="598" spans="1:15" x14ac:dyDescent="0.3">
      <c r="A598">
        <v>1956</v>
      </c>
      <c r="B598" t="s">
        <v>2118</v>
      </c>
      <c r="C598" t="s">
        <v>2119</v>
      </c>
      <c r="D598" t="str">
        <f>CONCATENATE(NobelPrize[[#This Row],[firstname]]," ",NobelPrize[[#This Row],[surname]])</f>
        <v>Juan Ramón Jiménez</v>
      </c>
      <c r="E598" t="s">
        <v>578</v>
      </c>
      <c r="F598" t="s">
        <v>1399</v>
      </c>
      <c r="G598" t="s">
        <v>2284</v>
      </c>
      <c r="H598" t="s">
        <v>2277</v>
      </c>
      <c r="I598">
        <v>1</v>
      </c>
      <c r="M598" t="s">
        <v>36</v>
      </c>
      <c r="N598">
        <v>77</v>
      </c>
      <c r="O598">
        <v>75</v>
      </c>
    </row>
    <row r="599" spans="1:15" x14ac:dyDescent="0.3">
      <c r="A599">
        <v>1957</v>
      </c>
      <c r="B599" t="s">
        <v>119</v>
      </c>
      <c r="C599" t="s">
        <v>1400</v>
      </c>
      <c r="D599" t="str">
        <f>CONCATENATE(NobelPrize[[#This Row],[firstname]]," ",NobelPrize[[#This Row],[surname]])</f>
        <v>Albert Camus</v>
      </c>
      <c r="E599" t="s">
        <v>468</v>
      </c>
      <c r="F599" t="s">
        <v>33</v>
      </c>
      <c r="G599" t="s">
        <v>2284</v>
      </c>
      <c r="H599" t="s">
        <v>2277</v>
      </c>
      <c r="I599">
        <v>1</v>
      </c>
      <c r="M599" t="s">
        <v>41</v>
      </c>
      <c r="N599">
        <v>47</v>
      </c>
      <c r="O599">
        <v>44</v>
      </c>
    </row>
    <row r="600" spans="1:15" x14ac:dyDescent="0.3">
      <c r="A600">
        <v>1958</v>
      </c>
      <c r="B600" t="s">
        <v>1401</v>
      </c>
      <c r="C600" t="s">
        <v>1402</v>
      </c>
      <c r="D600" t="str">
        <f>CONCATENATE(NobelPrize[[#This Row],[firstname]]," ",NobelPrize[[#This Row],[surname]])</f>
        <v>Boris Pasternak</v>
      </c>
      <c r="E600" t="s">
        <v>83</v>
      </c>
      <c r="F600" t="s">
        <v>83</v>
      </c>
      <c r="G600" t="s">
        <v>2284</v>
      </c>
      <c r="H600" t="s">
        <v>2277</v>
      </c>
      <c r="I600">
        <v>1</v>
      </c>
      <c r="M600" t="s">
        <v>118</v>
      </c>
      <c r="N600">
        <v>70</v>
      </c>
      <c r="O600">
        <v>68</v>
      </c>
    </row>
    <row r="601" spans="1:15" x14ac:dyDescent="0.3">
      <c r="A601">
        <v>1959</v>
      </c>
      <c r="B601" t="s">
        <v>1403</v>
      </c>
      <c r="C601" t="s">
        <v>1404</v>
      </c>
      <c r="D601" t="str">
        <f>CONCATENATE(NobelPrize[[#This Row],[firstname]]," ",NobelPrize[[#This Row],[surname]])</f>
        <v>Salvatore Quasimodo</v>
      </c>
      <c r="E601" t="s">
        <v>71</v>
      </c>
      <c r="F601" t="s">
        <v>71</v>
      </c>
      <c r="G601" t="s">
        <v>2284</v>
      </c>
      <c r="H601" t="s">
        <v>2277</v>
      </c>
      <c r="I601">
        <v>1</v>
      </c>
      <c r="M601" t="s">
        <v>68</v>
      </c>
      <c r="N601">
        <v>67</v>
      </c>
      <c r="O601">
        <v>58</v>
      </c>
    </row>
    <row r="602" spans="1:15" x14ac:dyDescent="0.3">
      <c r="A602">
        <v>1960</v>
      </c>
      <c r="B602" t="s">
        <v>1405</v>
      </c>
      <c r="C602" t="s">
        <v>1406</v>
      </c>
      <c r="D602" t="str">
        <f>CONCATENATE(NobelPrize[[#This Row],[firstname]]," ",NobelPrize[[#This Row],[surname]])</f>
        <v>Saint-John Perse</v>
      </c>
      <c r="E602" t="s">
        <v>1407</v>
      </c>
      <c r="F602" t="s">
        <v>33</v>
      </c>
      <c r="G602" t="s">
        <v>2284</v>
      </c>
      <c r="H602" t="s">
        <v>2277</v>
      </c>
      <c r="I602">
        <v>1</v>
      </c>
      <c r="M602" t="s">
        <v>30</v>
      </c>
      <c r="N602">
        <v>88</v>
      </c>
      <c r="O602">
        <v>73</v>
      </c>
    </row>
    <row r="603" spans="1:15" x14ac:dyDescent="0.3">
      <c r="A603">
        <v>1961</v>
      </c>
      <c r="B603" t="s">
        <v>1408</v>
      </c>
      <c r="C603" t="s">
        <v>1409</v>
      </c>
      <c r="D603" t="str">
        <f>CONCATENATE(NobelPrize[[#This Row],[firstname]]," ",NobelPrize[[#This Row],[surname]])</f>
        <v>Ivo Andric</v>
      </c>
      <c r="E603" t="s">
        <v>687</v>
      </c>
      <c r="F603" t="s">
        <v>1410</v>
      </c>
      <c r="G603" t="s">
        <v>2284</v>
      </c>
      <c r="H603" t="s">
        <v>2277</v>
      </c>
      <c r="I603">
        <v>1</v>
      </c>
      <c r="M603" t="s">
        <v>95</v>
      </c>
      <c r="N603">
        <v>83</v>
      </c>
      <c r="O603">
        <v>69</v>
      </c>
    </row>
    <row r="604" spans="1:15" x14ac:dyDescent="0.3">
      <c r="A604">
        <v>1962</v>
      </c>
      <c r="B604" t="s">
        <v>220</v>
      </c>
      <c r="C604" t="s">
        <v>1411</v>
      </c>
      <c r="D604" t="str">
        <f>CONCATENATE(NobelPrize[[#This Row],[firstname]]," ",NobelPrize[[#This Row],[surname]])</f>
        <v>John Steinbeck</v>
      </c>
      <c r="E604" t="s">
        <v>61</v>
      </c>
      <c r="F604" t="s">
        <v>61</v>
      </c>
      <c r="G604" t="s">
        <v>2284</v>
      </c>
      <c r="H604" t="s">
        <v>2277</v>
      </c>
      <c r="I604">
        <v>1</v>
      </c>
      <c r="M604" t="s">
        <v>118</v>
      </c>
      <c r="N604">
        <v>66</v>
      </c>
      <c r="O604">
        <v>60</v>
      </c>
    </row>
    <row r="605" spans="1:15" x14ac:dyDescent="0.3">
      <c r="A605">
        <v>1963</v>
      </c>
      <c r="B605" t="s">
        <v>1412</v>
      </c>
      <c r="C605" t="s">
        <v>1413</v>
      </c>
      <c r="D605" t="str">
        <f>CONCATENATE(NobelPrize[[#This Row],[firstname]]," ",NobelPrize[[#This Row],[surname]])</f>
        <v>Giorgos Seferis</v>
      </c>
      <c r="E605" t="s">
        <v>1414</v>
      </c>
      <c r="F605" t="s">
        <v>1415</v>
      </c>
      <c r="G605" t="s">
        <v>2284</v>
      </c>
      <c r="H605" t="s">
        <v>2277</v>
      </c>
      <c r="I605">
        <v>1</v>
      </c>
      <c r="M605" t="s">
        <v>19</v>
      </c>
      <c r="N605">
        <v>71</v>
      </c>
      <c r="O605">
        <v>63</v>
      </c>
    </row>
    <row r="606" spans="1:15" x14ac:dyDescent="0.3">
      <c r="A606">
        <v>1964</v>
      </c>
      <c r="B606" t="s">
        <v>1416</v>
      </c>
      <c r="C606" t="s">
        <v>1417</v>
      </c>
      <c r="D606" t="str">
        <f>CONCATENATE(NobelPrize[[#This Row],[firstname]]," ",NobelPrize[[#This Row],[surname]])</f>
        <v>Jean-Paul Sartre</v>
      </c>
      <c r="E606" t="s">
        <v>33</v>
      </c>
      <c r="F606" t="s">
        <v>33</v>
      </c>
      <c r="G606" t="s">
        <v>2284</v>
      </c>
      <c r="H606" t="s">
        <v>2277</v>
      </c>
      <c r="I606">
        <v>1</v>
      </c>
      <c r="M606" t="s">
        <v>54</v>
      </c>
      <c r="N606">
        <v>75</v>
      </c>
      <c r="O606">
        <v>59</v>
      </c>
    </row>
    <row r="607" spans="1:15" x14ac:dyDescent="0.3">
      <c r="A607">
        <v>1965</v>
      </c>
      <c r="B607" t="s">
        <v>1304</v>
      </c>
      <c r="C607" t="s">
        <v>1418</v>
      </c>
      <c r="D607" t="str">
        <f>CONCATENATE(NobelPrize[[#This Row],[firstname]]," ",NobelPrize[[#This Row],[surname]])</f>
        <v>Mikhail Sholokhov</v>
      </c>
      <c r="E607" t="s">
        <v>83</v>
      </c>
      <c r="F607" t="s">
        <v>83</v>
      </c>
      <c r="G607" t="s">
        <v>2284</v>
      </c>
      <c r="H607" t="s">
        <v>2277</v>
      </c>
      <c r="I607">
        <v>1</v>
      </c>
      <c r="M607" t="s">
        <v>30</v>
      </c>
      <c r="N607">
        <v>79</v>
      </c>
      <c r="O607">
        <v>60</v>
      </c>
    </row>
    <row r="608" spans="1:15" x14ac:dyDescent="0.3">
      <c r="A608">
        <v>1966</v>
      </c>
      <c r="B608" t="s">
        <v>1419</v>
      </c>
      <c r="C608" t="s">
        <v>1420</v>
      </c>
      <c r="D608" t="str">
        <f>CONCATENATE(NobelPrize[[#This Row],[firstname]]," ",NobelPrize[[#This Row],[surname]])</f>
        <v>Shmuel Agnon</v>
      </c>
      <c r="E608" t="s">
        <v>712</v>
      </c>
      <c r="F608" t="s">
        <v>1288</v>
      </c>
      <c r="G608" t="s">
        <v>2284</v>
      </c>
      <c r="H608" t="s">
        <v>2277</v>
      </c>
      <c r="I608">
        <v>2</v>
      </c>
      <c r="M608" t="s">
        <v>25</v>
      </c>
      <c r="N608">
        <v>82</v>
      </c>
      <c r="O608">
        <v>78</v>
      </c>
    </row>
    <row r="609" spans="1:15" x14ac:dyDescent="0.3">
      <c r="A609">
        <v>1966</v>
      </c>
      <c r="B609" t="s">
        <v>1421</v>
      </c>
      <c r="C609" t="s">
        <v>1422</v>
      </c>
      <c r="D609" t="str">
        <f>CONCATENATE(NobelPrize[[#This Row],[firstname]]," ",NobelPrize[[#This Row],[surname]])</f>
        <v>Nelly Sachs</v>
      </c>
      <c r="E609" t="s">
        <v>15</v>
      </c>
      <c r="F609" t="s">
        <v>86</v>
      </c>
      <c r="G609" t="s">
        <v>2285</v>
      </c>
      <c r="H609" t="s">
        <v>2277</v>
      </c>
      <c r="I609">
        <v>2</v>
      </c>
      <c r="M609" t="s">
        <v>36</v>
      </c>
      <c r="N609">
        <v>79</v>
      </c>
      <c r="O609">
        <v>75</v>
      </c>
    </row>
    <row r="610" spans="1:15" x14ac:dyDescent="0.3">
      <c r="A610">
        <v>1967</v>
      </c>
      <c r="B610" t="s">
        <v>1423</v>
      </c>
      <c r="C610" t="s">
        <v>1424</v>
      </c>
      <c r="D610" t="str">
        <f>CONCATENATE(NobelPrize[[#This Row],[firstname]]," ",NobelPrize[[#This Row],[surname]])</f>
        <v>Miguel Angel Asturias</v>
      </c>
      <c r="E610" t="s">
        <v>1309</v>
      </c>
      <c r="F610" t="s">
        <v>578</v>
      </c>
      <c r="G610" t="s">
        <v>2284</v>
      </c>
      <c r="H610" t="s">
        <v>2277</v>
      </c>
      <c r="I610">
        <v>1</v>
      </c>
      <c r="M610" t="s">
        <v>95</v>
      </c>
      <c r="N610">
        <v>75</v>
      </c>
      <c r="O610">
        <v>68</v>
      </c>
    </row>
    <row r="611" spans="1:15" x14ac:dyDescent="0.3">
      <c r="A611">
        <v>1968</v>
      </c>
      <c r="B611" t="s">
        <v>1425</v>
      </c>
      <c r="C611" t="s">
        <v>1426</v>
      </c>
      <c r="D611" t="str">
        <f>CONCATENATE(NobelPrize[[#This Row],[firstname]]," ",NobelPrize[[#This Row],[surname]])</f>
        <v>Yasunari Kawabata</v>
      </c>
      <c r="E611" t="s">
        <v>212</v>
      </c>
      <c r="F611" t="s">
        <v>212</v>
      </c>
      <c r="G611" t="s">
        <v>2284</v>
      </c>
      <c r="H611" t="s">
        <v>2277</v>
      </c>
      <c r="I611">
        <v>1</v>
      </c>
      <c r="M611" t="s">
        <v>54</v>
      </c>
      <c r="N611">
        <v>73</v>
      </c>
      <c r="O611">
        <v>69</v>
      </c>
    </row>
    <row r="612" spans="1:15" x14ac:dyDescent="0.3">
      <c r="A612">
        <v>1969</v>
      </c>
      <c r="B612" t="s">
        <v>1427</v>
      </c>
      <c r="C612" t="s">
        <v>1428</v>
      </c>
      <c r="D612" t="str">
        <f>CONCATENATE(NobelPrize[[#This Row],[firstname]]," ",NobelPrize[[#This Row],[surname]])</f>
        <v>Samuel Beckett</v>
      </c>
      <c r="E612" t="s">
        <v>226</v>
      </c>
      <c r="F612" t="s">
        <v>33</v>
      </c>
      <c r="G612" t="s">
        <v>2284</v>
      </c>
      <c r="H612" t="s">
        <v>2277</v>
      </c>
      <c r="I612">
        <v>1</v>
      </c>
      <c r="M612" t="s">
        <v>73</v>
      </c>
      <c r="N612">
        <v>83</v>
      </c>
      <c r="O612">
        <v>63</v>
      </c>
    </row>
    <row r="613" spans="1:15" x14ac:dyDescent="0.3">
      <c r="A613">
        <v>1970</v>
      </c>
      <c r="B613" t="s">
        <v>1429</v>
      </c>
      <c r="C613" t="s">
        <v>1430</v>
      </c>
      <c r="D613" t="str">
        <f>CONCATENATE(NobelPrize[[#This Row],[firstname]]," ",NobelPrize[[#This Row],[surname]])</f>
        <v>Alexandr Solzhenitsyn</v>
      </c>
      <c r="E613" t="s">
        <v>83</v>
      </c>
      <c r="F613" t="s">
        <v>83</v>
      </c>
      <c r="G613" t="s">
        <v>2284</v>
      </c>
      <c r="H613" t="s">
        <v>2277</v>
      </c>
      <c r="I613">
        <v>1</v>
      </c>
      <c r="M613" t="s">
        <v>36</v>
      </c>
      <c r="N613">
        <v>90</v>
      </c>
      <c r="O613">
        <v>52</v>
      </c>
    </row>
    <row r="614" spans="1:15" x14ac:dyDescent="0.3">
      <c r="A614">
        <v>1971</v>
      </c>
      <c r="B614" t="s">
        <v>1431</v>
      </c>
      <c r="C614" t="s">
        <v>1432</v>
      </c>
      <c r="D614" t="str">
        <f>CONCATENATE(NobelPrize[[#This Row],[firstname]]," ",NobelPrize[[#This Row],[surname]])</f>
        <v>Pablo Neruda</v>
      </c>
      <c r="E614" t="s">
        <v>1384</v>
      </c>
      <c r="F614" t="s">
        <v>1384</v>
      </c>
      <c r="G614" t="s">
        <v>2284</v>
      </c>
      <c r="H614" t="s">
        <v>2277</v>
      </c>
      <c r="I614">
        <v>1</v>
      </c>
      <c r="M614" t="s">
        <v>25</v>
      </c>
      <c r="N614">
        <v>69</v>
      </c>
      <c r="O614">
        <v>67</v>
      </c>
    </row>
    <row r="615" spans="1:15" x14ac:dyDescent="0.3">
      <c r="A615">
        <v>1972</v>
      </c>
      <c r="B615" t="s">
        <v>411</v>
      </c>
      <c r="C615" t="s">
        <v>2120</v>
      </c>
      <c r="D615" t="str">
        <f>CONCATENATE(NobelPrize[[#This Row],[firstname]]," ",NobelPrize[[#This Row],[surname]])</f>
        <v>Heinrich Böll </v>
      </c>
      <c r="E615" t="s">
        <v>15</v>
      </c>
      <c r="F615" t="s">
        <v>15</v>
      </c>
      <c r="G615" t="s">
        <v>2284</v>
      </c>
      <c r="H615" t="s">
        <v>2277</v>
      </c>
      <c r="I615">
        <v>1</v>
      </c>
      <c r="M615" t="s">
        <v>36</v>
      </c>
      <c r="N615">
        <v>68</v>
      </c>
      <c r="O615">
        <v>55</v>
      </c>
    </row>
    <row r="616" spans="1:15" x14ac:dyDescent="0.3">
      <c r="A616">
        <v>1973</v>
      </c>
      <c r="B616" t="s">
        <v>1433</v>
      </c>
      <c r="C616" t="s">
        <v>1434</v>
      </c>
      <c r="D616" t="str">
        <f>CONCATENATE(NobelPrize[[#This Row],[firstname]]," ",NobelPrize[[#This Row],[surname]])</f>
        <v>Patrick White</v>
      </c>
      <c r="E616" t="s">
        <v>45</v>
      </c>
      <c r="F616" t="s">
        <v>100</v>
      </c>
      <c r="G616" t="s">
        <v>2284</v>
      </c>
      <c r="H616" t="s">
        <v>2277</v>
      </c>
      <c r="I616">
        <v>1</v>
      </c>
      <c r="M616" t="s">
        <v>30</v>
      </c>
      <c r="N616">
        <v>78</v>
      </c>
      <c r="O616">
        <v>61</v>
      </c>
    </row>
    <row r="617" spans="1:15" x14ac:dyDescent="0.3">
      <c r="A617">
        <v>1974</v>
      </c>
      <c r="B617" t="s">
        <v>1435</v>
      </c>
      <c r="C617" t="s">
        <v>1436</v>
      </c>
      <c r="D617" t="str">
        <f>CONCATENATE(NobelPrize[[#This Row],[firstname]]," ",NobelPrize[[#This Row],[surname]])</f>
        <v>Eyvind Johnson</v>
      </c>
      <c r="E617" t="s">
        <v>86</v>
      </c>
      <c r="F617" t="s">
        <v>86</v>
      </c>
      <c r="G617" t="s">
        <v>2284</v>
      </c>
      <c r="H617" t="s">
        <v>2277</v>
      </c>
      <c r="I617">
        <v>2</v>
      </c>
      <c r="M617" t="s">
        <v>25</v>
      </c>
      <c r="N617">
        <v>76</v>
      </c>
      <c r="O617">
        <v>74</v>
      </c>
    </row>
    <row r="618" spans="1:15" x14ac:dyDescent="0.3">
      <c r="A618">
        <v>1974</v>
      </c>
      <c r="B618" t="s">
        <v>1437</v>
      </c>
      <c r="C618" t="s">
        <v>1438</v>
      </c>
      <c r="D618" t="str">
        <f>CONCATENATE(NobelPrize[[#This Row],[firstname]]," ",NobelPrize[[#This Row],[surname]])</f>
        <v>Harry Martinson</v>
      </c>
      <c r="E618" t="s">
        <v>86</v>
      </c>
      <c r="F618" t="s">
        <v>86</v>
      </c>
      <c r="G618" t="s">
        <v>2284</v>
      </c>
      <c r="H618" t="s">
        <v>2277</v>
      </c>
      <c r="I618">
        <v>2</v>
      </c>
      <c r="M618" t="s">
        <v>30</v>
      </c>
      <c r="N618">
        <v>74</v>
      </c>
      <c r="O618">
        <v>70</v>
      </c>
    </row>
    <row r="619" spans="1:15" x14ac:dyDescent="0.3">
      <c r="A619">
        <v>1975</v>
      </c>
      <c r="B619" t="s">
        <v>1439</v>
      </c>
      <c r="C619" t="s">
        <v>1440</v>
      </c>
      <c r="D619" t="str">
        <f>CONCATENATE(NobelPrize[[#This Row],[firstname]]," ",NobelPrize[[#This Row],[surname]])</f>
        <v>Eugenio Montale</v>
      </c>
      <c r="E619" t="s">
        <v>71</v>
      </c>
      <c r="F619" t="s">
        <v>71</v>
      </c>
      <c r="G619" t="s">
        <v>2284</v>
      </c>
      <c r="H619" t="s">
        <v>2277</v>
      </c>
      <c r="I619">
        <v>1</v>
      </c>
      <c r="M619" t="s">
        <v>95</v>
      </c>
      <c r="N619">
        <v>85</v>
      </c>
      <c r="O619">
        <v>79</v>
      </c>
    </row>
    <row r="620" spans="1:15" x14ac:dyDescent="0.3">
      <c r="A620">
        <v>1976</v>
      </c>
      <c r="B620" t="s">
        <v>1441</v>
      </c>
      <c r="C620" t="s">
        <v>1442</v>
      </c>
      <c r="D620" t="str">
        <f>CONCATENATE(NobelPrize[[#This Row],[firstname]]," ",NobelPrize[[#This Row],[surname]])</f>
        <v>Saul Bellow</v>
      </c>
      <c r="E620" t="s">
        <v>440</v>
      </c>
      <c r="F620" t="s">
        <v>61</v>
      </c>
      <c r="G620" t="s">
        <v>2284</v>
      </c>
      <c r="H620" t="s">
        <v>2277</v>
      </c>
      <c r="I620">
        <v>1</v>
      </c>
      <c r="M620" t="s">
        <v>54</v>
      </c>
      <c r="N620">
        <v>90</v>
      </c>
      <c r="O620">
        <v>61</v>
      </c>
    </row>
    <row r="621" spans="1:15" x14ac:dyDescent="0.3">
      <c r="A621">
        <v>1977</v>
      </c>
      <c r="B621" t="s">
        <v>1443</v>
      </c>
      <c r="C621" t="s">
        <v>1444</v>
      </c>
      <c r="D621" t="str">
        <f>CONCATENATE(NobelPrize[[#This Row],[firstname]]," ",NobelPrize[[#This Row],[surname]])</f>
        <v>Vicente Aleixandre</v>
      </c>
      <c r="E621" t="s">
        <v>578</v>
      </c>
      <c r="F621" t="s">
        <v>578</v>
      </c>
      <c r="G621" t="s">
        <v>2284</v>
      </c>
      <c r="H621" t="s">
        <v>2277</v>
      </c>
      <c r="I621">
        <v>1</v>
      </c>
      <c r="M621" t="s">
        <v>73</v>
      </c>
      <c r="N621">
        <v>86</v>
      </c>
      <c r="O621">
        <v>79</v>
      </c>
    </row>
    <row r="622" spans="1:15" x14ac:dyDescent="0.3">
      <c r="A622">
        <v>1978</v>
      </c>
      <c r="B622" t="s">
        <v>1445</v>
      </c>
      <c r="C622" t="s">
        <v>1446</v>
      </c>
      <c r="D622" t="str">
        <f>CONCATENATE(NobelPrize[[#This Row],[firstname]]," ",NobelPrize[[#This Row],[surname]])</f>
        <v>Isaac Bashevis Singer</v>
      </c>
      <c r="E622" t="s">
        <v>40</v>
      </c>
      <c r="F622" t="s">
        <v>61</v>
      </c>
      <c r="G622" t="s">
        <v>2284</v>
      </c>
      <c r="H622" t="s">
        <v>2277</v>
      </c>
      <c r="I622">
        <v>1</v>
      </c>
      <c r="M622" t="s">
        <v>25</v>
      </c>
      <c r="N622">
        <v>87</v>
      </c>
      <c r="O622">
        <v>74</v>
      </c>
    </row>
    <row r="623" spans="1:15" x14ac:dyDescent="0.3">
      <c r="A623">
        <v>1979</v>
      </c>
      <c r="B623" t="s">
        <v>1447</v>
      </c>
      <c r="C623" t="s">
        <v>1448</v>
      </c>
      <c r="D623" t="str">
        <f>CONCATENATE(NobelPrize[[#This Row],[firstname]]," ",NobelPrize[[#This Row],[surname]])</f>
        <v>Odysseus Elytis</v>
      </c>
      <c r="E623" t="s">
        <v>1415</v>
      </c>
      <c r="F623" t="s">
        <v>1415</v>
      </c>
      <c r="G623" t="s">
        <v>2284</v>
      </c>
      <c r="H623" t="s">
        <v>2277</v>
      </c>
      <c r="I623">
        <v>1</v>
      </c>
      <c r="M623" t="s">
        <v>41</v>
      </c>
      <c r="N623">
        <v>85</v>
      </c>
      <c r="O623">
        <v>68</v>
      </c>
    </row>
    <row r="624" spans="1:15" x14ac:dyDescent="0.3">
      <c r="A624">
        <v>1980</v>
      </c>
      <c r="B624" t="s">
        <v>1449</v>
      </c>
      <c r="C624" t="s">
        <v>1450</v>
      </c>
      <c r="D624" t="str">
        <f>CONCATENATE(NobelPrize[[#This Row],[firstname]]," ",NobelPrize[[#This Row],[surname]])</f>
        <v>Czeslaw Milosz</v>
      </c>
      <c r="E624" t="s">
        <v>715</v>
      </c>
      <c r="F624" t="s">
        <v>40</v>
      </c>
      <c r="G624" t="s">
        <v>2284</v>
      </c>
      <c r="H624" t="s">
        <v>2277</v>
      </c>
      <c r="I624">
        <v>1</v>
      </c>
      <c r="M624" t="s">
        <v>54</v>
      </c>
      <c r="N624">
        <v>93</v>
      </c>
      <c r="O624">
        <v>69</v>
      </c>
    </row>
    <row r="625" spans="1:15" x14ac:dyDescent="0.3">
      <c r="A625">
        <v>1981</v>
      </c>
      <c r="B625" t="s">
        <v>1451</v>
      </c>
      <c r="C625" t="s">
        <v>1452</v>
      </c>
      <c r="D625" t="str">
        <f>CONCATENATE(NobelPrize[[#This Row],[firstname]]," ",NobelPrize[[#This Row],[surname]])</f>
        <v>Elias Canetti</v>
      </c>
      <c r="E625" t="s">
        <v>1453</v>
      </c>
      <c r="F625" t="s">
        <v>116</v>
      </c>
      <c r="G625" t="s">
        <v>2284</v>
      </c>
      <c r="H625" t="s">
        <v>2277</v>
      </c>
      <c r="I625">
        <v>1</v>
      </c>
      <c r="M625" t="s">
        <v>25</v>
      </c>
      <c r="N625">
        <v>89</v>
      </c>
      <c r="O625">
        <v>76</v>
      </c>
    </row>
    <row r="626" spans="1:15" x14ac:dyDescent="0.3">
      <c r="A626">
        <v>1982</v>
      </c>
      <c r="B626" t="s">
        <v>65</v>
      </c>
      <c r="C626" t="s">
        <v>2121</v>
      </c>
      <c r="D626" t="str">
        <f>CONCATENATE(NobelPrize[[#This Row],[firstname]]," ",NobelPrize[[#This Row],[surname]])</f>
        <v>Gabriel Garcia Marquez </v>
      </c>
      <c r="E626" t="s">
        <v>1454</v>
      </c>
      <c r="F626" t="s">
        <v>776</v>
      </c>
      <c r="G626" t="s">
        <v>2284</v>
      </c>
      <c r="H626" t="s">
        <v>2277</v>
      </c>
      <c r="I626">
        <v>1</v>
      </c>
      <c r="M626" t="s">
        <v>19</v>
      </c>
      <c r="N626">
        <v>87</v>
      </c>
      <c r="O626">
        <v>55</v>
      </c>
    </row>
    <row r="627" spans="1:15" x14ac:dyDescent="0.3">
      <c r="A627">
        <v>1983</v>
      </c>
      <c r="B627" t="s">
        <v>96</v>
      </c>
      <c r="C627" t="s">
        <v>1455</v>
      </c>
      <c r="D627" t="str">
        <f>CONCATENATE(NobelPrize[[#This Row],[firstname]]," ",NobelPrize[[#This Row],[surname]])</f>
        <v>William Golding</v>
      </c>
      <c r="E627" t="s">
        <v>45</v>
      </c>
      <c r="F627" t="s">
        <v>45</v>
      </c>
      <c r="G627" t="s">
        <v>2284</v>
      </c>
      <c r="H627" t="s">
        <v>2277</v>
      </c>
      <c r="I627">
        <v>1</v>
      </c>
      <c r="M627" t="s">
        <v>91</v>
      </c>
      <c r="N627">
        <v>82</v>
      </c>
      <c r="O627">
        <v>72</v>
      </c>
    </row>
    <row r="628" spans="1:15" x14ac:dyDescent="0.3">
      <c r="A628">
        <v>1984</v>
      </c>
      <c r="B628" t="s">
        <v>616</v>
      </c>
      <c r="C628" t="s">
        <v>1456</v>
      </c>
      <c r="D628" t="str">
        <f>CONCATENATE(NobelPrize[[#This Row],[firstname]]," ",NobelPrize[[#This Row],[surname]])</f>
        <v>Jaroslav Seifert</v>
      </c>
      <c r="E628" t="s">
        <v>618</v>
      </c>
      <c r="F628" t="s">
        <v>618</v>
      </c>
      <c r="G628" t="s">
        <v>2284</v>
      </c>
      <c r="H628" t="s">
        <v>2277</v>
      </c>
      <c r="I628">
        <v>1</v>
      </c>
      <c r="M628" t="s">
        <v>91</v>
      </c>
      <c r="N628">
        <v>85</v>
      </c>
      <c r="O628">
        <v>83</v>
      </c>
    </row>
    <row r="629" spans="1:15" x14ac:dyDescent="0.3">
      <c r="A629">
        <v>1985</v>
      </c>
      <c r="B629" t="s">
        <v>466</v>
      </c>
      <c r="C629" t="s">
        <v>400</v>
      </c>
      <c r="D629" t="str">
        <f>CONCATENATE(NobelPrize[[#This Row],[firstname]]," ",NobelPrize[[#This Row],[surname]])</f>
        <v>Claude Simon</v>
      </c>
      <c r="E629" t="s">
        <v>1457</v>
      </c>
      <c r="F629" t="s">
        <v>33</v>
      </c>
      <c r="G629" t="s">
        <v>2284</v>
      </c>
      <c r="H629" t="s">
        <v>2277</v>
      </c>
      <c r="I629">
        <v>1</v>
      </c>
      <c r="M629" t="s">
        <v>95</v>
      </c>
      <c r="N629">
        <v>92</v>
      </c>
      <c r="O629">
        <v>72</v>
      </c>
    </row>
    <row r="630" spans="1:15" x14ac:dyDescent="0.3">
      <c r="A630">
        <v>1986</v>
      </c>
      <c r="B630" t="s">
        <v>1458</v>
      </c>
      <c r="C630" t="s">
        <v>1459</v>
      </c>
      <c r="D630" t="str">
        <f>CONCATENATE(NobelPrize[[#This Row],[firstname]]," ",NobelPrize[[#This Row],[surname]])</f>
        <v>Wole Soyinka</v>
      </c>
      <c r="E630" t="s">
        <v>1460</v>
      </c>
      <c r="G630" t="s">
        <v>2284</v>
      </c>
      <c r="H630" t="s">
        <v>2277</v>
      </c>
      <c r="I630">
        <v>1</v>
      </c>
      <c r="M630" t="s">
        <v>25</v>
      </c>
      <c r="N630">
        <v>86</v>
      </c>
      <c r="O630">
        <v>52</v>
      </c>
    </row>
    <row r="631" spans="1:15" x14ac:dyDescent="0.3">
      <c r="A631">
        <v>1987</v>
      </c>
      <c r="B631" t="s">
        <v>906</v>
      </c>
      <c r="C631" t="s">
        <v>1461</v>
      </c>
      <c r="D631" t="str">
        <f>CONCATENATE(NobelPrize[[#This Row],[firstname]]," ",NobelPrize[[#This Row],[surname]])</f>
        <v>Joseph Brodsky</v>
      </c>
      <c r="E631" t="s">
        <v>83</v>
      </c>
      <c r="F631" t="s">
        <v>61</v>
      </c>
      <c r="G631" t="s">
        <v>2284</v>
      </c>
      <c r="H631" t="s">
        <v>2277</v>
      </c>
      <c r="I631">
        <v>1</v>
      </c>
      <c r="M631" t="s">
        <v>30</v>
      </c>
      <c r="N631">
        <v>56</v>
      </c>
      <c r="O631">
        <v>47</v>
      </c>
    </row>
    <row r="632" spans="1:15" x14ac:dyDescent="0.3">
      <c r="A632">
        <v>1988</v>
      </c>
      <c r="B632" t="s">
        <v>1462</v>
      </c>
      <c r="C632" t="s">
        <v>1463</v>
      </c>
      <c r="D632" t="str">
        <f>CONCATENATE(NobelPrize[[#This Row],[firstname]]," ",NobelPrize[[#This Row],[surname]])</f>
        <v>Naguib Mahfouz</v>
      </c>
      <c r="E632" t="s">
        <v>638</v>
      </c>
      <c r="F632" t="s">
        <v>638</v>
      </c>
      <c r="G632" t="s">
        <v>2284</v>
      </c>
      <c r="H632" t="s">
        <v>2277</v>
      </c>
      <c r="I632">
        <v>1</v>
      </c>
      <c r="M632" t="s">
        <v>36</v>
      </c>
      <c r="N632">
        <v>95</v>
      </c>
      <c r="O632">
        <v>77</v>
      </c>
    </row>
    <row r="633" spans="1:15" x14ac:dyDescent="0.3">
      <c r="A633">
        <v>1989</v>
      </c>
      <c r="B633" t="s">
        <v>2122</v>
      </c>
      <c r="C633" t="s">
        <v>1464</v>
      </c>
      <c r="D633" t="str">
        <f>CONCATENATE(NobelPrize[[#This Row],[firstname]]," ",NobelPrize[[#This Row],[surname]])</f>
        <v>Camilo José  Cela</v>
      </c>
      <c r="E633" t="s">
        <v>578</v>
      </c>
      <c r="F633" t="s">
        <v>578</v>
      </c>
      <c r="G633" t="s">
        <v>2284</v>
      </c>
      <c r="H633" t="s">
        <v>2277</v>
      </c>
      <c r="I633">
        <v>1</v>
      </c>
      <c r="M633" t="s">
        <v>30</v>
      </c>
      <c r="N633">
        <v>86</v>
      </c>
      <c r="O633">
        <v>73</v>
      </c>
    </row>
    <row r="634" spans="1:15" x14ac:dyDescent="0.3">
      <c r="A634">
        <v>1990</v>
      </c>
      <c r="B634" t="s">
        <v>1465</v>
      </c>
      <c r="C634" t="s">
        <v>1466</v>
      </c>
      <c r="D634" t="str">
        <f>CONCATENATE(NobelPrize[[#This Row],[firstname]]," ",NobelPrize[[#This Row],[surname]])</f>
        <v>Octavio Paz</v>
      </c>
      <c r="E634" t="s">
        <v>776</v>
      </c>
      <c r="F634" t="s">
        <v>776</v>
      </c>
      <c r="G634" t="s">
        <v>2284</v>
      </c>
      <c r="H634" t="s">
        <v>2277</v>
      </c>
      <c r="I634">
        <v>1</v>
      </c>
      <c r="M634" t="s">
        <v>19</v>
      </c>
      <c r="N634">
        <v>84</v>
      </c>
      <c r="O634">
        <v>76</v>
      </c>
    </row>
    <row r="635" spans="1:15" x14ac:dyDescent="0.3">
      <c r="A635">
        <v>1991</v>
      </c>
      <c r="B635" t="s">
        <v>1467</v>
      </c>
      <c r="C635" t="s">
        <v>1468</v>
      </c>
      <c r="D635" t="str">
        <f>CONCATENATE(NobelPrize[[#This Row],[firstname]]," ",NobelPrize[[#This Row],[surname]])</f>
        <v>Nadine Gordimer</v>
      </c>
      <c r="E635" t="s">
        <v>944</v>
      </c>
      <c r="F635" t="s">
        <v>944</v>
      </c>
      <c r="G635" t="s">
        <v>2285</v>
      </c>
      <c r="H635" t="s">
        <v>2277</v>
      </c>
      <c r="I635">
        <v>1</v>
      </c>
      <c r="M635" t="s">
        <v>41</v>
      </c>
      <c r="N635">
        <v>91</v>
      </c>
      <c r="O635">
        <v>68</v>
      </c>
    </row>
    <row r="636" spans="1:15" x14ac:dyDescent="0.3">
      <c r="A636">
        <v>1992</v>
      </c>
      <c r="B636" t="s">
        <v>653</v>
      </c>
      <c r="C636" t="s">
        <v>1469</v>
      </c>
      <c r="D636" t="str">
        <f>CONCATENATE(NobelPrize[[#This Row],[firstname]]," ",NobelPrize[[#This Row],[surname]])</f>
        <v>Derek Walcott</v>
      </c>
      <c r="E636" t="s">
        <v>1470</v>
      </c>
      <c r="F636" t="s">
        <v>1470</v>
      </c>
      <c r="G636" t="s">
        <v>2284</v>
      </c>
      <c r="H636" t="s">
        <v>2277</v>
      </c>
      <c r="I636">
        <v>1</v>
      </c>
      <c r="M636" t="s">
        <v>84</v>
      </c>
      <c r="N636">
        <v>87</v>
      </c>
      <c r="O636">
        <v>62</v>
      </c>
    </row>
    <row r="637" spans="1:15" x14ac:dyDescent="0.3">
      <c r="A637">
        <v>1993</v>
      </c>
      <c r="B637" t="s">
        <v>1471</v>
      </c>
      <c r="C637" t="s">
        <v>1472</v>
      </c>
      <c r="D637" t="str">
        <f>CONCATENATE(NobelPrize[[#This Row],[firstname]]," ",NobelPrize[[#This Row],[surname]])</f>
        <v>Toni Morrison</v>
      </c>
      <c r="E637" t="s">
        <v>61</v>
      </c>
      <c r="F637" t="s">
        <v>61</v>
      </c>
      <c r="G637" t="s">
        <v>2285</v>
      </c>
      <c r="H637" t="s">
        <v>2277</v>
      </c>
      <c r="I637">
        <v>1</v>
      </c>
      <c r="M637" t="s">
        <v>118</v>
      </c>
      <c r="N637">
        <v>88</v>
      </c>
      <c r="O637">
        <v>62</v>
      </c>
    </row>
    <row r="638" spans="1:15" x14ac:dyDescent="0.3">
      <c r="A638">
        <v>1994</v>
      </c>
      <c r="B638" t="s">
        <v>1473</v>
      </c>
      <c r="C638" t="s">
        <v>1474</v>
      </c>
      <c r="D638" t="str">
        <f>CONCATENATE(NobelPrize[[#This Row],[firstname]]," ",NobelPrize[[#This Row],[surname]])</f>
        <v>Kenzaburo Oe</v>
      </c>
      <c r="E638" t="s">
        <v>212</v>
      </c>
      <c r="G638" t="s">
        <v>2284</v>
      </c>
      <c r="H638" t="s">
        <v>2277</v>
      </c>
      <c r="I638">
        <v>1</v>
      </c>
      <c r="M638" t="s">
        <v>84</v>
      </c>
      <c r="N638">
        <v>85</v>
      </c>
      <c r="O638">
        <v>59</v>
      </c>
    </row>
    <row r="639" spans="1:15" x14ac:dyDescent="0.3">
      <c r="A639">
        <v>1995</v>
      </c>
      <c r="B639" t="s">
        <v>1475</v>
      </c>
      <c r="C639" t="s">
        <v>1476</v>
      </c>
      <c r="D639" t="str">
        <f>CONCATENATE(NobelPrize[[#This Row],[firstname]]," ",NobelPrize[[#This Row],[surname]])</f>
        <v>Seamus Heaney</v>
      </c>
      <c r="E639" t="s">
        <v>45</v>
      </c>
      <c r="F639" t="s">
        <v>226</v>
      </c>
      <c r="G639" t="s">
        <v>2284</v>
      </c>
      <c r="H639" t="s">
        <v>2277</v>
      </c>
      <c r="I639">
        <v>1</v>
      </c>
      <c r="M639" t="s">
        <v>73</v>
      </c>
      <c r="N639">
        <v>74</v>
      </c>
      <c r="O639">
        <v>56</v>
      </c>
    </row>
    <row r="640" spans="1:15" x14ac:dyDescent="0.3">
      <c r="A640">
        <v>1996</v>
      </c>
      <c r="B640" t="s">
        <v>1477</v>
      </c>
      <c r="C640" t="s">
        <v>1478</v>
      </c>
      <c r="D640" t="str">
        <f>CONCATENATE(NobelPrize[[#This Row],[firstname]]," ",NobelPrize[[#This Row],[surname]])</f>
        <v>Wislawa Szymborska</v>
      </c>
      <c r="E640" t="s">
        <v>40</v>
      </c>
      <c r="F640" t="s">
        <v>40</v>
      </c>
      <c r="G640" t="s">
        <v>2285</v>
      </c>
      <c r="H640" t="s">
        <v>2277</v>
      </c>
      <c r="I640">
        <v>1</v>
      </c>
      <c r="M640" t="s">
        <v>25</v>
      </c>
      <c r="N640">
        <v>89</v>
      </c>
      <c r="O640">
        <v>73</v>
      </c>
    </row>
    <row r="641" spans="1:15" x14ac:dyDescent="0.3">
      <c r="A641">
        <v>1997</v>
      </c>
      <c r="B641" t="s">
        <v>1479</v>
      </c>
      <c r="C641" t="s">
        <v>1480</v>
      </c>
      <c r="D641" t="str">
        <f>CONCATENATE(NobelPrize[[#This Row],[firstname]]," ",NobelPrize[[#This Row],[surname]])</f>
        <v>Dario Fo</v>
      </c>
      <c r="E641" t="s">
        <v>71</v>
      </c>
      <c r="F641" t="s">
        <v>71</v>
      </c>
      <c r="G641" t="s">
        <v>2284</v>
      </c>
      <c r="H641" t="s">
        <v>2277</v>
      </c>
      <c r="I641">
        <v>1</v>
      </c>
      <c r="M641" t="s">
        <v>19</v>
      </c>
      <c r="N641">
        <v>90</v>
      </c>
      <c r="O641">
        <v>71</v>
      </c>
    </row>
    <row r="642" spans="1:15" x14ac:dyDescent="0.3">
      <c r="A642">
        <v>1998</v>
      </c>
      <c r="B642" s="2" t="s">
        <v>2109</v>
      </c>
      <c r="C642" t="s">
        <v>1481</v>
      </c>
      <c r="D642" t="str">
        <f>CONCATENATE(NobelPrize[[#This Row],[firstname]]," ",NobelPrize[[#This Row],[surname]])</f>
        <v>José  Saramago</v>
      </c>
      <c r="E642" t="s">
        <v>930</v>
      </c>
      <c r="F642" t="s">
        <v>578</v>
      </c>
      <c r="G642" t="s">
        <v>2284</v>
      </c>
      <c r="H642" t="s">
        <v>2277</v>
      </c>
      <c r="I642">
        <v>1</v>
      </c>
      <c r="M642" t="s">
        <v>41</v>
      </c>
      <c r="N642">
        <v>88</v>
      </c>
      <c r="O642">
        <v>76</v>
      </c>
    </row>
    <row r="643" spans="1:15" x14ac:dyDescent="0.3">
      <c r="A643">
        <v>1999</v>
      </c>
      <c r="B643" s="2" t="s">
        <v>2096</v>
      </c>
      <c r="C643" t="s">
        <v>1482</v>
      </c>
      <c r="D643" t="str">
        <f>CONCATENATE(NobelPrize[[#This Row],[firstname]]," ",NobelPrize[[#This Row],[surname]])</f>
        <v>Günter  Grass</v>
      </c>
      <c r="E643" t="s">
        <v>40</v>
      </c>
      <c r="F643" t="s">
        <v>15</v>
      </c>
      <c r="G643" t="s">
        <v>2284</v>
      </c>
      <c r="H643" t="s">
        <v>2277</v>
      </c>
      <c r="I643">
        <v>1</v>
      </c>
      <c r="M643" t="s">
        <v>95</v>
      </c>
      <c r="N643">
        <v>88</v>
      </c>
      <c r="O643">
        <v>72</v>
      </c>
    </row>
    <row r="644" spans="1:15" x14ac:dyDescent="0.3">
      <c r="A644">
        <v>1969</v>
      </c>
      <c r="B644" t="s">
        <v>1016</v>
      </c>
      <c r="C644" t="s">
        <v>1483</v>
      </c>
      <c r="D644" t="str">
        <f>CONCATENATE(NobelPrize[[#This Row],[firstname]]," ",NobelPrize[[#This Row],[surname]])</f>
        <v>Ragnar Frisch</v>
      </c>
      <c r="E644" t="s">
        <v>340</v>
      </c>
      <c r="F644" t="s">
        <v>340</v>
      </c>
      <c r="G644" t="s">
        <v>2284</v>
      </c>
      <c r="H644" t="s">
        <v>2278</v>
      </c>
      <c r="I644">
        <v>2</v>
      </c>
      <c r="J644" t="s">
        <v>657</v>
      </c>
      <c r="K644" t="s">
        <v>658</v>
      </c>
      <c r="L644" t="s">
        <v>659</v>
      </c>
      <c r="M644" t="s">
        <v>19</v>
      </c>
      <c r="N644">
        <v>78</v>
      </c>
      <c r="O644">
        <v>74</v>
      </c>
    </row>
    <row r="645" spans="1:15" x14ac:dyDescent="0.3">
      <c r="A645">
        <v>1969</v>
      </c>
      <c r="B645" t="s">
        <v>84</v>
      </c>
      <c r="C645" t="s">
        <v>1049</v>
      </c>
      <c r="D645" t="str">
        <f>CONCATENATE(NobelPrize[[#This Row],[firstname]]," ",NobelPrize[[#This Row],[surname]])</f>
        <v>Jan Tinbergen</v>
      </c>
      <c r="E645" t="s">
        <v>22</v>
      </c>
      <c r="F645" t="s">
        <v>22</v>
      </c>
      <c r="G645" t="s">
        <v>2284</v>
      </c>
      <c r="H645" t="s">
        <v>2278</v>
      </c>
      <c r="I645">
        <v>2</v>
      </c>
      <c r="J645" t="s">
        <v>2279</v>
      </c>
      <c r="K645" t="s">
        <v>1484</v>
      </c>
      <c r="L645" t="s">
        <v>2190</v>
      </c>
      <c r="M645" t="s">
        <v>73</v>
      </c>
      <c r="N645">
        <v>91</v>
      </c>
      <c r="O645">
        <v>66</v>
      </c>
    </row>
    <row r="646" spans="1:15" x14ac:dyDescent="0.3">
      <c r="A646">
        <v>1970</v>
      </c>
      <c r="B646" t="s">
        <v>1485</v>
      </c>
      <c r="C646" t="s">
        <v>1486</v>
      </c>
      <c r="D646" t="str">
        <f>CONCATENATE(NobelPrize[[#This Row],[firstname]]," ",NobelPrize[[#This Row],[surname]])</f>
        <v>Paul A. Samuelson</v>
      </c>
      <c r="E646" t="s">
        <v>61</v>
      </c>
      <c r="F646" t="s">
        <v>61</v>
      </c>
      <c r="G646" t="s">
        <v>2284</v>
      </c>
      <c r="H646" t="s">
        <v>2278</v>
      </c>
      <c r="I646">
        <v>1</v>
      </c>
      <c r="J646" t="s">
        <v>296</v>
      </c>
      <c r="K646" t="s">
        <v>204</v>
      </c>
      <c r="L646" t="s">
        <v>64</v>
      </c>
      <c r="M646" t="s">
        <v>30</v>
      </c>
      <c r="N646">
        <v>94</v>
      </c>
      <c r="O646">
        <v>55</v>
      </c>
    </row>
    <row r="647" spans="1:15" x14ac:dyDescent="0.3">
      <c r="A647">
        <v>1971</v>
      </c>
      <c r="B647" t="s">
        <v>400</v>
      </c>
      <c r="C647" t="s">
        <v>1487</v>
      </c>
      <c r="D647" t="str">
        <f>CONCATENATE(NobelPrize[[#This Row],[firstname]]," ",NobelPrize[[#This Row],[surname]])</f>
        <v>Simon Kuznets</v>
      </c>
      <c r="E647" t="s">
        <v>1287</v>
      </c>
      <c r="F647" t="s">
        <v>61</v>
      </c>
      <c r="G647" t="s">
        <v>2284</v>
      </c>
      <c r="H647" t="s">
        <v>2278</v>
      </c>
      <c r="I647">
        <v>1</v>
      </c>
      <c r="J647" t="s">
        <v>203</v>
      </c>
      <c r="K647" t="s">
        <v>204</v>
      </c>
      <c r="L647" t="s">
        <v>64</v>
      </c>
      <c r="M647" t="s">
        <v>73</v>
      </c>
      <c r="N647">
        <v>84</v>
      </c>
      <c r="O647">
        <v>70</v>
      </c>
    </row>
    <row r="648" spans="1:15" x14ac:dyDescent="0.3">
      <c r="A648">
        <v>1972</v>
      </c>
      <c r="B648" t="s">
        <v>1107</v>
      </c>
      <c r="C648" t="s">
        <v>1488</v>
      </c>
      <c r="D648" t="str">
        <f>CONCATENATE(NobelPrize[[#This Row],[firstname]]," ",NobelPrize[[#This Row],[surname]])</f>
        <v>John R. Hicks</v>
      </c>
      <c r="E648" t="s">
        <v>45</v>
      </c>
      <c r="F648" t="s">
        <v>45</v>
      </c>
      <c r="G648" t="s">
        <v>2284</v>
      </c>
      <c r="H648" t="s">
        <v>2278</v>
      </c>
      <c r="I648">
        <v>2</v>
      </c>
      <c r="J648" t="s">
        <v>1489</v>
      </c>
      <c r="K648" t="s">
        <v>523</v>
      </c>
      <c r="L648" t="s">
        <v>48</v>
      </c>
      <c r="M648" t="s">
        <v>73</v>
      </c>
      <c r="N648">
        <v>85</v>
      </c>
      <c r="O648">
        <v>68</v>
      </c>
    </row>
    <row r="649" spans="1:15" x14ac:dyDescent="0.3">
      <c r="A649">
        <v>1972</v>
      </c>
      <c r="B649" t="s">
        <v>1490</v>
      </c>
      <c r="C649" t="s">
        <v>1491</v>
      </c>
      <c r="D649" t="str">
        <f>CONCATENATE(NobelPrize[[#This Row],[firstname]]," ",NobelPrize[[#This Row],[surname]])</f>
        <v>Kenneth J. Arrow</v>
      </c>
      <c r="E649" t="s">
        <v>61</v>
      </c>
      <c r="F649" t="s">
        <v>61</v>
      </c>
      <c r="G649" t="s">
        <v>2284</v>
      </c>
      <c r="H649" t="s">
        <v>2278</v>
      </c>
      <c r="I649">
        <v>2</v>
      </c>
      <c r="J649" t="s">
        <v>203</v>
      </c>
      <c r="K649" t="s">
        <v>204</v>
      </c>
      <c r="L649" t="s">
        <v>64</v>
      </c>
      <c r="M649" t="s">
        <v>68</v>
      </c>
      <c r="N649">
        <v>96</v>
      </c>
      <c r="O649">
        <v>51</v>
      </c>
    </row>
    <row r="650" spans="1:15" x14ac:dyDescent="0.3">
      <c r="A650">
        <v>1973</v>
      </c>
      <c r="B650" t="s">
        <v>1492</v>
      </c>
      <c r="C650" t="s">
        <v>1493</v>
      </c>
      <c r="D650" t="str">
        <f>CONCATENATE(NobelPrize[[#This Row],[firstname]]," ",NobelPrize[[#This Row],[surname]])</f>
        <v>Wassily Leontief</v>
      </c>
      <c r="E650" t="s">
        <v>83</v>
      </c>
      <c r="F650" t="s">
        <v>61</v>
      </c>
      <c r="G650" t="s">
        <v>2284</v>
      </c>
      <c r="H650" t="s">
        <v>2278</v>
      </c>
      <c r="I650">
        <v>1</v>
      </c>
      <c r="J650" t="s">
        <v>203</v>
      </c>
      <c r="K650" t="s">
        <v>204</v>
      </c>
      <c r="L650" t="s">
        <v>64</v>
      </c>
      <c r="M650" t="s">
        <v>68</v>
      </c>
      <c r="N650">
        <v>93</v>
      </c>
      <c r="O650">
        <v>67</v>
      </c>
    </row>
    <row r="651" spans="1:15" x14ac:dyDescent="0.3">
      <c r="A651">
        <v>1974</v>
      </c>
      <c r="B651" t="s">
        <v>1494</v>
      </c>
      <c r="C651" t="s">
        <v>1293</v>
      </c>
      <c r="D651" t="str">
        <f>CONCATENATE(NobelPrize[[#This Row],[firstname]]," ",NobelPrize[[#This Row],[surname]])</f>
        <v>Gunnar Myrdal</v>
      </c>
      <c r="E651" t="s">
        <v>86</v>
      </c>
      <c r="F651" t="s">
        <v>86</v>
      </c>
      <c r="G651" t="s">
        <v>2284</v>
      </c>
      <c r="H651" t="s">
        <v>2278</v>
      </c>
      <c r="I651">
        <v>2</v>
      </c>
      <c r="M651" t="s">
        <v>36</v>
      </c>
      <c r="N651">
        <v>89</v>
      </c>
      <c r="O651">
        <v>76</v>
      </c>
    </row>
    <row r="652" spans="1:15" x14ac:dyDescent="0.3">
      <c r="A652">
        <v>1974</v>
      </c>
      <c r="B652" t="s">
        <v>541</v>
      </c>
      <c r="C652" t="s">
        <v>1495</v>
      </c>
      <c r="D652" t="str">
        <f>CONCATENATE(NobelPrize[[#This Row],[firstname]]," ",NobelPrize[[#This Row],[surname]])</f>
        <v>Friedrich von Hayek</v>
      </c>
      <c r="E652" t="s">
        <v>164</v>
      </c>
      <c r="F652" t="s">
        <v>15</v>
      </c>
      <c r="G652" t="s">
        <v>2284</v>
      </c>
      <c r="H652" t="s">
        <v>2278</v>
      </c>
      <c r="I652">
        <v>2</v>
      </c>
      <c r="M652" t="s">
        <v>30</v>
      </c>
      <c r="N652">
        <v>93</v>
      </c>
      <c r="O652">
        <v>75</v>
      </c>
    </row>
    <row r="653" spans="1:15" x14ac:dyDescent="0.3">
      <c r="A653">
        <v>1975</v>
      </c>
      <c r="B653" t="s">
        <v>1496</v>
      </c>
      <c r="C653" t="s">
        <v>1497</v>
      </c>
      <c r="D653" t="str">
        <f>CONCATENATE(NobelPrize[[#This Row],[firstname]]," ",NobelPrize[[#This Row],[surname]])</f>
        <v>Leonid Vitaliyevich Kantorovich</v>
      </c>
      <c r="E653" t="s">
        <v>83</v>
      </c>
      <c r="F653" t="s">
        <v>83</v>
      </c>
      <c r="G653" t="s">
        <v>2284</v>
      </c>
      <c r="H653" t="s">
        <v>2278</v>
      </c>
      <c r="I653">
        <v>2</v>
      </c>
      <c r="J653" t="s">
        <v>285</v>
      </c>
      <c r="K653" t="s">
        <v>268</v>
      </c>
      <c r="L653" t="s">
        <v>269</v>
      </c>
      <c r="M653" t="s">
        <v>84</v>
      </c>
      <c r="N653">
        <v>74</v>
      </c>
      <c r="O653">
        <v>63</v>
      </c>
    </row>
    <row r="654" spans="1:15" x14ac:dyDescent="0.3">
      <c r="A654">
        <v>1975</v>
      </c>
      <c r="B654" t="s">
        <v>1498</v>
      </c>
      <c r="C654" t="s">
        <v>1499</v>
      </c>
      <c r="D654" t="str">
        <f>CONCATENATE(NobelPrize[[#This Row],[firstname]]," ",NobelPrize[[#This Row],[surname]])</f>
        <v>Tjalling C. Koopmans</v>
      </c>
      <c r="E654" t="s">
        <v>22</v>
      </c>
      <c r="F654" t="s">
        <v>61</v>
      </c>
      <c r="G654" t="s">
        <v>2284</v>
      </c>
      <c r="H654" t="s">
        <v>2278</v>
      </c>
      <c r="I654">
        <v>2</v>
      </c>
      <c r="J654" t="s">
        <v>651</v>
      </c>
      <c r="K654" t="s">
        <v>652</v>
      </c>
      <c r="L654" t="s">
        <v>64</v>
      </c>
      <c r="M654" t="s">
        <v>68</v>
      </c>
      <c r="N654">
        <v>75</v>
      </c>
      <c r="O654">
        <v>65</v>
      </c>
    </row>
    <row r="655" spans="1:15" x14ac:dyDescent="0.3">
      <c r="A655">
        <v>1976</v>
      </c>
      <c r="B655" t="s">
        <v>1500</v>
      </c>
      <c r="C655" t="s">
        <v>435</v>
      </c>
      <c r="D655" t="str">
        <f>CONCATENATE(NobelPrize[[#This Row],[firstname]]," ",NobelPrize[[#This Row],[surname]])</f>
        <v>Milton Friedman</v>
      </c>
      <c r="E655" t="s">
        <v>61</v>
      </c>
      <c r="F655" t="s">
        <v>61</v>
      </c>
      <c r="G655" t="s">
        <v>2284</v>
      </c>
      <c r="H655" t="s">
        <v>2278</v>
      </c>
      <c r="I655">
        <v>1</v>
      </c>
      <c r="J655" t="s">
        <v>62</v>
      </c>
      <c r="K655" t="s">
        <v>63</v>
      </c>
      <c r="L655" t="s">
        <v>64</v>
      </c>
      <c r="M655" t="s">
        <v>25</v>
      </c>
      <c r="N655">
        <v>94</v>
      </c>
      <c r="O655">
        <v>64</v>
      </c>
    </row>
    <row r="656" spans="1:15" x14ac:dyDescent="0.3">
      <c r="A656">
        <v>1977</v>
      </c>
      <c r="B656" t="s">
        <v>1501</v>
      </c>
      <c r="C656" t="s">
        <v>1502</v>
      </c>
      <c r="D656" t="str">
        <f>CONCATENATE(NobelPrize[[#This Row],[firstname]]," ",NobelPrize[[#This Row],[surname]])</f>
        <v>Bertil Ohlin</v>
      </c>
      <c r="E656" t="s">
        <v>86</v>
      </c>
      <c r="F656" t="s">
        <v>86</v>
      </c>
      <c r="G656" t="s">
        <v>2284</v>
      </c>
      <c r="H656" t="s">
        <v>2278</v>
      </c>
      <c r="I656">
        <v>2</v>
      </c>
      <c r="J656" t="s">
        <v>2280</v>
      </c>
      <c r="K656" t="s">
        <v>321</v>
      </c>
      <c r="L656" t="s">
        <v>88</v>
      </c>
      <c r="M656" t="s">
        <v>73</v>
      </c>
      <c r="N656">
        <v>80</v>
      </c>
      <c r="O656">
        <v>78</v>
      </c>
    </row>
    <row r="657" spans="1:15" x14ac:dyDescent="0.3">
      <c r="A657">
        <v>1977</v>
      </c>
      <c r="B657" t="s">
        <v>1503</v>
      </c>
      <c r="C657" t="s">
        <v>1504</v>
      </c>
      <c r="D657" t="str">
        <f>CONCATENATE(NobelPrize[[#This Row],[firstname]]," ",NobelPrize[[#This Row],[surname]])</f>
        <v>James E. Meade</v>
      </c>
      <c r="E657" t="s">
        <v>45</v>
      </c>
      <c r="F657" t="s">
        <v>45</v>
      </c>
      <c r="G657" t="s">
        <v>2284</v>
      </c>
      <c r="H657" t="s">
        <v>2278</v>
      </c>
      <c r="I657">
        <v>2</v>
      </c>
      <c r="J657" t="s">
        <v>57</v>
      </c>
      <c r="K657" t="s">
        <v>58</v>
      </c>
      <c r="L657" t="s">
        <v>48</v>
      </c>
      <c r="M657" t="s">
        <v>54</v>
      </c>
      <c r="N657">
        <v>88</v>
      </c>
      <c r="O657">
        <v>70</v>
      </c>
    </row>
    <row r="658" spans="1:15" x14ac:dyDescent="0.3">
      <c r="A658">
        <v>1978</v>
      </c>
      <c r="B658" t="s">
        <v>1505</v>
      </c>
      <c r="C658" t="s">
        <v>400</v>
      </c>
      <c r="D658" t="str">
        <f>CONCATENATE(NobelPrize[[#This Row],[firstname]]," ",NobelPrize[[#This Row],[surname]])</f>
        <v>Herbert Simon</v>
      </c>
      <c r="E658" t="s">
        <v>61</v>
      </c>
      <c r="F658" t="s">
        <v>61</v>
      </c>
      <c r="G658" t="s">
        <v>2284</v>
      </c>
      <c r="H658" t="s">
        <v>2278</v>
      </c>
      <c r="I658">
        <v>1</v>
      </c>
      <c r="J658" t="s">
        <v>1506</v>
      </c>
      <c r="K658" t="s">
        <v>193</v>
      </c>
      <c r="L658" t="s">
        <v>64</v>
      </c>
      <c r="M658" t="s">
        <v>54</v>
      </c>
      <c r="N658">
        <v>85</v>
      </c>
      <c r="O658">
        <v>62</v>
      </c>
    </row>
    <row r="659" spans="1:15" x14ac:dyDescent="0.3">
      <c r="A659">
        <v>1979</v>
      </c>
      <c r="B659" t="s">
        <v>514</v>
      </c>
      <c r="C659" t="s">
        <v>1507</v>
      </c>
      <c r="D659" t="str">
        <f>CONCATENATE(NobelPrize[[#This Row],[firstname]]," ",NobelPrize[[#This Row],[surname]])</f>
        <v>Theodore W. Schultz</v>
      </c>
      <c r="E659" t="s">
        <v>61</v>
      </c>
      <c r="F659" t="s">
        <v>61</v>
      </c>
      <c r="G659" t="s">
        <v>2284</v>
      </c>
      <c r="H659" t="s">
        <v>2278</v>
      </c>
      <c r="I659">
        <v>2</v>
      </c>
      <c r="J659" t="s">
        <v>62</v>
      </c>
      <c r="K659" t="s">
        <v>63</v>
      </c>
      <c r="L659" t="s">
        <v>64</v>
      </c>
      <c r="M659" t="s">
        <v>73</v>
      </c>
      <c r="N659">
        <v>96</v>
      </c>
      <c r="O659">
        <v>77</v>
      </c>
    </row>
    <row r="660" spans="1:15" x14ac:dyDescent="0.3">
      <c r="A660">
        <v>1979</v>
      </c>
      <c r="B660" t="s">
        <v>1508</v>
      </c>
      <c r="C660" t="s">
        <v>1166</v>
      </c>
      <c r="D660" t="str">
        <f>CONCATENATE(NobelPrize[[#This Row],[firstname]]," ",NobelPrize[[#This Row],[surname]])</f>
        <v>Sir Arthur Lewis</v>
      </c>
      <c r="E660" t="s">
        <v>1470</v>
      </c>
      <c r="F660" t="s">
        <v>1509</v>
      </c>
      <c r="G660" t="s">
        <v>2284</v>
      </c>
      <c r="H660" t="s">
        <v>2278</v>
      </c>
      <c r="I660">
        <v>2</v>
      </c>
      <c r="J660" t="s">
        <v>199</v>
      </c>
      <c r="K660" t="s">
        <v>200</v>
      </c>
      <c r="L660" t="s">
        <v>64</v>
      </c>
      <c r="M660" t="s">
        <v>84</v>
      </c>
      <c r="N660">
        <v>76</v>
      </c>
      <c r="O660">
        <v>64</v>
      </c>
    </row>
    <row r="661" spans="1:15" x14ac:dyDescent="0.3">
      <c r="A661">
        <v>1980</v>
      </c>
      <c r="B661" t="s">
        <v>1510</v>
      </c>
      <c r="C661" t="s">
        <v>1511</v>
      </c>
      <c r="D661" t="str">
        <f>CONCATENATE(NobelPrize[[#This Row],[firstname]]," ",NobelPrize[[#This Row],[surname]])</f>
        <v>Lawrence R. Klein</v>
      </c>
      <c r="E661" t="s">
        <v>61</v>
      </c>
      <c r="F661" t="s">
        <v>61</v>
      </c>
      <c r="G661" t="s">
        <v>2284</v>
      </c>
      <c r="H661" t="s">
        <v>2278</v>
      </c>
      <c r="I661">
        <v>1</v>
      </c>
      <c r="J661" t="s">
        <v>332</v>
      </c>
      <c r="K661" t="s">
        <v>333</v>
      </c>
      <c r="L661" t="s">
        <v>64</v>
      </c>
      <c r="M661" t="s">
        <v>91</v>
      </c>
      <c r="N661">
        <v>93</v>
      </c>
      <c r="O661">
        <v>60</v>
      </c>
    </row>
    <row r="662" spans="1:15" x14ac:dyDescent="0.3">
      <c r="A662">
        <v>1981</v>
      </c>
      <c r="B662" t="s">
        <v>135</v>
      </c>
      <c r="C662" t="s">
        <v>1512</v>
      </c>
      <c r="D662" t="str">
        <f>CONCATENATE(NobelPrize[[#This Row],[firstname]]," ",NobelPrize[[#This Row],[surname]])</f>
        <v>James Tobin</v>
      </c>
      <c r="E662" t="s">
        <v>61</v>
      </c>
      <c r="F662" t="s">
        <v>61</v>
      </c>
      <c r="G662" t="s">
        <v>2284</v>
      </c>
      <c r="H662" t="s">
        <v>2278</v>
      </c>
      <c r="I662">
        <v>1</v>
      </c>
      <c r="J662" t="s">
        <v>651</v>
      </c>
      <c r="K662" t="s">
        <v>652</v>
      </c>
      <c r="L662" t="s">
        <v>64</v>
      </c>
      <c r="M662" t="s">
        <v>19</v>
      </c>
      <c r="N662">
        <v>84</v>
      </c>
      <c r="O662">
        <v>63</v>
      </c>
    </row>
    <row r="663" spans="1:15" x14ac:dyDescent="0.3">
      <c r="A663">
        <v>1982</v>
      </c>
      <c r="B663" t="s">
        <v>1513</v>
      </c>
      <c r="C663" t="s">
        <v>1514</v>
      </c>
      <c r="D663" t="str">
        <f>CONCATENATE(NobelPrize[[#This Row],[firstname]]," ",NobelPrize[[#This Row],[surname]])</f>
        <v>George J. Stigler</v>
      </c>
      <c r="E663" t="s">
        <v>61</v>
      </c>
      <c r="F663" t="s">
        <v>61</v>
      </c>
      <c r="G663" t="s">
        <v>2284</v>
      </c>
      <c r="H663" t="s">
        <v>2278</v>
      </c>
      <c r="I663">
        <v>1</v>
      </c>
      <c r="J663" t="s">
        <v>62</v>
      </c>
      <c r="K663" t="s">
        <v>63</v>
      </c>
      <c r="L663" t="s">
        <v>64</v>
      </c>
      <c r="M663" t="s">
        <v>84</v>
      </c>
      <c r="N663">
        <v>80</v>
      </c>
      <c r="O663">
        <v>71</v>
      </c>
    </row>
    <row r="664" spans="1:15" x14ac:dyDescent="0.3">
      <c r="A664">
        <v>1983</v>
      </c>
      <c r="B664" t="s">
        <v>1515</v>
      </c>
      <c r="C664" t="s">
        <v>1516</v>
      </c>
      <c r="D664" t="str">
        <f>CONCATENATE(NobelPrize[[#This Row],[firstname]]," ",NobelPrize[[#This Row],[surname]])</f>
        <v>Gerard Debreu</v>
      </c>
      <c r="E664" t="s">
        <v>33</v>
      </c>
      <c r="F664" t="s">
        <v>33</v>
      </c>
      <c r="G664" t="s">
        <v>2284</v>
      </c>
      <c r="H664" t="s">
        <v>2278</v>
      </c>
      <c r="I664">
        <v>1</v>
      </c>
      <c r="J664" t="s">
        <v>188</v>
      </c>
      <c r="K664" t="s">
        <v>189</v>
      </c>
      <c r="L664" t="s">
        <v>64</v>
      </c>
      <c r="M664" t="s">
        <v>25</v>
      </c>
      <c r="N664">
        <v>83</v>
      </c>
      <c r="O664">
        <v>62</v>
      </c>
    </row>
    <row r="665" spans="1:15" x14ac:dyDescent="0.3">
      <c r="A665">
        <v>1984</v>
      </c>
      <c r="B665" t="s">
        <v>516</v>
      </c>
      <c r="C665" t="s">
        <v>1517</v>
      </c>
      <c r="D665" t="str">
        <f>CONCATENATE(NobelPrize[[#This Row],[firstname]]," ",NobelPrize[[#This Row],[surname]])</f>
        <v>Richard Stone</v>
      </c>
      <c r="E665" t="s">
        <v>45</v>
      </c>
      <c r="F665" t="s">
        <v>45</v>
      </c>
      <c r="G665" t="s">
        <v>2284</v>
      </c>
      <c r="H665" t="s">
        <v>2278</v>
      </c>
      <c r="I665">
        <v>1</v>
      </c>
      <c r="J665" t="s">
        <v>57</v>
      </c>
      <c r="K665" t="s">
        <v>58</v>
      </c>
      <c r="L665" t="s">
        <v>48</v>
      </c>
      <c r="M665" t="s">
        <v>68</v>
      </c>
      <c r="N665">
        <v>78</v>
      </c>
      <c r="O665">
        <v>71</v>
      </c>
    </row>
    <row r="666" spans="1:15" x14ac:dyDescent="0.3">
      <c r="A666">
        <v>1985</v>
      </c>
      <c r="B666" t="s">
        <v>1518</v>
      </c>
      <c r="C666" t="s">
        <v>1519</v>
      </c>
      <c r="D666" t="str">
        <f>CONCATENATE(NobelPrize[[#This Row],[firstname]]," ",NobelPrize[[#This Row],[surname]])</f>
        <v>Franco Modigliani</v>
      </c>
      <c r="E666" t="s">
        <v>71</v>
      </c>
      <c r="F666" t="s">
        <v>61</v>
      </c>
      <c r="G666" t="s">
        <v>2284</v>
      </c>
      <c r="H666" t="s">
        <v>2278</v>
      </c>
      <c r="I666">
        <v>1</v>
      </c>
      <c r="J666" t="s">
        <v>296</v>
      </c>
      <c r="K666" t="s">
        <v>204</v>
      </c>
      <c r="L666" t="s">
        <v>64</v>
      </c>
      <c r="M666" t="s">
        <v>54</v>
      </c>
      <c r="N666">
        <v>85</v>
      </c>
      <c r="O666">
        <v>67</v>
      </c>
    </row>
    <row r="667" spans="1:15" x14ac:dyDescent="0.3">
      <c r="A667">
        <v>1986</v>
      </c>
      <c r="B667" t="s">
        <v>1520</v>
      </c>
      <c r="C667" t="s">
        <v>1521</v>
      </c>
      <c r="D667" t="str">
        <f>CONCATENATE(NobelPrize[[#This Row],[firstname]]," ",NobelPrize[[#This Row],[surname]])</f>
        <v>James M. Buchanan Jr.</v>
      </c>
      <c r="E667" t="s">
        <v>61</v>
      </c>
      <c r="F667" t="s">
        <v>61</v>
      </c>
      <c r="G667" t="s">
        <v>2284</v>
      </c>
      <c r="H667" t="s">
        <v>2278</v>
      </c>
      <c r="I667">
        <v>1</v>
      </c>
      <c r="J667" t="s">
        <v>1522</v>
      </c>
      <c r="K667" t="s">
        <v>1523</v>
      </c>
      <c r="L667" t="s">
        <v>64</v>
      </c>
      <c r="M667" t="s">
        <v>95</v>
      </c>
      <c r="N667">
        <v>94</v>
      </c>
      <c r="O667">
        <v>67</v>
      </c>
    </row>
    <row r="668" spans="1:15" x14ac:dyDescent="0.3">
      <c r="A668">
        <v>1987</v>
      </c>
      <c r="B668" t="s">
        <v>1524</v>
      </c>
      <c r="C668" t="s">
        <v>1525</v>
      </c>
      <c r="D668" t="str">
        <f>CONCATENATE(NobelPrize[[#This Row],[firstname]]," ",NobelPrize[[#This Row],[surname]])</f>
        <v>Robert M. Solow</v>
      </c>
      <c r="E668" t="s">
        <v>61</v>
      </c>
      <c r="G668" t="s">
        <v>2284</v>
      </c>
      <c r="H668" t="s">
        <v>2278</v>
      </c>
      <c r="I668">
        <v>1</v>
      </c>
      <c r="J668" t="s">
        <v>296</v>
      </c>
      <c r="K668" t="s">
        <v>204</v>
      </c>
      <c r="L668" t="s">
        <v>64</v>
      </c>
      <c r="M668" t="s">
        <v>68</v>
      </c>
      <c r="N668">
        <v>96</v>
      </c>
      <c r="O668">
        <v>63</v>
      </c>
    </row>
    <row r="669" spans="1:15" x14ac:dyDescent="0.3">
      <c r="A669">
        <v>1988</v>
      </c>
      <c r="B669" t="s">
        <v>995</v>
      </c>
      <c r="C669" t="s">
        <v>1526</v>
      </c>
      <c r="D669" t="str">
        <f>CONCATENATE(NobelPrize[[#This Row],[firstname]]," ",NobelPrize[[#This Row],[surname]])</f>
        <v>Maurice Allais</v>
      </c>
      <c r="E669" t="s">
        <v>33</v>
      </c>
      <c r="F669" t="s">
        <v>33</v>
      </c>
      <c r="G669" t="s">
        <v>2284</v>
      </c>
      <c r="H669" t="s">
        <v>2278</v>
      </c>
      <c r="I669">
        <v>1</v>
      </c>
      <c r="J669" t="s">
        <v>2180</v>
      </c>
      <c r="K669" t="s">
        <v>34</v>
      </c>
      <c r="L669" t="s">
        <v>35</v>
      </c>
      <c r="M669" t="s">
        <v>30</v>
      </c>
      <c r="N669">
        <v>99</v>
      </c>
      <c r="O669">
        <v>77</v>
      </c>
    </row>
    <row r="670" spans="1:15" x14ac:dyDescent="0.3">
      <c r="A670">
        <v>1989</v>
      </c>
      <c r="B670" t="s">
        <v>1527</v>
      </c>
      <c r="C670" t="s">
        <v>1528</v>
      </c>
      <c r="D670" t="str">
        <f>CONCATENATE(NobelPrize[[#This Row],[firstname]]," ",NobelPrize[[#This Row],[surname]])</f>
        <v>Trygve Haavelmo</v>
      </c>
      <c r="E670" t="s">
        <v>340</v>
      </c>
      <c r="F670" t="s">
        <v>340</v>
      </c>
      <c r="G670" t="s">
        <v>2284</v>
      </c>
      <c r="H670" t="s">
        <v>2278</v>
      </c>
      <c r="I670">
        <v>1</v>
      </c>
      <c r="J670" t="s">
        <v>657</v>
      </c>
      <c r="K670" t="s">
        <v>658</v>
      </c>
      <c r="L670" t="s">
        <v>659</v>
      </c>
      <c r="M670" t="s">
        <v>36</v>
      </c>
      <c r="N670">
        <v>88</v>
      </c>
      <c r="O670">
        <v>78</v>
      </c>
    </row>
    <row r="671" spans="1:15" x14ac:dyDescent="0.3">
      <c r="A671">
        <v>1990</v>
      </c>
      <c r="B671" t="s">
        <v>1529</v>
      </c>
      <c r="C671" t="s">
        <v>1530</v>
      </c>
      <c r="D671" t="str">
        <f>CONCATENATE(NobelPrize[[#This Row],[firstname]]," ",NobelPrize[[#This Row],[surname]])</f>
        <v>Harry M. Markowitz</v>
      </c>
      <c r="E671" t="s">
        <v>61</v>
      </c>
      <c r="G671" t="s">
        <v>2284</v>
      </c>
      <c r="H671" t="s">
        <v>2278</v>
      </c>
      <c r="I671">
        <v>3</v>
      </c>
      <c r="J671" t="s">
        <v>1531</v>
      </c>
      <c r="K671" t="s">
        <v>180</v>
      </c>
      <c r="L671" t="s">
        <v>64</v>
      </c>
      <c r="M671" t="s">
        <v>68</v>
      </c>
      <c r="N671">
        <v>93</v>
      </c>
      <c r="O671">
        <v>63</v>
      </c>
    </row>
    <row r="672" spans="1:15" x14ac:dyDescent="0.3">
      <c r="A672">
        <v>1990</v>
      </c>
      <c r="B672" t="s">
        <v>1532</v>
      </c>
      <c r="C672" t="s">
        <v>1533</v>
      </c>
      <c r="D672" t="str">
        <f>CONCATENATE(NobelPrize[[#This Row],[firstname]]," ",NobelPrize[[#This Row],[surname]])</f>
        <v>Merton H. Miller</v>
      </c>
      <c r="E672" t="s">
        <v>61</v>
      </c>
      <c r="F672" t="s">
        <v>61</v>
      </c>
      <c r="G672" t="s">
        <v>2284</v>
      </c>
      <c r="H672" t="s">
        <v>2278</v>
      </c>
      <c r="I672">
        <v>3</v>
      </c>
      <c r="J672" t="s">
        <v>62</v>
      </c>
      <c r="K672" t="s">
        <v>63</v>
      </c>
      <c r="L672" t="s">
        <v>64</v>
      </c>
      <c r="M672" t="s">
        <v>30</v>
      </c>
      <c r="N672">
        <v>77</v>
      </c>
      <c r="O672">
        <v>67</v>
      </c>
    </row>
    <row r="673" spans="1:15" x14ac:dyDescent="0.3">
      <c r="A673">
        <v>1990</v>
      </c>
      <c r="B673" t="s">
        <v>583</v>
      </c>
      <c r="C673" t="s">
        <v>1534</v>
      </c>
      <c r="D673" t="str">
        <f>CONCATENATE(NobelPrize[[#This Row],[firstname]]," ",NobelPrize[[#This Row],[surname]])</f>
        <v>William F. Sharpe</v>
      </c>
      <c r="E673" t="s">
        <v>61</v>
      </c>
      <c r="G673" t="s">
        <v>2284</v>
      </c>
      <c r="H673" t="s">
        <v>2278</v>
      </c>
      <c r="I673">
        <v>3</v>
      </c>
      <c r="J673" t="s">
        <v>232</v>
      </c>
      <c r="K673" t="s">
        <v>233</v>
      </c>
      <c r="L673" t="s">
        <v>64</v>
      </c>
      <c r="M673" t="s">
        <v>54</v>
      </c>
      <c r="N673">
        <v>86</v>
      </c>
      <c r="O673">
        <v>56</v>
      </c>
    </row>
    <row r="674" spans="1:15" x14ac:dyDescent="0.3">
      <c r="A674">
        <v>1991</v>
      </c>
      <c r="B674" t="s">
        <v>1535</v>
      </c>
      <c r="C674" t="s">
        <v>1536</v>
      </c>
      <c r="D674" t="str">
        <f>CONCATENATE(NobelPrize[[#This Row],[firstname]]," ",NobelPrize[[#This Row],[surname]])</f>
        <v>Ronald H. Coase</v>
      </c>
      <c r="E674" t="s">
        <v>45</v>
      </c>
      <c r="F674" t="s">
        <v>61</v>
      </c>
      <c r="G674" t="s">
        <v>2284</v>
      </c>
      <c r="H674" t="s">
        <v>2278</v>
      </c>
      <c r="I674">
        <v>1</v>
      </c>
      <c r="J674" t="s">
        <v>62</v>
      </c>
      <c r="K674" t="s">
        <v>63</v>
      </c>
      <c r="L674" t="s">
        <v>64</v>
      </c>
      <c r="M674" t="s">
        <v>36</v>
      </c>
      <c r="N674">
        <v>103</v>
      </c>
      <c r="O674">
        <v>81</v>
      </c>
    </row>
    <row r="675" spans="1:15" x14ac:dyDescent="0.3">
      <c r="A675">
        <v>1992</v>
      </c>
      <c r="B675" t="s">
        <v>1537</v>
      </c>
      <c r="C675" t="s">
        <v>1538</v>
      </c>
      <c r="D675" t="str">
        <f>CONCATENATE(NobelPrize[[#This Row],[firstname]]," ",NobelPrize[[#This Row],[surname]])</f>
        <v>Gary Becker</v>
      </c>
      <c r="E675" t="s">
        <v>61</v>
      </c>
      <c r="F675" t="s">
        <v>61</v>
      </c>
      <c r="G675" t="s">
        <v>2284</v>
      </c>
      <c r="H675" t="s">
        <v>2278</v>
      </c>
      <c r="I675">
        <v>1</v>
      </c>
      <c r="J675" t="s">
        <v>62</v>
      </c>
      <c r="K675" t="s">
        <v>63</v>
      </c>
      <c r="L675" t="s">
        <v>64</v>
      </c>
      <c r="M675" t="s">
        <v>36</v>
      </c>
      <c r="N675">
        <v>84</v>
      </c>
      <c r="O675">
        <v>62</v>
      </c>
    </row>
    <row r="676" spans="1:15" x14ac:dyDescent="0.3">
      <c r="A676">
        <v>1993</v>
      </c>
      <c r="B676" t="s">
        <v>1022</v>
      </c>
      <c r="C676" t="s">
        <v>1539</v>
      </c>
      <c r="D676" t="str">
        <f>CONCATENATE(NobelPrize[[#This Row],[firstname]]," ",NobelPrize[[#This Row],[surname]])</f>
        <v>Robert W. Fogel</v>
      </c>
      <c r="E676" t="s">
        <v>61</v>
      </c>
      <c r="F676" t="s">
        <v>61</v>
      </c>
      <c r="G676" t="s">
        <v>2284</v>
      </c>
      <c r="H676" t="s">
        <v>2278</v>
      </c>
      <c r="I676">
        <v>2</v>
      </c>
      <c r="J676" t="s">
        <v>62</v>
      </c>
      <c r="K676" t="s">
        <v>63</v>
      </c>
      <c r="L676" t="s">
        <v>64</v>
      </c>
      <c r="M676" t="s">
        <v>25</v>
      </c>
      <c r="N676">
        <v>86</v>
      </c>
      <c r="O676">
        <v>66</v>
      </c>
    </row>
    <row r="677" spans="1:15" x14ac:dyDescent="0.3">
      <c r="A677">
        <v>1993</v>
      </c>
      <c r="B677" t="s">
        <v>1540</v>
      </c>
      <c r="C677" t="s">
        <v>1541</v>
      </c>
      <c r="D677" t="str">
        <f>CONCATENATE(NobelPrize[[#This Row],[firstname]]," ",NobelPrize[[#This Row],[surname]])</f>
        <v>Douglass C. North</v>
      </c>
      <c r="E677" t="s">
        <v>61</v>
      </c>
      <c r="F677" t="s">
        <v>61</v>
      </c>
      <c r="G677" t="s">
        <v>2284</v>
      </c>
      <c r="H677" t="s">
        <v>2278</v>
      </c>
      <c r="I677">
        <v>2</v>
      </c>
      <c r="J677" t="s">
        <v>908</v>
      </c>
      <c r="K677" t="s">
        <v>905</v>
      </c>
      <c r="L677" t="s">
        <v>64</v>
      </c>
      <c r="M677" t="s">
        <v>41</v>
      </c>
      <c r="N677">
        <v>95</v>
      </c>
      <c r="O677">
        <v>73</v>
      </c>
    </row>
    <row r="678" spans="1:15" x14ac:dyDescent="0.3">
      <c r="A678">
        <v>1994</v>
      </c>
      <c r="B678" t="s">
        <v>628</v>
      </c>
      <c r="C678" t="s">
        <v>1542</v>
      </c>
      <c r="D678" t="str">
        <f>CONCATENATE(NobelPrize[[#This Row],[firstname]]," ",NobelPrize[[#This Row],[surname]])</f>
        <v>John C. Harsanyi</v>
      </c>
      <c r="E678" t="s">
        <v>288</v>
      </c>
      <c r="F678" t="s">
        <v>61</v>
      </c>
      <c r="G678" t="s">
        <v>2284</v>
      </c>
      <c r="H678" t="s">
        <v>2278</v>
      </c>
      <c r="I678">
        <v>3</v>
      </c>
      <c r="J678" t="s">
        <v>188</v>
      </c>
      <c r="K678" t="s">
        <v>189</v>
      </c>
      <c r="L678" t="s">
        <v>64</v>
      </c>
      <c r="M678" t="s">
        <v>30</v>
      </c>
      <c r="N678">
        <v>80</v>
      </c>
      <c r="O678">
        <v>74</v>
      </c>
    </row>
    <row r="679" spans="1:15" x14ac:dyDescent="0.3">
      <c r="A679">
        <v>1994</v>
      </c>
      <c r="B679" t="s">
        <v>956</v>
      </c>
      <c r="C679" t="s">
        <v>1543</v>
      </c>
      <c r="D679" t="str">
        <f>CONCATENATE(NobelPrize[[#This Row],[firstname]]," ",NobelPrize[[#This Row],[surname]])</f>
        <v>John F. Nash Jr.</v>
      </c>
      <c r="E679" t="s">
        <v>61</v>
      </c>
      <c r="F679" t="s">
        <v>61</v>
      </c>
      <c r="G679" t="s">
        <v>2284</v>
      </c>
      <c r="H679" t="s">
        <v>2278</v>
      </c>
      <c r="I679">
        <v>3</v>
      </c>
      <c r="J679" t="s">
        <v>199</v>
      </c>
      <c r="K679" t="s">
        <v>200</v>
      </c>
      <c r="L679" t="s">
        <v>64</v>
      </c>
      <c r="M679" t="s">
        <v>54</v>
      </c>
      <c r="N679">
        <v>87</v>
      </c>
      <c r="O679">
        <v>66</v>
      </c>
    </row>
    <row r="680" spans="1:15" x14ac:dyDescent="0.3">
      <c r="A680">
        <v>1994</v>
      </c>
      <c r="B680" t="s">
        <v>1544</v>
      </c>
      <c r="C680" t="s">
        <v>1545</v>
      </c>
      <c r="D680" t="str">
        <f>CONCATENATE(NobelPrize[[#This Row],[firstname]]," ",NobelPrize[[#This Row],[surname]])</f>
        <v>Reinhard Selten</v>
      </c>
      <c r="E680" t="s">
        <v>40</v>
      </c>
      <c r="F680" t="s">
        <v>40</v>
      </c>
      <c r="G680" t="s">
        <v>2284</v>
      </c>
      <c r="H680" t="s">
        <v>2278</v>
      </c>
      <c r="I680">
        <v>3</v>
      </c>
      <c r="J680" t="s">
        <v>2181</v>
      </c>
      <c r="K680" t="s">
        <v>433</v>
      </c>
      <c r="L680" t="s">
        <v>18</v>
      </c>
      <c r="M680" t="s">
        <v>95</v>
      </c>
      <c r="N680">
        <v>86</v>
      </c>
      <c r="O680">
        <v>64</v>
      </c>
    </row>
    <row r="681" spans="1:15" x14ac:dyDescent="0.3">
      <c r="A681">
        <v>1995</v>
      </c>
      <c r="B681" t="s">
        <v>1546</v>
      </c>
      <c r="C681" t="s">
        <v>1547</v>
      </c>
      <c r="D681" t="str">
        <f>CONCATENATE(NobelPrize[[#This Row],[firstname]]," ",NobelPrize[[#This Row],[surname]])</f>
        <v>Robert E. Lucas Jr.</v>
      </c>
      <c r="E681" t="s">
        <v>61</v>
      </c>
      <c r="G681" t="s">
        <v>2284</v>
      </c>
      <c r="H681" t="s">
        <v>2278</v>
      </c>
      <c r="I681">
        <v>1</v>
      </c>
      <c r="J681" t="s">
        <v>62</v>
      </c>
      <c r="K681" t="s">
        <v>63</v>
      </c>
      <c r="L681" t="s">
        <v>64</v>
      </c>
      <c r="M681" t="s">
        <v>91</v>
      </c>
      <c r="N681">
        <v>83</v>
      </c>
      <c r="O681">
        <v>58</v>
      </c>
    </row>
    <row r="682" spans="1:15" x14ac:dyDescent="0.3">
      <c r="A682">
        <v>1996</v>
      </c>
      <c r="B682" t="s">
        <v>1548</v>
      </c>
      <c r="C682" t="s">
        <v>1549</v>
      </c>
      <c r="D682" t="str">
        <f>CONCATENATE(NobelPrize[[#This Row],[firstname]]," ",NobelPrize[[#This Row],[surname]])</f>
        <v>James A. Mirrlees</v>
      </c>
      <c r="E682" t="s">
        <v>45</v>
      </c>
      <c r="F682" t="s">
        <v>45</v>
      </c>
      <c r="G682" t="s">
        <v>2284</v>
      </c>
      <c r="H682" t="s">
        <v>2278</v>
      </c>
      <c r="I682">
        <v>2</v>
      </c>
      <c r="J682" t="s">
        <v>57</v>
      </c>
      <c r="K682" t="s">
        <v>58</v>
      </c>
      <c r="L682" t="s">
        <v>48</v>
      </c>
      <c r="M682" t="s">
        <v>25</v>
      </c>
      <c r="N682">
        <v>82</v>
      </c>
      <c r="O682">
        <v>60</v>
      </c>
    </row>
    <row r="683" spans="1:15" x14ac:dyDescent="0.3">
      <c r="A683">
        <v>1996</v>
      </c>
      <c r="B683" t="s">
        <v>96</v>
      </c>
      <c r="C683" t="s">
        <v>1550</v>
      </c>
      <c r="D683" t="str">
        <f>CONCATENATE(NobelPrize[[#This Row],[firstname]]," ",NobelPrize[[#This Row],[surname]])</f>
        <v>William Vickrey</v>
      </c>
      <c r="E683" t="s">
        <v>440</v>
      </c>
      <c r="F683" t="s">
        <v>61</v>
      </c>
      <c r="G683" t="s">
        <v>2284</v>
      </c>
      <c r="H683" t="s">
        <v>2278</v>
      </c>
      <c r="I683">
        <v>2</v>
      </c>
      <c r="J683" t="s">
        <v>196</v>
      </c>
      <c r="K683" t="s">
        <v>180</v>
      </c>
      <c r="L683" t="s">
        <v>64</v>
      </c>
      <c r="M683" t="s">
        <v>54</v>
      </c>
      <c r="N683">
        <v>82</v>
      </c>
      <c r="O683">
        <v>82</v>
      </c>
    </row>
    <row r="684" spans="1:15" x14ac:dyDescent="0.3">
      <c r="A684">
        <v>1997</v>
      </c>
      <c r="B684" t="s">
        <v>464</v>
      </c>
      <c r="C684" t="s">
        <v>1551</v>
      </c>
      <c r="D684" t="str">
        <f>CONCATENATE(NobelPrize[[#This Row],[firstname]]," ",NobelPrize[[#This Row],[surname]])</f>
        <v>Robert C. Merton</v>
      </c>
      <c r="E684" t="s">
        <v>61</v>
      </c>
      <c r="G684" t="s">
        <v>2284</v>
      </c>
      <c r="H684" t="s">
        <v>2278</v>
      </c>
      <c r="I684">
        <v>2</v>
      </c>
      <c r="J684" t="s">
        <v>203</v>
      </c>
      <c r="K684" t="s">
        <v>204</v>
      </c>
      <c r="L684" t="s">
        <v>64</v>
      </c>
      <c r="M684" t="s">
        <v>25</v>
      </c>
      <c r="N684">
        <v>76</v>
      </c>
      <c r="O684">
        <v>53</v>
      </c>
    </row>
    <row r="685" spans="1:15" x14ac:dyDescent="0.3">
      <c r="A685">
        <v>1997</v>
      </c>
      <c r="B685" t="s">
        <v>1552</v>
      </c>
      <c r="C685" t="s">
        <v>1553</v>
      </c>
      <c r="D685" t="str">
        <f>CONCATENATE(NobelPrize[[#This Row],[firstname]]," ",NobelPrize[[#This Row],[surname]])</f>
        <v>Myron Scholes</v>
      </c>
      <c r="E685" t="s">
        <v>440</v>
      </c>
      <c r="G685" t="s">
        <v>2284</v>
      </c>
      <c r="H685" t="s">
        <v>2278</v>
      </c>
      <c r="I685">
        <v>2</v>
      </c>
      <c r="J685" t="s">
        <v>1554</v>
      </c>
      <c r="K685" t="s">
        <v>1555</v>
      </c>
      <c r="L685" t="s">
        <v>64</v>
      </c>
      <c r="M685" t="s">
        <v>25</v>
      </c>
      <c r="N685">
        <v>79</v>
      </c>
      <c r="O685">
        <v>56</v>
      </c>
    </row>
    <row r="686" spans="1:15" x14ac:dyDescent="0.3">
      <c r="A686">
        <v>1998</v>
      </c>
      <c r="B686" t="s">
        <v>1556</v>
      </c>
      <c r="C686" t="s">
        <v>1557</v>
      </c>
      <c r="D686" t="str">
        <f>CONCATENATE(NobelPrize[[#This Row],[firstname]]," ",NobelPrize[[#This Row],[surname]])</f>
        <v>Amartya Sen</v>
      </c>
      <c r="E686" t="s">
        <v>155</v>
      </c>
      <c r="G686" t="s">
        <v>2284</v>
      </c>
      <c r="H686" t="s">
        <v>2278</v>
      </c>
      <c r="I686">
        <v>1</v>
      </c>
      <c r="J686" t="s">
        <v>227</v>
      </c>
      <c r="K686" t="s">
        <v>58</v>
      </c>
      <c r="L686" t="s">
        <v>48</v>
      </c>
      <c r="M686" t="s">
        <v>41</v>
      </c>
      <c r="N686">
        <v>87</v>
      </c>
      <c r="O686">
        <v>65</v>
      </c>
    </row>
    <row r="687" spans="1:15" x14ac:dyDescent="0.3">
      <c r="A687">
        <v>1999</v>
      </c>
      <c r="B687" t="s">
        <v>278</v>
      </c>
      <c r="C687" t="s">
        <v>1558</v>
      </c>
      <c r="D687" t="str">
        <f>CONCATENATE(NobelPrize[[#This Row],[firstname]]," ",NobelPrize[[#This Row],[surname]])</f>
        <v>Robert Mundell</v>
      </c>
      <c r="E687" t="s">
        <v>440</v>
      </c>
      <c r="G687" t="s">
        <v>2284</v>
      </c>
      <c r="H687" t="s">
        <v>2278</v>
      </c>
      <c r="I687">
        <v>1</v>
      </c>
      <c r="J687" t="s">
        <v>196</v>
      </c>
      <c r="K687" t="s">
        <v>180</v>
      </c>
      <c r="L687" t="s">
        <v>64</v>
      </c>
      <c r="M687" t="s">
        <v>95</v>
      </c>
      <c r="N687">
        <v>88</v>
      </c>
      <c r="O687">
        <v>67</v>
      </c>
    </row>
    <row r="688" spans="1:15" x14ac:dyDescent="0.3">
      <c r="A688">
        <v>1958</v>
      </c>
      <c r="B688" t="s">
        <v>2138</v>
      </c>
      <c r="C688" t="s">
        <v>1559</v>
      </c>
      <c r="D688" t="str">
        <f>CONCATENATE(NobelPrize[[#This Row],[firstname]]," ",NobelPrize[[#This Row],[surname]])</f>
        <v>Il'ja M. Frank</v>
      </c>
      <c r="E688" t="s">
        <v>83</v>
      </c>
      <c r="F688" t="s">
        <v>83</v>
      </c>
      <c r="G688" t="s">
        <v>2284</v>
      </c>
      <c r="H688" t="s">
        <v>2273</v>
      </c>
      <c r="I688">
        <v>3</v>
      </c>
      <c r="J688" t="s">
        <v>272</v>
      </c>
      <c r="K688" t="s">
        <v>268</v>
      </c>
      <c r="L688" t="s">
        <v>269</v>
      </c>
      <c r="M688" t="s">
        <v>95</v>
      </c>
      <c r="N688">
        <v>82</v>
      </c>
      <c r="O688">
        <v>50</v>
      </c>
    </row>
    <row r="689" spans="1:15" x14ac:dyDescent="0.3">
      <c r="A689">
        <v>2000</v>
      </c>
      <c r="B689" t="s">
        <v>1560</v>
      </c>
      <c r="C689" t="s">
        <v>1561</v>
      </c>
      <c r="D689" t="str">
        <f>CONCATENATE(NobelPrize[[#This Row],[firstname]]," ",NobelPrize[[#This Row],[surname]])</f>
        <v>Arvid Carlsson</v>
      </c>
      <c r="E689" t="s">
        <v>86</v>
      </c>
      <c r="F689" t="s">
        <v>86</v>
      </c>
      <c r="G689" t="s">
        <v>2284</v>
      </c>
      <c r="H689" t="s">
        <v>2274</v>
      </c>
      <c r="I689">
        <v>3</v>
      </c>
      <c r="J689" t="s">
        <v>2182</v>
      </c>
      <c r="K689" t="s">
        <v>1562</v>
      </c>
      <c r="L689" t="s">
        <v>88</v>
      </c>
      <c r="M689" t="s">
        <v>84</v>
      </c>
      <c r="N689">
        <v>95</v>
      </c>
      <c r="O689">
        <v>77</v>
      </c>
    </row>
    <row r="690" spans="1:15" x14ac:dyDescent="0.3">
      <c r="A690">
        <v>2000</v>
      </c>
      <c r="B690" t="s">
        <v>431</v>
      </c>
      <c r="C690" t="s">
        <v>1563</v>
      </c>
      <c r="D690" t="str">
        <f>CONCATENATE(NobelPrize[[#This Row],[firstname]]," ",NobelPrize[[#This Row],[surname]])</f>
        <v>Paul Greengard</v>
      </c>
      <c r="E690" t="s">
        <v>61</v>
      </c>
      <c r="F690" t="s">
        <v>61</v>
      </c>
      <c r="G690" t="s">
        <v>2284</v>
      </c>
      <c r="H690" t="s">
        <v>2274</v>
      </c>
      <c r="I690">
        <v>3</v>
      </c>
      <c r="J690" t="s">
        <v>674</v>
      </c>
      <c r="K690" t="s">
        <v>180</v>
      </c>
      <c r="L690" t="s">
        <v>64</v>
      </c>
      <c r="M690" t="s">
        <v>36</v>
      </c>
      <c r="N690">
        <v>94</v>
      </c>
      <c r="O690">
        <v>75</v>
      </c>
    </row>
    <row r="691" spans="1:15" x14ac:dyDescent="0.3">
      <c r="A691">
        <v>2000</v>
      </c>
      <c r="B691" t="s">
        <v>1564</v>
      </c>
      <c r="C691" t="s">
        <v>1565</v>
      </c>
      <c r="D691" t="str">
        <f>CONCATENATE(NobelPrize[[#This Row],[firstname]]," ",NobelPrize[[#This Row],[surname]])</f>
        <v>Eric Kandel</v>
      </c>
      <c r="E691" t="s">
        <v>164</v>
      </c>
      <c r="G691" t="s">
        <v>2284</v>
      </c>
      <c r="H691" t="s">
        <v>2274</v>
      </c>
      <c r="I691">
        <v>3</v>
      </c>
      <c r="J691" t="s">
        <v>196</v>
      </c>
      <c r="K691" t="s">
        <v>180</v>
      </c>
      <c r="L691" t="s">
        <v>64</v>
      </c>
      <c r="M691" t="s">
        <v>41</v>
      </c>
      <c r="N691">
        <v>91</v>
      </c>
      <c r="O691">
        <v>71</v>
      </c>
    </row>
    <row r="692" spans="1:15" x14ac:dyDescent="0.3">
      <c r="A692">
        <v>2000</v>
      </c>
      <c r="B692" t="s">
        <v>1566</v>
      </c>
      <c r="C692" t="s">
        <v>1567</v>
      </c>
      <c r="D692" t="str">
        <f>CONCATENATE(NobelPrize[[#This Row],[firstname]]," ",NobelPrize[[#This Row],[surname]])</f>
        <v>Kim Dae-jung</v>
      </c>
      <c r="E692" t="s">
        <v>741</v>
      </c>
      <c r="G692" t="s">
        <v>2284</v>
      </c>
      <c r="H692" t="s">
        <v>2276</v>
      </c>
      <c r="I692">
        <v>1</v>
      </c>
      <c r="M692" t="s">
        <v>36</v>
      </c>
      <c r="N692">
        <v>84</v>
      </c>
      <c r="O692">
        <v>75</v>
      </c>
    </row>
    <row r="693" spans="1:15" x14ac:dyDescent="0.3">
      <c r="A693">
        <v>2000</v>
      </c>
      <c r="B693" t="s">
        <v>1568</v>
      </c>
      <c r="C693" t="s">
        <v>1569</v>
      </c>
      <c r="D693" t="str">
        <f>CONCATENATE(NobelPrize[[#This Row],[firstname]]," ",NobelPrize[[#This Row],[surname]])</f>
        <v>Zhores Alferov</v>
      </c>
      <c r="E693" t="s">
        <v>1287</v>
      </c>
      <c r="F693" t="s">
        <v>83</v>
      </c>
      <c r="G693" t="s">
        <v>2284</v>
      </c>
      <c r="H693" t="s">
        <v>2273</v>
      </c>
      <c r="I693">
        <v>4</v>
      </c>
      <c r="J693" t="s">
        <v>1570</v>
      </c>
      <c r="K693" t="s">
        <v>812</v>
      </c>
      <c r="L693" t="s">
        <v>813</v>
      </c>
      <c r="M693" t="s">
        <v>19</v>
      </c>
      <c r="N693">
        <v>89</v>
      </c>
      <c r="O693">
        <v>70</v>
      </c>
    </row>
    <row r="694" spans="1:15" x14ac:dyDescent="0.3">
      <c r="A694">
        <v>2000</v>
      </c>
      <c r="B694" t="s">
        <v>1505</v>
      </c>
      <c r="C694" t="s">
        <v>1571</v>
      </c>
      <c r="D694" t="str">
        <f>CONCATENATE(NobelPrize[[#This Row],[firstname]]," ",NobelPrize[[#This Row],[surname]])</f>
        <v>Herbert Kroemer</v>
      </c>
      <c r="E694" t="s">
        <v>15</v>
      </c>
      <c r="G694" t="s">
        <v>2284</v>
      </c>
      <c r="H694" t="s">
        <v>2273</v>
      </c>
      <c r="I694">
        <v>4</v>
      </c>
      <c r="J694" t="s">
        <v>188</v>
      </c>
      <c r="K694" t="s">
        <v>795</v>
      </c>
      <c r="L694" t="s">
        <v>64</v>
      </c>
      <c r="M694" t="s">
        <v>68</v>
      </c>
      <c r="N694">
        <v>92</v>
      </c>
      <c r="O694">
        <v>72</v>
      </c>
    </row>
    <row r="695" spans="1:15" x14ac:dyDescent="0.3">
      <c r="A695">
        <v>2000</v>
      </c>
      <c r="B695" t="s">
        <v>423</v>
      </c>
      <c r="C695" t="s">
        <v>1572</v>
      </c>
      <c r="D695" t="str">
        <f>CONCATENATE(NobelPrize[[#This Row],[firstname]]," ",NobelPrize[[#This Row],[surname]])</f>
        <v>Jack Kilby</v>
      </c>
      <c r="E695" t="s">
        <v>61</v>
      </c>
      <c r="F695" t="s">
        <v>61</v>
      </c>
      <c r="G695" t="s">
        <v>2284</v>
      </c>
      <c r="H695" t="s">
        <v>2273</v>
      </c>
      <c r="I695">
        <v>2</v>
      </c>
      <c r="J695" t="s">
        <v>1573</v>
      </c>
      <c r="K695" t="s">
        <v>747</v>
      </c>
      <c r="L695" t="s">
        <v>64</v>
      </c>
      <c r="M695" t="s">
        <v>41</v>
      </c>
      <c r="N695">
        <v>82</v>
      </c>
      <c r="O695">
        <v>77</v>
      </c>
    </row>
    <row r="696" spans="1:15" x14ac:dyDescent="0.3">
      <c r="A696">
        <v>2000</v>
      </c>
      <c r="B696" t="s">
        <v>1001</v>
      </c>
      <c r="C696" t="s">
        <v>1574</v>
      </c>
      <c r="D696" t="str">
        <f>CONCATENATE(NobelPrize[[#This Row],[firstname]]," ",NobelPrize[[#This Row],[surname]])</f>
        <v>Alan Heeger</v>
      </c>
      <c r="E696" t="s">
        <v>61</v>
      </c>
      <c r="G696" t="s">
        <v>2284</v>
      </c>
      <c r="H696" t="s">
        <v>2275</v>
      </c>
      <c r="I696">
        <v>3</v>
      </c>
      <c r="J696" t="s">
        <v>188</v>
      </c>
      <c r="K696" t="s">
        <v>795</v>
      </c>
      <c r="L696" t="s">
        <v>64</v>
      </c>
      <c r="M696" t="s">
        <v>84</v>
      </c>
      <c r="N696">
        <v>84</v>
      </c>
      <c r="O696">
        <v>64</v>
      </c>
    </row>
    <row r="697" spans="1:15" x14ac:dyDescent="0.3">
      <c r="A697">
        <v>2000</v>
      </c>
      <c r="B697" t="s">
        <v>1001</v>
      </c>
      <c r="C697" t="s">
        <v>1575</v>
      </c>
      <c r="D697" t="str">
        <f>CONCATENATE(NobelPrize[[#This Row],[firstname]]," ",NobelPrize[[#This Row],[surname]])</f>
        <v>Alan MacDiarmid</v>
      </c>
      <c r="E697" t="s">
        <v>501</v>
      </c>
      <c r="F697" t="s">
        <v>61</v>
      </c>
      <c r="G697" t="s">
        <v>2284</v>
      </c>
      <c r="H697" t="s">
        <v>2275</v>
      </c>
      <c r="I697">
        <v>3</v>
      </c>
      <c r="J697" t="s">
        <v>332</v>
      </c>
      <c r="K697" t="s">
        <v>333</v>
      </c>
      <c r="L697" t="s">
        <v>64</v>
      </c>
      <c r="M697" t="s">
        <v>73</v>
      </c>
      <c r="N697">
        <v>80</v>
      </c>
      <c r="O697">
        <v>73</v>
      </c>
    </row>
    <row r="698" spans="1:15" x14ac:dyDescent="0.3">
      <c r="A698">
        <v>2000</v>
      </c>
      <c r="B698" t="s">
        <v>210</v>
      </c>
      <c r="C698" t="s">
        <v>1576</v>
      </c>
      <c r="D698" t="str">
        <f>CONCATENATE(NobelPrize[[#This Row],[firstname]]," ",NobelPrize[[#This Row],[surname]])</f>
        <v>Hideki Shirakawa</v>
      </c>
      <c r="E698" t="s">
        <v>212</v>
      </c>
      <c r="G698" t="s">
        <v>2284</v>
      </c>
      <c r="H698" t="s">
        <v>2275</v>
      </c>
      <c r="I698">
        <v>3</v>
      </c>
      <c r="J698" t="s">
        <v>1577</v>
      </c>
      <c r="K698" t="s">
        <v>304</v>
      </c>
      <c r="L698" t="s">
        <v>215</v>
      </c>
      <c r="M698" t="s">
        <v>68</v>
      </c>
      <c r="N698">
        <v>84</v>
      </c>
      <c r="O698">
        <v>64</v>
      </c>
    </row>
    <row r="699" spans="1:15" x14ac:dyDescent="0.3">
      <c r="A699">
        <v>2000</v>
      </c>
      <c r="B699" t="s">
        <v>1578</v>
      </c>
      <c r="C699" t="s">
        <v>1579</v>
      </c>
      <c r="D699" t="str">
        <f>CONCATENATE(NobelPrize[[#This Row],[firstname]]," ",NobelPrize[[#This Row],[surname]])</f>
        <v>James J. Heckman</v>
      </c>
      <c r="E699" t="s">
        <v>61</v>
      </c>
      <c r="G699" t="s">
        <v>2284</v>
      </c>
      <c r="H699" t="s">
        <v>2278</v>
      </c>
      <c r="I699">
        <v>2</v>
      </c>
      <c r="J699" t="s">
        <v>62</v>
      </c>
      <c r="K699" t="s">
        <v>63</v>
      </c>
      <c r="L699" t="s">
        <v>64</v>
      </c>
      <c r="M699" t="s">
        <v>73</v>
      </c>
      <c r="N699">
        <v>76</v>
      </c>
      <c r="O699">
        <v>56</v>
      </c>
    </row>
    <row r="700" spans="1:15" x14ac:dyDescent="0.3">
      <c r="A700">
        <v>2000</v>
      </c>
      <c r="B700" t="s">
        <v>1580</v>
      </c>
      <c r="C700" t="s">
        <v>1581</v>
      </c>
      <c r="D700" t="str">
        <f>CONCATENATE(NobelPrize[[#This Row],[firstname]]," ",NobelPrize[[#This Row],[surname]])</f>
        <v>Daniel L. McFadden</v>
      </c>
      <c r="E700" t="s">
        <v>61</v>
      </c>
      <c r="G700" t="s">
        <v>2284</v>
      </c>
      <c r="H700" t="s">
        <v>2278</v>
      </c>
      <c r="I700">
        <v>2</v>
      </c>
      <c r="J700" t="s">
        <v>188</v>
      </c>
      <c r="K700" t="s">
        <v>189</v>
      </c>
      <c r="L700" t="s">
        <v>64</v>
      </c>
      <c r="M700" t="s">
        <v>25</v>
      </c>
      <c r="N700">
        <v>83</v>
      </c>
      <c r="O700">
        <v>63</v>
      </c>
    </row>
    <row r="701" spans="1:15" x14ac:dyDescent="0.3">
      <c r="A701">
        <v>2000</v>
      </c>
      <c r="B701" t="s">
        <v>1582</v>
      </c>
      <c r="C701" t="s">
        <v>1583</v>
      </c>
      <c r="D701" t="str">
        <f>CONCATENATE(NobelPrize[[#This Row],[firstname]]," ",NobelPrize[[#This Row],[surname]])</f>
        <v>Xingjian Gao</v>
      </c>
      <c r="E701" t="s">
        <v>258</v>
      </c>
      <c r="G701" t="s">
        <v>2284</v>
      </c>
      <c r="H701" t="s">
        <v>2277</v>
      </c>
      <c r="I701">
        <v>1</v>
      </c>
      <c r="M701" t="s">
        <v>84</v>
      </c>
      <c r="N701">
        <v>80</v>
      </c>
      <c r="O701">
        <v>60</v>
      </c>
    </row>
    <row r="702" spans="1:15" x14ac:dyDescent="0.3">
      <c r="A702">
        <v>2001</v>
      </c>
      <c r="B702" t="s">
        <v>1584</v>
      </c>
      <c r="C702" t="s">
        <v>1585</v>
      </c>
      <c r="D702" t="str">
        <f>CONCATENATE(NobelPrize[[#This Row],[firstname]]," ",NobelPrize[[#This Row],[surname]])</f>
        <v>Leland Hartwell</v>
      </c>
      <c r="E702" t="s">
        <v>61</v>
      </c>
      <c r="G702" t="s">
        <v>2284</v>
      </c>
      <c r="H702" t="s">
        <v>2274</v>
      </c>
      <c r="I702">
        <v>3</v>
      </c>
      <c r="J702" t="s">
        <v>1148</v>
      </c>
      <c r="K702" t="s">
        <v>430</v>
      </c>
      <c r="L702" t="s">
        <v>64</v>
      </c>
      <c r="M702" t="s">
        <v>95</v>
      </c>
      <c r="N702">
        <v>81</v>
      </c>
      <c r="O702">
        <v>62</v>
      </c>
    </row>
    <row r="703" spans="1:15" x14ac:dyDescent="0.3">
      <c r="A703">
        <v>2001</v>
      </c>
      <c r="B703" t="s">
        <v>1586</v>
      </c>
      <c r="C703" t="s">
        <v>1587</v>
      </c>
      <c r="D703" t="str">
        <f>CONCATENATE(NobelPrize[[#This Row],[firstname]]," ",NobelPrize[[#This Row],[surname]])</f>
        <v>Tim Hunt</v>
      </c>
      <c r="E703" t="s">
        <v>45</v>
      </c>
      <c r="G703" t="s">
        <v>2284</v>
      </c>
      <c r="H703" t="s">
        <v>2274</v>
      </c>
      <c r="I703">
        <v>3</v>
      </c>
      <c r="J703" t="s">
        <v>1588</v>
      </c>
      <c r="K703" t="s">
        <v>47</v>
      </c>
      <c r="L703" t="s">
        <v>48</v>
      </c>
      <c r="M703" t="s">
        <v>118</v>
      </c>
      <c r="N703">
        <v>77</v>
      </c>
      <c r="O703">
        <v>58</v>
      </c>
    </row>
    <row r="704" spans="1:15" x14ac:dyDescent="0.3">
      <c r="A704">
        <v>2001</v>
      </c>
      <c r="B704" t="s">
        <v>1589</v>
      </c>
      <c r="C704" t="s">
        <v>1590</v>
      </c>
      <c r="D704" t="str">
        <f>CONCATENATE(NobelPrize[[#This Row],[firstname]]," ",NobelPrize[[#This Row],[surname]])</f>
        <v>Sir Paul Nurse</v>
      </c>
      <c r="E704" t="s">
        <v>45</v>
      </c>
      <c r="G704" t="s">
        <v>2284</v>
      </c>
      <c r="H704" t="s">
        <v>2274</v>
      </c>
      <c r="I704">
        <v>3</v>
      </c>
      <c r="J704" t="s">
        <v>1588</v>
      </c>
      <c r="K704" t="s">
        <v>47</v>
      </c>
      <c r="L704" t="s">
        <v>48</v>
      </c>
      <c r="M704" t="s">
        <v>84</v>
      </c>
      <c r="N704">
        <v>71</v>
      </c>
      <c r="O704">
        <v>52</v>
      </c>
    </row>
    <row r="705" spans="1:15" x14ac:dyDescent="0.3">
      <c r="A705">
        <v>2001</v>
      </c>
      <c r="B705" t="s">
        <v>1564</v>
      </c>
      <c r="C705" t="s">
        <v>1591</v>
      </c>
      <c r="D705" t="str">
        <f>CONCATENATE(NobelPrize[[#This Row],[firstname]]," ",NobelPrize[[#This Row],[surname]])</f>
        <v>Eric Cornell</v>
      </c>
      <c r="E705" t="s">
        <v>61</v>
      </c>
      <c r="G705" t="s">
        <v>2284</v>
      </c>
      <c r="H705" t="s">
        <v>2273</v>
      </c>
      <c r="I705">
        <v>3</v>
      </c>
      <c r="J705" t="s">
        <v>1592</v>
      </c>
      <c r="K705" t="s">
        <v>757</v>
      </c>
      <c r="L705" t="s">
        <v>64</v>
      </c>
      <c r="M705" t="s">
        <v>36</v>
      </c>
      <c r="N705">
        <v>59</v>
      </c>
      <c r="O705">
        <v>40</v>
      </c>
    </row>
    <row r="706" spans="1:15" x14ac:dyDescent="0.3">
      <c r="A706">
        <v>2001</v>
      </c>
      <c r="B706" t="s">
        <v>197</v>
      </c>
      <c r="C706" t="s">
        <v>1593</v>
      </c>
      <c r="D706" t="str">
        <f>CONCATENATE(NobelPrize[[#This Row],[firstname]]," ",NobelPrize[[#This Row],[surname]])</f>
        <v>Wolfgang Ketterle</v>
      </c>
      <c r="E706" t="s">
        <v>15</v>
      </c>
      <c r="G706" t="s">
        <v>2284</v>
      </c>
      <c r="H706" t="s">
        <v>2273</v>
      </c>
      <c r="I706">
        <v>3</v>
      </c>
      <c r="J706" t="s">
        <v>296</v>
      </c>
      <c r="K706" t="s">
        <v>204</v>
      </c>
      <c r="L706" t="s">
        <v>64</v>
      </c>
      <c r="M706" t="s">
        <v>95</v>
      </c>
      <c r="N706">
        <v>63</v>
      </c>
      <c r="O706">
        <v>44</v>
      </c>
    </row>
    <row r="707" spans="1:15" x14ac:dyDescent="0.3">
      <c r="A707">
        <v>2001</v>
      </c>
      <c r="B707" t="s">
        <v>539</v>
      </c>
      <c r="C707" t="s">
        <v>1594</v>
      </c>
      <c r="D707" t="str">
        <f>CONCATENATE(NobelPrize[[#This Row],[firstname]]," ",NobelPrize[[#This Row],[surname]])</f>
        <v>Carl Wieman</v>
      </c>
      <c r="E707" t="s">
        <v>61</v>
      </c>
      <c r="G707" t="s">
        <v>2284</v>
      </c>
      <c r="H707" t="s">
        <v>2273</v>
      </c>
      <c r="I707">
        <v>3</v>
      </c>
      <c r="J707" t="s">
        <v>1592</v>
      </c>
      <c r="K707" t="s">
        <v>757</v>
      </c>
      <c r="L707" t="s">
        <v>64</v>
      </c>
      <c r="M707" t="s">
        <v>19</v>
      </c>
      <c r="N707">
        <v>69</v>
      </c>
      <c r="O707">
        <v>50</v>
      </c>
    </row>
    <row r="708" spans="1:15" x14ac:dyDescent="0.3">
      <c r="A708">
        <v>2001</v>
      </c>
      <c r="B708" t="s">
        <v>96</v>
      </c>
      <c r="C708" t="s">
        <v>1595</v>
      </c>
      <c r="D708" t="str">
        <f>CONCATENATE(NobelPrize[[#This Row],[firstname]]," ",NobelPrize[[#This Row],[surname]])</f>
        <v>William Knowles</v>
      </c>
      <c r="E708" t="s">
        <v>61</v>
      </c>
      <c r="F708" t="s">
        <v>61</v>
      </c>
      <c r="G708" t="s">
        <v>2284</v>
      </c>
      <c r="H708" t="s">
        <v>2275</v>
      </c>
      <c r="I708">
        <v>4</v>
      </c>
      <c r="M708" t="s">
        <v>54</v>
      </c>
      <c r="N708">
        <v>95</v>
      </c>
      <c r="O708">
        <v>84</v>
      </c>
    </row>
    <row r="709" spans="1:15" x14ac:dyDescent="0.3">
      <c r="A709">
        <v>2001</v>
      </c>
      <c r="B709" t="s">
        <v>1596</v>
      </c>
      <c r="C709" t="s">
        <v>1597</v>
      </c>
      <c r="D709" t="str">
        <f>CONCATENATE(NobelPrize[[#This Row],[firstname]]," ",NobelPrize[[#This Row],[surname]])</f>
        <v>Ryoji Noyori</v>
      </c>
      <c r="E709" t="s">
        <v>212</v>
      </c>
      <c r="G709" t="s">
        <v>2284</v>
      </c>
      <c r="H709" t="s">
        <v>2275</v>
      </c>
      <c r="I709">
        <v>4</v>
      </c>
      <c r="J709" t="s">
        <v>1598</v>
      </c>
      <c r="K709" t="s">
        <v>1599</v>
      </c>
      <c r="L709" t="s">
        <v>215</v>
      </c>
      <c r="M709" t="s">
        <v>91</v>
      </c>
      <c r="N709">
        <v>82</v>
      </c>
      <c r="O709">
        <v>63</v>
      </c>
    </row>
    <row r="710" spans="1:15" x14ac:dyDescent="0.3">
      <c r="A710">
        <v>2001</v>
      </c>
      <c r="B710" t="s">
        <v>1600</v>
      </c>
      <c r="C710" t="s">
        <v>1601</v>
      </c>
      <c r="D710" t="str">
        <f>CONCATENATE(NobelPrize[[#This Row],[firstname]]," ",NobelPrize[[#This Row],[surname]])</f>
        <v>Barry Sharpless</v>
      </c>
      <c r="E710" t="s">
        <v>61</v>
      </c>
      <c r="G710" t="s">
        <v>2284</v>
      </c>
      <c r="H710" t="s">
        <v>2275</v>
      </c>
      <c r="I710">
        <v>2</v>
      </c>
      <c r="J710" t="s">
        <v>1602</v>
      </c>
      <c r="K710" t="s">
        <v>1603</v>
      </c>
      <c r="L710" t="s">
        <v>64</v>
      </c>
      <c r="M710" t="s">
        <v>73</v>
      </c>
      <c r="N710">
        <v>79</v>
      </c>
      <c r="O710">
        <v>60</v>
      </c>
    </row>
    <row r="711" spans="1:15" x14ac:dyDescent="0.3">
      <c r="A711">
        <v>2001</v>
      </c>
      <c r="B711" t="s">
        <v>769</v>
      </c>
      <c r="C711" t="s">
        <v>1604</v>
      </c>
      <c r="D711" t="str">
        <f>CONCATENATE(NobelPrize[[#This Row],[firstname]]," ",NobelPrize[[#This Row],[surname]])</f>
        <v>George A. Akerlof</v>
      </c>
      <c r="E711" t="s">
        <v>61</v>
      </c>
      <c r="G711" t="s">
        <v>2284</v>
      </c>
      <c r="H711" t="s">
        <v>2278</v>
      </c>
      <c r="I711">
        <v>3</v>
      </c>
      <c r="J711" t="s">
        <v>188</v>
      </c>
      <c r="K711" t="s">
        <v>189</v>
      </c>
      <c r="L711" t="s">
        <v>64</v>
      </c>
      <c r="M711" t="s">
        <v>54</v>
      </c>
      <c r="N711">
        <v>80</v>
      </c>
      <c r="O711">
        <v>61</v>
      </c>
    </row>
    <row r="712" spans="1:15" x14ac:dyDescent="0.3">
      <c r="A712">
        <v>2001</v>
      </c>
      <c r="B712" t="s">
        <v>1605</v>
      </c>
      <c r="C712" t="s">
        <v>1606</v>
      </c>
      <c r="D712" t="str">
        <f>CONCATENATE(NobelPrize[[#This Row],[firstname]]," ",NobelPrize[[#This Row],[surname]])</f>
        <v>A. Michael Spence</v>
      </c>
      <c r="E712" t="s">
        <v>61</v>
      </c>
      <c r="G712" t="s">
        <v>2284</v>
      </c>
      <c r="H712" t="s">
        <v>2278</v>
      </c>
      <c r="I712">
        <v>3</v>
      </c>
      <c r="J712" t="s">
        <v>232</v>
      </c>
      <c r="K712" t="s">
        <v>233</v>
      </c>
      <c r="L712" t="s">
        <v>64</v>
      </c>
      <c r="M712" t="s">
        <v>41</v>
      </c>
      <c r="N712">
        <v>77</v>
      </c>
      <c r="O712">
        <v>58</v>
      </c>
    </row>
    <row r="713" spans="1:15" x14ac:dyDescent="0.3">
      <c r="A713">
        <v>2001</v>
      </c>
      <c r="B713" t="s">
        <v>1144</v>
      </c>
      <c r="C713" t="s">
        <v>1607</v>
      </c>
      <c r="D713" t="str">
        <f>CONCATENATE(NobelPrize[[#This Row],[firstname]]," ",NobelPrize[[#This Row],[surname]])</f>
        <v>Joseph E. Stiglitz</v>
      </c>
      <c r="E713" t="s">
        <v>61</v>
      </c>
      <c r="G713" t="s">
        <v>2284</v>
      </c>
      <c r="H713" t="s">
        <v>2278</v>
      </c>
      <c r="I713">
        <v>3</v>
      </c>
      <c r="J713" t="s">
        <v>196</v>
      </c>
      <c r="K713" t="s">
        <v>180</v>
      </c>
      <c r="L713" t="s">
        <v>64</v>
      </c>
      <c r="M713" t="s">
        <v>118</v>
      </c>
      <c r="N713">
        <v>77</v>
      </c>
      <c r="O713">
        <v>58</v>
      </c>
    </row>
    <row r="714" spans="1:15" x14ac:dyDescent="0.3">
      <c r="A714">
        <v>2001</v>
      </c>
      <c r="B714" t="s">
        <v>1608</v>
      </c>
      <c r="C714" t="s">
        <v>1609</v>
      </c>
      <c r="D714" t="str">
        <f>CONCATENATE(NobelPrize[[#This Row],[firstname]]," ",NobelPrize[[#This Row],[surname]])</f>
        <v>V. S. Naipaul</v>
      </c>
      <c r="E714" t="s">
        <v>1610</v>
      </c>
      <c r="F714" t="s">
        <v>45</v>
      </c>
      <c r="G714" t="s">
        <v>2284</v>
      </c>
      <c r="H714" t="s">
        <v>2277</v>
      </c>
      <c r="I714">
        <v>1</v>
      </c>
      <c r="M714" t="s">
        <v>68</v>
      </c>
      <c r="N714">
        <v>86</v>
      </c>
      <c r="O714">
        <v>69</v>
      </c>
    </row>
    <row r="715" spans="1:15" x14ac:dyDescent="0.3">
      <c r="A715">
        <v>2001</v>
      </c>
      <c r="B715" t="s">
        <v>1611</v>
      </c>
      <c r="C715" t="s">
        <v>1612</v>
      </c>
      <c r="D715" t="str">
        <f>CONCATENATE(NobelPrize[[#This Row],[firstname]]," ",NobelPrize[[#This Row],[surname]])</f>
        <v>Kofi Annan</v>
      </c>
      <c r="E715" t="s">
        <v>1613</v>
      </c>
      <c r="F715" t="s">
        <v>116</v>
      </c>
      <c r="G715" t="s">
        <v>2284</v>
      </c>
      <c r="H715" t="s">
        <v>2276</v>
      </c>
      <c r="I715">
        <v>2</v>
      </c>
      <c r="M715" t="s">
        <v>73</v>
      </c>
      <c r="N715">
        <v>80</v>
      </c>
      <c r="O715">
        <v>63</v>
      </c>
    </row>
    <row r="716" spans="1:15" x14ac:dyDescent="0.3">
      <c r="A716">
        <v>2002</v>
      </c>
      <c r="B716" t="s">
        <v>1614</v>
      </c>
      <c r="C716" t="s">
        <v>1615</v>
      </c>
      <c r="D716" t="str">
        <f>CONCATENATE(NobelPrize[[#This Row],[firstname]]," ",NobelPrize[[#This Row],[surname]])</f>
        <v>Sydney Brenner</v>
      </c>
      <c r="E716" t="s">
        <v>944</v>
      </c>
      <c r="F716" t="s">
        <v>1616</v>
      </c>
      <c r="G716" t="s">
        <v>2284</v>
      </c>
      <c r="H716" t="s">
        <v>2274</v>
      </c>
      <c r="I716">
        <v>3</v>
      </c>
      <c r="J716" t="s">
        <v>1617</v>
      </c>
      <c r="K716" t="s">
        <v>189</v>
      </c>
      <c r="L716" t="s">
        <v>64</v>
      </c>
      <c r="M716" t="s">
        <v>84</v>
      </c>
      <c r="N716">
        <v>92</v>
      </c>
      <c r="O716">
        <v>75</v>
      </c>
    </row>
    <row r="717" spans="1:15" x14ac:dyDescent="0.3">
      <c r="A717">
        <v>2002</v>
      </c>
      <c r="B717" t="s">
        <v>1618</v>
      </c>
      <c r="C717" t="s">
        <v>1619</v>
      </c>
      <c r="D717" t="str">
        <f>CONCATENATE(NobelPrize[[#This Row],[firstname]]," ",NobelPrize[[#This Row],[surname]])</f>
        <v>H. Robert Horvitz</v>
      </c>
      <c r="E717" t="s">
        <v>61</v>
      </c>
      <c r="G717" t="s">
        <v>2284</v>
      </c>
      <c r="H717" t="s">
        <v>2274</v>
      </c>
      <c r="I717">
        <v>3</v>
      </c>
      <c r="J717" t="s">
        <v>296</v>
      </c>
      <c r="K717" t="s">
        <v>204</v>
      </c>
      <c r="L717" t="s">
        <v>64</v>
      </c>
      <c r="M717" t="s">
        <v>30</v>
      </c>
      <c r="N717">
        <v>73</v>
      </c>
      <c r="O717">
        <v>55</v>
      </c>
    </row>
    <row r="718" spans="1:15" x14ac:dyDescent="0.3">
      <c r="A718">
        <v>2002</v>
      </c>
      <c r="B718" t="s">
        <v>788</v>
      </c>
      <c r="C718" t="s">
        <v>1620</v>
      </c>
      <c r="D718" t="str">
        <f>CONCATENATE(NobelPrize[[#This Row],[firstname]]," ",NobelPrize[[#This Row],[surname]])</f>
        <v>John E. Sulston</v>
      </c>
      <c r="E718" t="s">
        <v>45</v>
      </c>
      <c r="G718" t="s">
        <v>2284</v>
      </c>
      <c r="H718" t="s">
        <v>2274</v>
      </c>
      <c r="I718">
        <v>3</v>
      </c>
      <c r="J718" t="s">
        <v>1621</v>
      </c>
      <c r="K718" t="s">
        <v>58</v>
      </c>
      <c r="L718" t="s">
        <v>48</v>
      </c>
      <c r="M718" t="s">
        <v>19</v>
      </c>
      <c r="N718">
        <v>76</v>
      </c>
      <c r="O718">
        <v>60</v>
      </c>
    </row>
    <row r="719" spans="1:15" x14ac:dyDescent="0.3">
      <c r="A719">
        <v>2002</v>
      </c>
      <c r="B719" t="s">
        <v>1622</v>
      </c>
      <c r="C719" t="s">
        <v>1623</v>
      </c>
      <c r="D719" t="str">
        <f>CONCATENATE(NobelPrize[[#This Row],[firstname]]," ",NobelPrize[[#This Row],[surname]])</f>
        <v>Raymond Davis Jr.</v>
      </c>
      <c r="E719" t="s">
        <v>61</v>
      </c>
      <c r="F719" t="s">
        <v>61</v>
      </c>
      <c r="G719" t="s">
        <v>2284</v>
      </c>
      <c r="H719" t="s">
        <v>2273</v>
      </c>
      <c r="I719">
        <v>4</v>
      </c>
      <c r="J719" t="s">
        <v>332</v>
      </c>
      <c r="K719" t="s">
        <v>333</v>
      </c>
      <c r="L719" t="s">
        <v>64</v>
      </c>
      <c r="M719" t="s">
        <v>95</v>
      </c>
      <c r="N719">
        <v>92</v>
      </c>
      <c r="O719">
        <v>88</v>
      </c>
    </row>
    <row r="720" spans="1:15" x14ac:dyDescent="0.3">
      <c r="A720">
        <v>2002</v>
      </c>
      <c r="B720" t="s">
        <v>1624</v>
      </c>
      <c r="C720" t="s">
        <v>1625</v>
      </c>
      <c r="D720" t="str">
        <f>CONCATENATE(NobelPrize[[#This Row],[firstname]]," ",NobelPrize[[#This Row],[surname]])</f>
        <v>Masatoshi Koshiba</v>
      </c>
      <c r="E720" t="s">
        <v>212</v>
      </c>
      <c r="G720" t="s">
        <v>2284</v>
      </c>
      <c r="H720" t="s">
        <v>2273</v>
      </c>
      <c r="I720">
        <v>4</v>
      </c>
      <c r="J720" t="s">
        <v>1626</v>
      </c>
      <c r="K720" t="s">
        <v>304</v>
      </c>
      <c r="L720" t="s">
        <v>215</v>
      </c>
      <c r="M720" t="s">
        <v>91</v>
      </c>
      <c r="N720">
        <v>94</v>
      </c>
      <c r="O720">
        <v>76</v>
      </c>
    </row>
    <row r="721" spans="1:15" x14ac:dyDescent="0.3">
      <c r="A721">
        <v>2002</v>
      </c>
      <c r="B721" t="s">
        <v>1627</v>
      </c>
      <c r="C721" t="s">
        <v>1628</v>
      </c>
      <c r="D721" t="str">
        <f>CONCATENATE(NobelPrize[[#This Row],[firstname]]," ",NobelPrize[[#This Row],[surname]])</f>
        <v>Riccardo Giacconi</v>
      </c>
      <c r="E721" t="s">
        <v>71</v>
      </c>
      <c r="F721" t="s">
        <v>61</v>
      </c>
      <c r="G721" t="s">
        <v>2284</v>
      </c>
      <c r="H721" t="s">
        <v>2273</v>
      </c>
      <c r="I721">
        <v>2</v>
      </c>
      <c r="J721" t="s">
        <v>1629</v>
      </c>
      <c r="K721" t="s">
        <v>727</v>
      </c>
      <c r="L721" t="s">
        <v>64</v>
      </c>
      <c r="M721" t="s">
        <v>95</v>
      </c>
      <c r="N721">
        <v>87</v>
      </c>
      <c r="O721">
        <v>71</v>
      </c>
    </row>
    <row r="722" spans="1:15" x14ac:dyDescent="0.3">
      <c r="A722">
        <v>2002</v>
      </c>
      <c r="B722" t="s">
        <v>1630</v>
      </c>
      <c r="C722" t="s">
        <v>1631</v>
      </c>
      <c r="D722" t="str">
        <f>CONCATENATE(NobelPrize[[#This Row],[firstname]]," ",NobelPrize[[#This Row],[surname]])</f>
        <v>John B. Fenn</v>
      </c>
      <c r="E722" t="s">
        <v>61</v>
      </c>
      <c r="F722" t="s">
        <v>61</v>
      </c>
      <c r="G722" t="s">
        <v>2284</v>
      </c>
      <c r="H722" t="s">
        <v>2275</v>
      </c>
      <c r="I722">
        <v>4</v>
      </c>
      <c r="J722" t="s">
        <v>1632</v>
      </c>
      <c r="K722" t="s">
        <v>1633</v>
      </c>
      <c r="L722" t="s">
        <v>64</v>
      </c>
      <c r="M722" t="s">
        <v>54</v>
      </c>
      <c r="N722">
        <v>93</v>
      </c>
      <c r="O722">
        <v>85</v>
      </c>
    </row>
    <row r="723" spans="1:15" x14ac:dyDescent="0.3">
      <c r="A723">
        <v>2002</v>
      </c>
      <c r="B723" t="s">
        <v>1634</v>
      </c>
      <c r="C723" t="s">
        <v>1635</v>
      </c>
      <c r="D723" t="str">
        <f>CONCATENATE(NobelPrize[[#This Row],[firstname]]," ",NobelPrize[[#This Row],[surname]])</f>
        <v>Koichi Tanaka</v>
      </c>
      <c r="E723" t="s">
        <v>212</v>
      </c>
      <c r="G723" t="s">
        <v>2284</v>
      </c>
      <c r="H723" t="s">
        <v>2275</v>
      </c>
      <c r="I723">
        <v>4</v>
      </c>
      <c r="J723" t="s">
        <v>1636</v>
      </c>
      <c r="K723" t="s">
        <v>214</v>
      </c>
      <c r="L723" t="s">
        <v>215</v>
      </c>
      <c r="M723" t="s">
        <v>68</v>
      </c>
      <c r="N723">
        <v>61</v>
      </c>
      <c r="O723">
        <v>43</v>
      </c>
    </row>
    <row r="724" spans="1:15" x14ac:dyDescent="0.3">
      <c r="A724">
        <v>2002</v>
      </c>
      <c r="B724" t="s">
        <v>586</v>
      </c>
      <c r="C724" s="2" t="s">
        <v>2123</v>
      </c>
      <c r="D724" s="2" t="str">
        <f>CONCATENATE(NobelPrize[[#This Row],[firstname]]," ",NobelPrize[[#This Row],[surname]])</f>
        <v>Kurt Wüthrich</v>
      </c>
      <c r="E724" t="s">
        <v>116</v>
      </c>
      <c r="G724" t="s">
        <v>2284</v>
      </c>
      <c r="H724" t="s">
        <v>2275</v>
      </c>
      <c r="I724">
        <v>2</v>
      </c>
      <c r="J724" t="s">
        <v>2156</v>
      </c>
      <c r="K724" t="s">
        <v>513</v>
      </c>
      <c r="L724" t="s">
        <v>399</v>
      </c>
      <c r="M724" t="s">
        <v>95</v>
      </c>
      <c r="N724">
        <v>82</v>
      </c>
      <c r="O724">
        <v>64</v>
      </c>
    </row>
    <row r="725" spans="1:15" x14ac:dyDescent="0.3">
      <c r="A725">
        <v>2002</v>
      </c>
      <c r="B725" t="s">
        <v>972</v>
      </c>
      <c r="C725" t="s">
        <v>1637</v>
      </c>
      <c r="D725" t="str">
        <f>CONCATENATE(NobelPrize[[#This Row],[firstname]]," ",NobelPrize[[#This Row],[surname]])</f>
        <v>Daniel Kahneman</v>
      </c>
      <c r="E725" t="s">
        <v>1288</v>
      </c>
      <c r="G725" t="s">
        <v>2284</v>
      </c>
      <c r="H725" t="s">
        <v>2278</v>
      </c>
      <c r="I725">
        <v>2</v>
      </c>
      <c r="J725" t="s">
        <v>199</v>
      </c>
      <c r="K725" t="s">
        <v>200</v>
      </c>
      <c r="L725" t="s">
        <v>64</v>
      </c>
      <c r="M725" t="s">
        <v>19</v>
      </c>
      <c r="N725">
        <v>86</v>
      </c>
      <c r="O725">
        <v>68</v>
      </c>
    </row>
    <row r="726" spans="1:15" x14ac:dyDescent="0.3">
      <c r="A726">
        <v>2002</v>
      </c>
      <c r="B726" t="s">
        <v>1638</v>
      </c>
      <c r="C726" t="s">
        <v>766</v>
      </c>
      <c r="D726" t="str">
        <f>CONCATENATE(NobelPrize[[#This Row],[firstname]]," ",NobelPrize[[#This Row],[surname]])</f>
        <v>Vernon L. Smith</v>
      </c>
      <c r="E726" t="s">
        <v>61</v>
      </c>
      <c r="G726" t="s">
        <v>2284</v>
      </c>
      <c r="H726" t="s">
        <v>2278</v>
      </c>
      <c r="I726">
        <v>2</v>
      </c>
      <c r="J726" t="s">
        <v>1639</v>
      </c>
      <c r="K726" t="s">
        <v>1523</v>
      </c>
      <c r="L726" t="s">
        <v>64</v>
      </c>
      <c r="M726" t="s">
        <v>84</v>
      </c>
      <c r="N726">
        <v>93</v>
      </c>
      <c r="O726">
        <v>75</v>
      </c>
    </row>
    <row r="727" spans="1:15" x14ac:dyDescent="0.3">
      <c r="A727">
        <v>2002</v>
      </c>
      <c r="B727" t="s">
        <v>1640</v>
      </c>
      <c r="C727" t="s">
        <v>2124</v>
      </c>
      <c r="D727" t="str">
        <f>CONCATENATE(NobelPrize[[#This Row],[firstname]]," ",NobelPrize[[#This Row],[surname]])</f>
        <v>Imre Kertész</v>
      </c>
      <c r="E727" t="s">
        <v>288</v>
      </c>
      <c r="F727" t="s">
        <v>288</v>
      </c>
      <c r="G727" t="s">
        <v>2284</v>
      </c>
      <c r="H727" t="s">
        <v>2277</v>
      </c>
      <c r="I727">
        <v>1</v>
      </c>
      <c r="M727" t="s">
        <v>41</v>
      </c>
      <c r="N727">
        <v>87</v>
      </c>
      <c r="O727">
        <v>73</v>
      </c>
    </row>
    <row r="728" spans="1:15" x14ac:dyDescent="0.3">
      <c r="A728">
        <v>2002</v>
      </c>
      <c r="B728" t="s">
        <v>1641</v>
      </c>
      <c r="C728" t="s">
        <v>1642</v>
      </c>
      <c r="D728" t="str">
        <f>CONCATENATE(NobelPrize[[#This Row],[firstname]]," ",NobelPrize[[#This Row],[surname]])</f>
        <v>Jimmy Carter</v>
      </c>
      <c r="E728" t="s">
        <v>61</v>
      </c>
      <c r="G728" t="s">
        <v>2284</v>
      </c>
      <c r="H728" t="s">
        <v>2276</v>
      </c>
      <c r="I728">
        <v>1</v>
      </c>
      <c r="M728" t="s">
        <v>95</v>
      </c>
      <c r="N728">
        <v>96</v>
      </c>
      <c r="O728">
        <v>78</v>
      </c>
    </row>
    <row r="729" spans="1:15" x14ac:dyDescent="0.3">
      <c r="A729">
        <v>2003</v>
      </c>
      <c r="B729" t="s">
        <v>1643</v>
      </c>
      <c r="C729" t="s">
        <v>1644</v>
      </c>
      <c r="D729" t="str">
        <f>CONCATENATE(NobelPrize[[#This Row],[firstname]]," ",NobelPrize[[#This Row],[surname]])</f>
        <v>J. M. Coetzee</v>
      </c>
      <c r="E729" t="s">
        <v>944</v>
      </c>
      <c r="G729" t="s">
        <v>2284</v>
      </c>
      <c r="H729" t="s">
        <v>2277</v>
      </c>
      <c r="I729">
        <v>1</v>
      </c>
      <c r="M729" t="s">
        <v>118</v>
      </c>
      <c r="N729">
        <v>80</v>
      </c>
      <c r="O729">
        <v>63</v>
      </c>
    </row>
    <row r="730" spans="1:15" x14ac:dyDescent="0.3">
      <c r="A730">
        <v>2003</v>
      </c>
      <c r="B730" t="s">
        <v>1645</v>
      </c>
      <c r="C730" t="s">
        <v>1646</v>
      </c>
      <c r="D730" t="str">
        <f>CONCATENATE(NobelPrize[[#This Row],[firstname]]," ",NobelPrize[[#This Row],[surname]])</f>
        <v>Paul C. Lauterbur</v>
      </c>
      <c r="E730" t="s">
        <v>61</v>
      </c>
      <c r="F730" t="s">
        <v>61</v>
      </c>
      <c r="G730" t="s">
        <v>2284</v>
      </c>
      <c r="H730" t="s">
        <v>2274</v>
      </c>
      <c r="I730">
        <v>2</v>
      </c>
      <c r="J730" t="s">
        <v>254</v>
      </c>
      <c r="K730" t="s">
        <v>255</v>
      </c>
      <c r="L730" t="s">
        <v>64</v>
      </c>
      <c r="M730" t="s">
        <v>30</v>
      </c>
      <c r="N730">
        <v>78</v>
      </c>
      <c r="O730">
        <v>74</v>
      </c>
    </row>
    <row r="731" spans="1:15" x14ac:dyDescent="0.3">
      <c r="A731">
        <v>2003</v>
      </c>
      <c r="B731" t="s">
        <v>1647</v>
      </c>
      <c r="C731" t="s">
        <v>1648</v>
      </c>
      <c r="D731" t="str">
        <f>CONCATENATE(NobelPrize[[#This Row],[firstname]]," ",NobelPrize[[#This Row],[surname]])</f>
        <v>Sir Peter Mansfield</v>
      </c>
      <c r="E731" t="s">
        <v>45</v>
      </c>
      <c r="G731" t="s">
        <v>2284</v>
      </c>
      <c r="H731" t="s">
        <v>2274</v>
      </c>
      <c r="I731">
        <v>2</v>
      </c>
      <c r="J731" t="s">
        <v>1649</v>
      </c>
      <c r="K731" t="s">
        <v>1650</v>
      </c>
      <c r="L731" t="s">
        <v>48</v>
      </c>
      <c r="M731" t="s">
        <v>95</v>
      </c>
      <c r="N731">
        <v>84</v>
      </c>
      <c r="O731">
        <v>70</v>
      </c>
    </row>
    <row r="732" spans="1:15" x14ac:dyDescent="0.3">
      <c r="A732">
        <v>2003</v>
      </c>
      <c r="B732" t="s">
        <v>1651</v>
      </c>
      <c r="C732" t="s">
        <v>1652</v>
      </c>
      <c r="D732" t="str">
        <f>CONCATENATE(NobelPrize[[#This Row],[firstname]]," ",NobelPrize[[#This Row],[surname]])</f>
        <v>Alexei Abrikosov</v>
      </c>
      <c r="E732" t="s">
        <v>83</v>
      </c>
      <c r="G732" t="s">
        <v>2284</v>
      </c>
      <c r="H732" t="s">
        <v>2273</v>
      </c>
      <c r="I732">
        <v>3</v>
      </c>
      <c r="J732" t="s">
        <v>1653</v>
      </c>
      <c r="K732" t="s">
        <v>1654</v>
      </c>
      <c r="L732" t="s">
        <v>64</v>
      </c>
      <c r="M732" t="s">
        <v>54</v>
      </c>
      <c r="N732">
        <v>89</v>
      </c>
      <c r="O732">
        <v>75</v>
      </c>
    </row>
    <row r="733" spans="1:15" x14ac:dyDescent="0.3">
      <c r="A733">
        <v>2003</v>
      </c>
      <c r="B733" t="s">
        <v>1655</v>
      </c>
      <c r="C733" t="s">
        <v>1656</v>
      </c>
      <c r="D733" t="str">
        <f>CONCATENATE(NobelPrize[[#This Row],[firstname]]," ",NobelPrize[[#This Row],[surname]])</f>
        <v>Vitaly L. Ginzburg</v>
      </c>
      <c r="E733" t="s">
        <v>83</v>
      </c>
      <c r="G733" t="s">
        <v>2284</v>
      </c>
      <c r="H733" t="s">
        <v>2273</v>
      </c>
      <c r="I733">
        <v>3</v>
      </c>
      <c r="J733" t="s">
        <v>267</v>
      </c>
      <c r="K733" t="s">
        <v>268</v>
      </c>
      <c r="L733" t="s">
        <v>813</v>
      </c>
      <c r="M733" t="s">
        <v>95</v>
      </c>
      <c r="N733">
        <v>93</v>
      </c>
      <c r="O733">
        <v>87</v>
      </c>
    </row>
    <row r="734" spans="1:15" x14ac:dyDescent="0.3">
      <c r="A734">
        <v>2003</v>
      </c>
      <c r="B734" t="s">
        <v>1657</v>
      </c>
      <c r="C734" t="s">
        <v>1658</v>
      </c>
      <c r="D734" t="str">
        <f>CONCATENATE(NobelPrize[[#This Row],[firstname]]," ",NobelPrize[[#This Row],[surname]])</f>
        <v>Anthony J. Leggett</v>
      </c>
      <c r="E734" t="s">
        <v>45</v>
      </c>
      <c r="G734" t="s">
        <v>2284</v>
      </c>
      <c r="H734" t="s">
        <v>2273</v>
      </c>
      <c r="I734">
        <v>3</v>
      </c>
      <c r="J734" t="s">
        <v>254</v>
      </c>
      <c r="K734" t="s">
        <v>255</v>
      </c>
      <c r="L734" t="s">
        <v>64</v>
      </c>
      <c r="M734" t="s">
        <v>19</v>
      </c>
      <c r="N734">
        <v>82</v>
      </c>
      <c r="O734">
        <v>65</v>
      </c>
    </row>
    <row r="735" spans="1:15" x14ac:dyDescent="0.3">
      <c r="A735">
        <v>2003</v>
      </c>
      <c r="B735" t="s">
        <v>551</v>
      </c>
      <c r="C735" t="s">
        <v>1659</v>
      </c>
      <c r="D735" t="str">
        <f>CONCATENATE(NobelPrize[[#This Row],[firstname]]," ",NobelPrize[[#This Row],[surname]])</f>
        <v>Peter Agre</v>
      </c>
      <c r="E735" t="s">
        <v>61</v>
      </c>
      <c r="G735" t="s">
        <v>2284</v>
      </c>
      <c r="H735" t="s">
        <v>2275</v>
      </c>
      <c r="I735">
        <v>2</v>
      </c>
      <c r="J735" t="s">
        <v>1079</v>
      </c>
      <c r="K735" t="s">
        <v>1080</v>
      </c>
      <c r="L735" t="s">
        <v>64</v>
      </c>
      <c r="M735" t="s">
        <v>84</v>
      </c>
      <c r="N735">
        <v>71</v>
      </c>
      <c r="O735">
        <v>54</v>
      </c>
    </row>
    <row r="736" spans="1:15" x14ac:dyDescent="0.3">
      <c r="A736">
        <v>2003</v>
      </c>
      <c r="B736" t="s">
        <v>1660</v>
      </c>
      <c r="C736" t="s">
        <v>1661</v>
      </c>
      <c r="D736" t="str">
        <f>CONCATENATE(NobelPrize[[#This Row],[firstname]]," ",NobelPrize[[#This Row],[surname]])</f>
        <v>Roderick MacKinnon</v>
      </c>
      <c r="E736" t="s">
        <v>61</v>
      </c>
      <c r="G736" t="s">
        <v>2284</v>
      </c>
      <c r="H736" t="s">
        <v>2275</v>
      </c>
      <c r="I736">
        <v>2</v>
      </c>
      <c r="J736" t="s">
        <v>674</v>
      </c>
      <c r="K736" t="s">
        <v>180</v>
      </c>
      <c r="L736" t="s">
        <v>64</v>
      </c>
      <c r="M736" t="s">
        <v>118</v>
      </c>
      <c r="N736">
        <v>64</v>
      </c>
      <c r="O736">
        <v>47</v>
      </c>
    </row>
    <row r="737" spans="1:15" x14ac:dyDescent="0.3">
      <c r="A737">
        <v>2003</v>
      </c>
      <c r="B737" t="s">
        <v>779</v>
      </c>
      <c r="C737" t="s">
        <v>1662</v>
      </c>
      <c r="D737" t="str">
        <f>CONCATENATE(NobelPrize[[#This Row],[firstname]]," ",NobelPrize[[#This Row],[surname]])</f>
        <v>Robert F. Engle III</v>
      </c>
      <c r="E737" t="s">
        <v>61</v>
      </c>
      <c r="G737" t="s">
        <v>2284</v>
      </c>
      <c r="H737" t="s">
        <v>2278</v>
      </c>
      <c r="I737">
        <v>2</v>
      </c>
      <c r="J737" t="s">
        <v>1663</v>
      </c>
      <c r="K737" t="s">
        <v>180</v>
      </c>
      <c r="L737" t="s">
        <v>64</v>
      </c>
      <c r="M737" t="s">
        <v>41</v>
      </c>
      <c r="N737">
        <v>78</v>
      </c>
      <c r="O737">
        <v>61</v>
      </c>
    </row>
    <row r="738" spans="1:15" x14ac:dyDescent="0.3">
      <c r="A738">
        <v>2003</v>
      </c>
      <c r="B738" t="s">
        <v>1664</v>
      </c>
      <c r="C738" t="s">
        <v>1665</v>
      </c>
      <c r="D738" t="str">
        <f>CONCATENATE(NobelPrize[[#This Row],[firstname]]," ",NobelPrize[[#This Row],[surname]])</f>
        <v>Clive W.J. Granger</v>
      </c>
      <c r="E738" t="s">
        <v>45</v>
      </c>
      <c r="F738" t="s">
        <v>61</v>
      </c>
      <c r="G738" t="s">
        <v>2284</v>
      </c>
      <c r="H738" t="s">
        <v>2278</v>
      </c>
      <c r="I738">
        <v>2</v>
      </c>
      <c r="J738" t="s">
        <v>188</v>
      </c>
      <c r="K738" t="s">
        <v>291</v>
      </c>
      <c r="L738" t="s">
        <v>64</v>
      </c>
      <c r="M738" t="s">
        <v>91</v>
      </c>
      <c r="N738">
        <v>75</v>
      </c>
      <c r="O738">
        <v>69</v>
      </c>
    </row>
    <row r="739" spans="1:15" x14ac:dyDescent="0.3">
      <c r="A739">
        <v>2003</v>
      </c>
      <c r="B739" t="s">
        <v>1666</v>
      </c>
      <c r="C739" t="s">
        <v>1667</v>
      </c>
      <c r="D739" t="str">
        <f>CONCATENATE(NobelPrize[[#This Row],[firstname]]," ",NobelPrize[[#This Row],[surname]])</f>
        <v>Shirin Ebadi</v>
      </c>
      <c r="E739" t="s">
        <v>1668</v>
      </c>
      <c r="G739" t="s">
        <v>2285</v>
      </c>
      <c r="H739" t="s">
        <v>2276</v>
      </c>
      <c r="I739">
        <v>1</v>
      </c>
      <c r="M739" t="s">
        <v>54</v>
      </c>
      <c r="N739">
        <v>73</v>
      </c>
      <c r="O739">
        <v>56</v>
      </c>
    </row>
    <row r="740" spans="1:15" x14ac:dyDescent="0.3">
      <c r="A740">
        <v>2004</v>
      </c>
      <c r="B740" t="s">
        <v>516</v>
      </c>
      <c r="C740" t="s">
        <v>1669</v>
      </c>
      <c r="D740" t="str">
        <f>CONCATENATE(NobelPrize[[#This Row],[firstname]]," ",NobelPrize[[#This Row],[surname]])</f>
        <v>Richard Axel</v>
      </c>
      <c r="E740" t="s">
        <v>61</v>
      </c>
      <c r="G740" t="s">
        <v>2284</v>
      </c>
      <c r="H740" t="s">
        <v>2274</v>
      </c>
      <c r="I740">
        <v>2</v>
      </c>
      <c r="J740" t="s">
        <v>196</v>
      </c>
      <c r="K740" t="s">
        <v>180</v>
      </c>
      <c r="L740" t="s">
        <v>64</v>
      </c>
      <c r="M740" t="s">
        <v>25</v>
      </c>
      <c r="N740">
        <v>74</v>
      </c>
      <c r="O740">
        <v>58</v>
      </c>
    </row>
    <row r="741" spans="1:15" x14ac:dyDescent="0.3">
      <c r="A741">
        <v>2004</v>
      </c>
      <c r="B741" t="s">
        <v>1670</v>
      </c>
      <c r="C741" t="s">
        <v>1380</v>
      </c>
      <c r="D741" t="str">
        <f>CONCATENATE(NobelPrize[[#This Row],[firstname]]," ",NobelPrize[[#This Row],[surname]])</f>
        <v>Linda B. Buck</v>
      </c>
      <c r="E741" t="s">
        <v>61</v>
      </c>
      <c r="G741" t="s">
        <v>2285</v>
      </c>
      <c r="H741" t="s">
        <v>2274</v>
      </c>
      <c r="I741">
        <v>2</v>
      </c>
      <c r="J741" t="s">
        <v>1148</v>
      </c>
      <c r="K741" t="s">
        <v>430</v>
      </c>
      <c r="L741" t="s">
        <v>64</v>
      </c>
      <c r="M741" t="s">
        <v>84</v>
      </c>
      <c r="N741">
        <v>73</v>
      </c>
      <c r="O741">
        <v>57</v>
      </c>
    </row>
    <row r="742" spans="1:15" x14ac:dyDescent="0.3">
      <c r="A742">
        <v>2004</v>
      </c>
      <c r="B742" t="s">
        <v>1671</v>
      </c>
      <c r="C742" t="s">
        <v>1672</v>
      </c>
      <c r="D742" t="str">
        <f>CONCATENATE(NobelPrize[[#This Row],[firstname]]," ",NobelPrize[[#This Row],[surname]])</f>
        <v>David J. Gross</v>
      </c>
      <c r="E742" t="s">
        <v>61</v>
      </c>
      <c r="G742" t="s">
        <v>2284</v>
      </c>
      <c r="H742" t="s">
        <v>2273</v>
      </c>
      <c r="I742">
        <v>3</v>
      </c>
      <c r="J742" t="s">
        <v>1673</v>
      </c>
      <c r="K742" t="s">
        <v>795</v>
      </c>
      <c r="L742" t="s">
        <v>64</v>
      </c>
      <c r="M742" t="s">
        <v>118</v>
      </c>
      <c r="N742">
        <v>79</v>
      </c>
      <c r="O742">
        <v>63</v>
      </c>
    </row>
    <row r="743" spans="1:15" x14ac:dyDescent="0.3">
      <c r="A743">
        <v>2004</v>
      </c>
      <c r="B743" t="s">
        <v>1674</v>
      </c>
      <c r="C743" t="s">
        <v>1675</v>
      </c>
      <c r="D743" t="str">
        <f>CONCATENATE(NobelPrize[[#This Row],[firstname]]," ",NobelPrize[[#This Row],[surname]])</f>
        <v>H. David Politzer</v>
      </c>
      <c r="E743" t="s">
        <v>61</v>
      </c>
      <c r="G743" t="s">
        <v>2284</v>
      </c>
      <c r="H743" t="s">
        <v>2273</v>
      </c>
      <c r="I743">
        <v>3</v>
      </c>
      <c r="J743" t="s">
        <v>129</v>
      </c>
      <c r="K743" t="s">
        <v>130</v>
      </c>
      <c r="L743" t="s">
        <v>64</v>
      </c>
      <c r="M743" t="s">
        <v>68</v>
      </c>
      <c r="N743">
        <v>71</v>
      </c>
      <c r="O743">
        <v>55</v>
      </c>
    </row>
    <row r="744" spans="1:15" x14ac:dyDescent="0.3">
      <c r="A744">
        <v>2004</v>
      </c>
      <c r="B744" t="s">
        <v>1559</v>
      </c>
      <c r="C744" t="s">
        <v>1676</v>
      </c>
      <c r="D744" t="str">
        <f>CONCATENATE(NobelPrize[[#This Row],[firstname]]," ",NobelPrize[[#This Row],[surname]])</f>
        <v>Frank Wilczek</v>
      </c>
      <c r="E744" t="s">
        <v>61</v>
      </c>
      <c r="G744" t="s">
        <v>2284</v>
      </c>
      <c r="H744" t="s">
        <v>2273</v>
      </c>
      <c r="I744">
        <v>3</v>
      </c>
      <c r="J744" t="s">
        <v>296</v>
      </c>
      <c r="K744" t="s">
        <v>204</v>
      </c>
      <c r="L744" t="s">
        <v>64</v>
      </c>
      <c r="M744" t="s">
        <v>30</v>
      </c>
      <c r="N744">
        <v>69</v>
      </c>
      <c r="O744">
        <v>53</v>
      </c>
    </row>
    <row r="745" spans="1:15" x14ac:dyDescent="0.3">
      <c r="A745">
        <v>2004</v>
      </c>
      <c r="B745" t="s">
        <v>713</v>
      </c>
      <c r="C745" t="s">
        <v>1677</v>
      </c>
      <c r="D745" t="str">
        <f>CONCATENATE(NobelPrize[[#This Row],[firstname]]," ",NobelPrize[[#This Row],[surname]])</f>
        <v>Aaron Ciechanover</v>
      </c>
      <c r="E745" t="s">
        <v>1288</v>
      </c>
      <c r="G745" t="s">
        <v>2284</v>
      </c>
      <c r="H745" t="s">
        <v>2275</v>
      </c>
      <c r="I745">
        <v>3</v>
      </c>
      <c r="J745" t="s">
        <v>1678</v>
      </c>
      <c r="K745" t="s">
        <v>1679</v>
      </c>
      <c r="L745" t="s">
        <v>1680</v>
      </c>
      <c r="M745" t="s">
        <v>95</v>
      </c>
      <c r="N745">
        <v>73</v>
      </c>
      <c r="O745">
        <v>57</v>
      </c>
    </row>
    <row r="746" spans="1:15" x14ac:dyDescent="0.3">
      <c r="A746">
        <v>2004</v>
      </c>
      <c r="B746" t="s">
        <v>1681</v>
      </c>
      <c r="C746" t="s">
        <v>1682</v>
      </c>
      <c r="D746" t="str">
        <f>CONCATENATE(NobelPrize[[#This Row],[firstname]]," ",NobelPrize[[#This Row],[surname]])</f>
        <v>Avram Hershko</v>
      </c>
      <c r="E746" t="s">
        <v>288</v>
      </c>
      <c r="G746" t="s">
        <v>2284</v>
      </c>
      <c r="H746" t="s">
        <v>2275</v>
      </c>
      <c r="I746">
        <v>3</v>
      </c>
      <c r="J746" t="s">
        <v>1678</v>
      </c>
      <c r="K746" t="s">
        <v>1679</v>
      </c>
      <c r="L746" t="s">
        <v>1680</v>
      </c>
      <c r="M746" t="s">
        <v>36</v>
      </c>
      <c r="N746">
        <v>83</v>
      </c>
      <c r="O746">
        <v>67</v>
      </c>
    </row>
    <row r="747" spans="1:15" x14ac:dyDescent="0.3">
      <c r="A747">
        <v>2004</v>
      </c>
      <c r="B747" t="s">
        <v>1683</v>
      </c>
      <c r="C747" t="s">
        <v>1684</v>
      </c>
      <c r="D747" t="str">
        <f>CONCATENATE(NobelPrize[[#This Row],[firstname]]," ",NobelPrize[[#This Row],[surname]])</f>
        <v>Irwin Rose</v>
      </c>
      <c r="E747" t="s">
        <v>61</v>
      </c>
      <c r="F747" t="s">
        <v>61</v>
      </c>
      <c r="G747" t="s">
        <v>2284</v>
      </c>
      <c r="H747" t="s">
        <v>2275</v>
      </c>
      <c r="I747">
        <v>3</v>
      </c>
      <c r="J747" t="s">
        <v>188</v>
      </c>
      <c r="K747" t="s">
        <v>460</v>
      </c>
      <c r="L747" t="s">
        <v>64</v>
      </c>
      <c r="M747" t="s">
        <v>25</v>
      </c>
      <c r="N747">
        <v>89</v>
      </c>
      <c r="O747">
        <v>78</v>
      </c>
    </row>
    <row r="748" spans="1:15" x14ac:dyDescent="0.3">
      <c r="A748">
        <v>2004</v>
      </c>
      <c r="B748" t="s">
        <v>1685</v>
      </c>
      <c r="C748" t="s">
        <v>1686</v>
      </c>
      <c r="D748" t="str">
        <f>CONCATENATE(NobelPrize[[#This Row],[firstname]]," ",NobelPrize[[#This Row],[surname]])</f>
        <v>Elfriede Jelinek</v>
      </c>
      <c r="E748" t="s">
        <v>164</v>
      </c>
      <c r="G748" t="s">
        <v>2285</v>
      </c>
      <c r="H748" t="s">
        <v>2277</v>
      </c>
      <c r="I748">
        <v>1</v>
      </c>
      <c r="M748" t="s">
        <v>95</v>
      </c>
      <c r="N748">
        <v>74</v>
      </c>
      <c r="O748">
        <v>58</v>
      </c>
    </row>
    <row r="749" spans="1:15" x14ac:dyDescent="0.3">
      <c r="A749">
        <v>2004</v>
      </c>
      <c r="B749" t="s">
        <v>1687</v>
      </c>
      <c r="C749" t="s">
        <v>1688</v>
      </c>
      <c r="D749" t="str">
        <f>CONCATENATE(NobelPrize[[#This Row],[firstname]]," ",NobelPrize[[#This Row],[surname]])</f>
        <v>Wangari Maathai</v>
      </c>
      <c r="E749" t="s">
        <v>1689</v>
      </c>
      <c r="F749" t="s">
        <v>1689</v>
      </c>
      <c r="G749" t="s">
        <v>2285</v>
      </c>
      <c r="H749" t="s">
        <v>2276</v>
      </c>
      <c r="I749">
        <v>1</v>
      </c>
      <c r="M749" t="s">
        <v>73</v>
      </c>
      <c r="N749">
        <v>71</v>
      </c>
      <c r="O749">
        <v>64</v>
      </c>
    </row>
    <row r="750" spans="1:15" x14ac:dyDescent="0.3">
      <c r="A750">
        <v>2004</v>
      </c>
      <c r="B750" t="s">
        <v>1690</v>
      </c>
      <c r="C750" t="s">
        <v>1691</v>
      </c>
      <c r="D750" t="str">
        <f>CONCATENATE(NobelPrize[[#This Row],[firstname]]," ",NobelPrize[[#This Row],[surname]])</f>
        <v>Finn E. Kydland</v>
      </c>
      <c r="E750" t="s">
        <v>340</v>
      </c>
      <c r="G750" t="s">
        <v>2284</v>
      </c>
      <c r="H750" t="s">
        <v>2278</v>
      </c>
      <c r="I750">
        <v>2</v>
      </c>
      <c r="J750" t="s">
        <v>1506</v>
      </c>
      <c r="K750" t="s">
        <v>193</v>
      </c>
      <c r="L750" t="s">
        <v>64</v>
      </c>
      <c r="M750" t="s">
        <v>36</v>
      </c>
      <c r="N750">
        <v>77</v>
      </c>
      <c r="O750">
        <v>61</v>
      </c>
    </row>
    <row r="751" spans="1:15" x14ac:dyDescent="0.3">
      <c r="A751">
        <v>2004</v>
      </c>
      <c r="B751" t="s">
        <v>934</v>
      </c>
      <c r="C751" t="s">
        <v>1692</v>
      </c>
      <c r="D751" t="str">
        <f>CONCATENATE(NobelPrize[[#This Row],[firstname]]," ",NobelPrize[[#This Row],[surname]])</f>
        <v>Edward C. Prescott</v>
      </c>
      <c r="E751" t="s">
        <v>61</v>
      </c>
      <c r="G751" t="s">
        <v>2284</v>
      </c>
      <c r="H751" t="s">
        <v>2278</v>
      </c>
      <c r="I751">
        <v>2</v>
      </c>
      <c r="J751" t="s">
        <v>1693</v>
      </c>
      <c r="K751" t="s">
        <v>1694</v>
      </c>
      <c r="L751" t="s">
        <v>64</v>
      </c>
      <c r="M751" t="s">
        <v>36</v>
      </c>
      <c r="N751">
        <v>80</v>
      </c>
      <c r="O751">
        <v>64</v>
      </c>
    </row>
    <row r="752" spans="1:15" x14ac:dyDescent="0.3">
      <c r="A752">
        <v>2005</v>
      </c>
      <c r="B752" t="s">
        <v>1695</v>
      </c>
      <c r="C752" t="s">
        <v>1255</v>
      </c>
      <c r="D752" t="str">
        <f>CONCATENATE(NobelPrize[[#This Row],[firstname]]," ",NobelPrize[[#This Row],[surname]])</f>
        <v>Barry J. Marshall</v>
      </c>
      <c r="E752" t="s">
        <v>100</v>
      </c>
      <c r="G752" t="s">
        <v>2284</v>
      </c>
      <c r="H752" t="s">
        <v>2274</v>
      </c>
      <c r="I752">
        <v>2</v>
      </c>
      <c r="J752" t="s">
        <v>1696</v>
      </c>
      <c r="K752" t="s">
        <v>1697</v>
      </c>
      <c r="L752" t="s">
        <v>989</v>
      </c>
      <c r="M752" t="s">
        <v>91</v>
      </c>
      <c r="N752">
        <v>69</v>
      </c>
      <c r="O752">
        <v>54</v>
      </c>
    </row>
    <row r="753" spans="1:15" x14ac:dyDescent="0.3">
      <c r="A753">
        <v>2005</v>
      </c>
      <c r="B753" t="s">
        <v>1698</v>
      </c>
      <c r="C753" t="s">
        <v>1699</v>
      </c>
      <c r="D753" t="str">
        <f>CONCATENATE(NobelPrize[[#This Row],[firstname]]," ",NobelPrize[[#This Row],[surname]])</f>
        <v>J. Robin Warren</v>
      </c>
      <c r="E753" t="s">
        <v>100</v>
      </c>
      <c r="G753" t="s">
        <v>2284</v>
      </c>
      <c r="H753" t="s">
        <v>2274</v>
      </c>
      <c r="I753">
        <v>2</v>
      </c>
      <c r="M753" t="s">
        <v>54</v>
      </c>
      <c r="N753">
        <v>83</v>
      </c>
      <c r="O753">
        <v>68</v>
      </c>
    </row>
    <row r="754" spans="1:15" x14ac:dyDescent="0.3">
      <c r="A754">
        <v>2005</v>
      </c>
      <c r="B754" t="s">
        <v>1700</v>
      </c>
      <c r="C754" t="s">
        <v>1701</v>
      </c>
      <c r="D754" t="str">
        <f>CONCATENATE(NobelPrize[[#This Row],[firstname]]," ",NobelPrize[[#This Row],[surname]])</f>
        <v>Roy J. Glauber</v>
      </c>
      <c r="E754" t="s">
        <v>61</v>
      </c>
      <c r="F754" t="s">
        <v>61</v>
      </c>
      <c r="G754" t="s">
        <v>2284</v>
      </c>
      <c r="H754" t="s">
        <v>2273</v>
      </c>
      <c r="I754">
        <v>2</v>
      </c>
      <c r="J754" t="s">
        <v>203</v>
      </c>
      <c r="K754" t="s">
        <v>204</v>
      </c>
      <c r="L754" t="s">
        <v>64</v>
      </c>
      <c r="M754" t="s">
        <v>91</v>
      </c>
      <c r="N754">
        <v>93</v>
      </c>
      <c r="O754">
        <v>80</v>
      </c>
    </row>
    <row r="755" spans="1:15" x14ac:dyDescent="0.3">
      <c r="A755">
        <v>2005</v>
      </c>
      <c r="B755" t="s">
        <v>1702</v>
      </c>
      <c r="C755" t="s">
        <v>1703</v>
      </c>
      <c r="D755" t="str">
        <f>CONCATENATE(NobelPrize[[#This Row],[firstname]]," ",NobelPrize[[#This Row],[surname]])</f>
        <v>John L. Hall</v>
      </c>
      <c r="E755" t="s">
        <v>61</v>
      </c>
      <c r="G755" t="s">
        <v>2284</v>
      </c>
      <c r="H755" t="s">
        <v>2273</v>
      </c>
      <c r="I755">
        <v>4</v>
      </c>
      <c r="J755" t="s">
        <v>1592</v>
      </c>
      <c r="K755" t="s">
        <v>757</v>
      </c>
      <c r="L755" t="s">
        <v>64</v>
      </c>
      <c r="M755" t="s">
        <v>68</v>
      </c>
      <c r="N755">
        <v>86</v>
      </c>
      <c r="O755">
        <v>71</v>
      </c>
    </row>
    <row r="756" spans="1:15" x14ac:dyDescent="0.3">
      <c r="A756">
        <v>2005</v>
      </c>
      <c r="B756" t="s">
        <v>1704</v>
      </c>
      <c r="C756" t="s">
        <v>2125</v>
      </c>
      <c r="D756" t="str">
        <f>CONCATENATE(NobelPrize[[#This Row],[firstname]]," ",NobelPrize[[#This Row],[surname]])</f>
        <v>Theodor W. Hänsch </v>
      </c>
      <c r="E756" t="s">
        <v>15</v>
      </c>
      <c r="G756" t="s">
        <v>2284</v>
      </c>
      <c r="H756" t="s">
        <v>2273</v>
      </c>
      <c r="I756">
        <v>4</v>
      </c>
      <c r="J756" t="s">
        <v>2183</v>
      </c>
      <c r="K756" t="s">
        <v>1705</v>
      </c>
      <c r="L756" t="s">
        <v>18</v>
      </c>
      <c r="M756" t="s">
        <v>95</v>
      </c>
      <c r="N756">
        <v>79</v>
      </c>
      <c r="O756">
        <v>64</v>
      </c>
    </row>
    <row r="757" spans="1:15" x14ac:dyDescent="0.3">
      <c r="A757">
        <v>2005</v>
      </c>
      <c r="B757" t="s">
        <v>1706</v>
      </c>
      <c r="C757" t="s">
        <v>1707</v>
      </c>
      <c r="D757" t="str">
        <f>CONCATENATE(NobelPrize[[#This Row],[firstname]]," ",NobelPrize[[#This Row],[surname]])</f>
        <v>Yves Chauvin</v>
      </c>
      <c r="E757" t="s">
        <v>691</v>
      </c>
      <c r="F757" t="s">
        <v>33</v>
      </c>
      <c r="G757" t="s">
        <v>2284</v>
      </c>
      <c r="H757" t="s">
        <v>2275</v>
      </c>
      <c r="I757">
        <v>3</v>
      </c>
      <c r="J757" t="s">
        <v>2184</v>
      </c>
      <c r="K757" t="s">
        <v>1708</v>
      </c>
      <c r="L757" t="s">
        <v>35</v>
      </c>
      <c r="M757" t="s">
        <v>95</v>
      </c>
      <c r="N757">
        <v>85</v>
      </c>
      <c r="O757">
        <v>75</v>
      </c>
    </row>
    <row r="758" spans="1:15" x14ac:dyDescent="0.3">
      <c r="A758">
        <v>2005</v>
      </c>
      <c r="B758" t="s">
        <v>1709</v>
      </c>
      <c r="C758" t="s">
        <v>1710</v>
      </c>
      <c r="D758" t="str">
        <f>CONCATENATE(NobelPrize[[#This Row],[firstname]]," ",NobelPrize[[#This Row],[surname]])</f>
        <v>Robert H. Grubbs</v>
      </c>
      <c r="E758" t="s">
        <v>61</v>
      </c>
      <c r="G758" t="s">
        <v>2284</v>
      </c>
      <c r="H758" t="s">
        <v>2275</v>
      </c>
      <c r="I758">
        <v>3</v>
      </c>
      <c r="J758" t="s">
        <v>129</v>
      </c>
      <c r="K758" t="s">
        <v>130</v>
      </c>
      <c r="L758" t="s">
        <v>64</v>
      </c>
      <c r="M758" t="s">
        <v>118</v>
      </c>
      <c r="N758">
        <v>78</v>
      </c>
      <c r="O758">
        <v>63</v>
      </c>
    </row>
    <row r="759" spans="1:15" x14ac:dyDescent="0.3">
      <c r="A759">
        <v>2005</v>
      </c>
      <c r="B759" t="s">
        <v>760</v>
      </c>
      <c r="C759" t="s">
        <v>1711</v>
      </c>
      <c r="D759" t="str">
        <f>CONCATENATE(NobelPrize[[#This Row],[firstname]]," ",NobelPrize[[#This Row],[surname]])</f>
        <v>Richard R. Schrock</v>
      </c>
      <c r="E759" t="s">
        <v>61</v>
      </c>
      <c r="G759" t="s">
        <v>2284</v>
      </c>
      <c r="H759" t="s">
        <v>2275</v>
      </c>
      <c r="I759">
        <v>3</v>
      </c>
      <c r="J759" t="s">
        <v>296</v>
      </c>
      <c r="K759" t="s">
        <v>204</v>
      </c>
      <c r="L759" t="s">
        <v>64</v>
      </c>
      <c r="M759" t="s">
        <v>84</v>
      </c>
      <c r="N759">
        <v>75</v>
      </c>
      <c r="O759">
        <v>60</v>
      </c>
    </row>
    <row r="760" spans="1:15" x14ac:dyDescent="0.3">
      <c r="A760">
        <v>2005</v>
      </c>
      <c r="B760" t="s">
        <v>1712</v>
      </c>
      <c r="C760" t="s">
        <v>1713</v>
      </c>
      <c r="D760" t="str">
        <f>CONCATENATE(NobelPrize[[#This Row],[firstname]]," ",NobelPrize[[#This Row],[surname]])</f>
        <v>Mohamed ElBaradei</v>
      </c>
      <c r="E760" t="s">
        <v>638</v>
      </c>
      <c r="G760" t="s">
        <v>2284</v>
      </c>
      <c r="H760" t="s">
        <v>2276</v>
      </c>
      <c r="I760">
        <v>2</v>
      </c>
      <c r="M760" t="s">
        <v>54</v>
      </c>
      <c r="N760">
        <v>78</v>
      </c>
      <c r="O760">
        <v>63</v>
      </c>
    </row>
    <row r="761" spans="1:15" x14ac:dyDescent="0.3">
      <c r="A761">
        <v>2005</v>
      </c>
      <c r="B761" t="s">
        <v>1714</v>
      </c>
      <c r="C761" t="s">
        <v>1715</v>
      </c>
      <c r="D761" t="str">
        <f>CONCATENATE(NobelPrize[[#This Row],[firstname]]," ",NobelPrize[[#This Row],[surname]])</f>
        <v>Robert J. Aumann</v>
      </c>
      <c r="E761" t="s">
        <v>15</v>
      </c>
      <c r="G761" t="s">
        <v>2284</v>
      </c>
      <c r="H761" t="s">
        <v>2278</v>
      </c>
      <c r="I761">
        <v>2</v>
      </c>
      <c r="J761" t="s">
        <v>1716</v>
      </c>
      <c r="K761" t="s">
        <v>1717</v>
      </c>
      <c r="L761" t="s">
        <v>1680</v>
      </c>
      <c r="M761" t="s">
        <v>54</v>
      </c>
      <c r="N761">
        <v>90</v>
      </c>
      <c r="O761">
        <v>75</v>
      </c>
    </row>
    <row r="762" spans="1:15" x14ac:dyDescent="0.3">
      <c r="A762">
        <v>2005</v>
      </c>
      <c r="B762" t="s">
        <v>1718</v>
      </c>
      <c r="C762" t="s">
        <v>1719</v>
      </c>
      <c r="D762" t="str">
        <f>CONCATENATE(NobelPrize[[#This Row],[firstname]]," ",NobelPrize[[#This Row],[surname]])</f>
        <v>Thomas C. Schelling</v>
      </c>
      <c r="E762" t="s">
        <v>61</v>
      </c>
      <c r="F762" t="s">
        <v>61</v>
      </c>
      <c r="G762" t="s">
        <v>2284</v>
      </c>
      <c r="H762" t="s">
        <v>2278</v>
      </c>
      <c r="I762">
        <v>2</v>
      </c>
      <c r="J762" t="s">
        <v>2281</v>
      </c>
      <c r="K762" t="s">
        <v>1720</v>
      </c>
      <c r="L762" t="s">
        <v>64</v>
      </c>
      <c r="M762" t="s">
        <v>73</v>
      </c>
      <c r="N762">
        <v>95</v>
      </c>
      <c r="O762">
        <v>84</v>
      </c>
    </row>
    <row r="763" spans="1:15" x14ac:dyDescent="0.3">
      <c r="A763">
        <v>2005</v>
      </c>
      <c r="B763" t="s">
        <v>1721</v>
      </c>
      <c r="C763" t="s">
        <v>1722</v>
      </c>
      <c r="D763" t="str">
        <f>CONCATENATE(NobelPrize[[#This Row],[firstname]]," ",NobelPrize[[#This Row],[surname]])</f>
        <v>Harold Pinter</v>
      </c>
      <c r="E763" t="s">
        <v>45</v>
      </c>
      <c r="F763" t="s">
        <v>45</v>
      </c>
      <c r="G763" t="s">
        <v>2284</v>
      </c>
      <c r="H763" t="s">
        <v>2277</v>
      </c>
      <c r="I763">
        <v>1</v>
      </c>
      <c r="M763" t="s">
        <v>95</v>
      </c>
      <c r="N763">
        <v>78</v>
      </c>
      <c r="O763">
        <v>75</v>
      </c>
    </row>
    <row r="764" spans="1:15" x14ac:dyDescent="0.3">
      <c r="A764">
        <v>2006</v>
      </c>
      <c r="B764" t="s">
        <v>1723</v>
      </c>
      <c r="C764" t="s">
        <v>1724</v>
      </c>
      <c r="D764" t="str">
        <f>CONCATENATE(NobelPrize[[#This Row],[firstname]]," ",NobelPrize[[#This Row],[surname]])</f>
        <v>Andrew Z. Fire</v>
      </c>
      <c r="E764" t="s">
        <v>61</v>
      </c>
      <c r="G764" t="s">
        <v>2284</v>
      </c>
      <c r="H764" t="s">
        <v>2274</v>
      </c>
      <c r="I764">
        <v>2</v>
      </c>
      <c r="J764" t="s">
        <v>1725</v>
      </c>
      <c r="K764" t="s">
        <v>233</v>
      </c>
      <c r="L764" t="s">
        <v>64</v>
      </c>
      <c r="M764" t="s">
        <v>73</v>
      </c>
      <c r="N764">
        <v>61</v>
      </c>
      <c r="O764">
        <v>47</v>
      </c>
    </row>
    <row r="765" spans="1:15" x14ac:dyDescent="0.3">
      <c r="A765">
        <v>2006</v>
      </c>
      <c r="B765" t="s">
        <v>1726</v>
      </c>
      <c r="C765" t="s">
        <v>1727</v>
      </c>
      <c r="D765" t="str">
        <f>CONCATENATE(NobelPrize[[#This Row],[firstname]]," ",NobelPrize[[#This Row],[surname]])</f>
        <v>Craig C. Mello</v>
      </c>
      <c r="E765" t="s">
        <v>61</v>
      </c>
      <c r="G765" t="s">
        <v>2284</v>
      </c>
      <c r="H765" t="s">
        <v>2274</v>
      </c>
      <c r="I765">
        <v>2</v>
      </c>
      <c r="J765" t="s">
        <v>1728</v>
      </c>
      <c r="K765" t="s">
        <v>1729</v>
      </c>
      <c r="L765" t="s">
        <v>64</v>
      </c>
      <c r="M765" t="s">
        <v>95</v>
      </c>
      <c r="N765">
        <v>60</v>
      </c>
      <c r="O765">
        <v>46</v>
      </c>
    </row>
    <row r="766" spans="1:15" x14ac:dyDescent="0.3">
      <c r="A766">
        <v>2006</v>
      </c>
      <c r="B766" t="s">
        <v>628</v>
      </c>
      <c r="C766" t="s">
        <v>1730</v>
      </c>
      <c r="D766" t="str">
        <f>CONCATENATE(NobelPrize[[#This Row],[firstname]]," ",NobelPrize[[#This Row],[surname]])</f>
        <v>John C. Mather</v>
      </c>
      <c r="E766" t="s">
        <v>61</v>
      </c>
      <c r="G766" t="s">
        <v>2284</v>
      </c>
      <c r="H766" t="s">
        <v>2273</v>
      </c>
      <c r="I766">
        <v>2</v>
      </c>
      <c r="J766" t="s">
        <v>1731</v>
      </c>
      <c r="K766" t="s">
        <v>1732</v>
      </c>
      <c r="L766" t="s">
        <v>64</v>
      </c>
      <c r="M766" t="s">
        <v>68</v>
      </c>
      <c r="N766">
        <v>74</v>
      </c>
      <c r="O766">
        <v>60</v>
      </c>
    </row>
    <row r="767" spans="1:15" x14ac:dyDescent="0.3">
      <c r="A767">
        <v>2006</v>
      </c>
      <c r="B767" t="s">
        <v>1733</v>
      </c>
      <c r="C767" t="s">
        <v>1734</v>
      </c>
      <c r="D767" t="str">
        <f>CONCATENATE(NobelPrize[[#This Row],[firstname]]," ",NobelPrize[[#This Row],[surname]])</f>
        <v>George F. Smoot</v>
      </c>
      <c r="E767" t="s">
        <v>61</v>
      </c>
      <c r="G767" t="s">
        <v>2284</v>
      </c>
      <c r="H767" t="s">
        <v>2273</v>
      </c>
      <c r="I767">
        <v>2</v>
      </c>
      <c r="J767" t="s">
        <v>188</v>
      </c>
      <c r="K767" t="s">
        <v>189</v>
      </c>
      <c r="L767" t="s">
        <v>64</v>
      </c>
      <c r="M767" t="s">
        <v>118</v>
      </c>
      <c r="N767">
        <v>75</v>
      </c>
      <c r="O767">
        <v>61</v>
      </c>
    </row>
    <row r="768" spans="1:15" x14ac:dyDescent="0.3">
      <c r="A768">
        <v>2006</v>
      </c>
      <c r="B768" t="s">
        <v>1735</v>
      </c>
      <c r="C768" t="s">
        <v>984</v>
      </c>
      <c r="D768" t="str">
        <f>CONCATENATE(NobelPrize[[#This Row],[firstname]]," ",NobelPrize[[#This Row],[surname]])</f>
        <v>Roger D. Kornberg</v>
      </c>
      <c r="E768" t="s">
        <v>61</v>
      </c>
      <c r="G768" t="s">
        <v>2284</v>
      </c>
      <c r="H768" t="s">
        <v>2275</v>
      </c>
      <c r="I768">
        <v>1</v>
      </c>
      <c r="J768" t="s">
        <v>232</v>
      </c>
      <c r="K768" t="s">
        <v>233</v>
      </c>
      <c r="L768" t="s">
        <v>64</v>
      </c>
      <c r="M768" t="s">
        <v>73</v>
      </c>
      <c r="N768">
        <v>73</v>
      </c>
      <c r="O768">
        <v>59</v>
      </c>
    </row>
    <row r="769" spans="1:15" x14ac:dyDescent="0.3">
      <c r="A769">
        <v>2006</v>
      </c>
      <c r="B769" t="s">
        <v>1736</v>
      </c>
      <c r="C769" t="s">
        <v>1737</v>
      </c>
      <c r="D769" t="str">
        <f>CONCATENATE(NobelPrize[[#This Row],[firstname]]," ",NobelPrize[[#This Row],[surname]])</f>
        <v>Edmund S. Phelps</v>
      </c>
      <c r="E769" t="s">
        <v>61</v>
      </c>
      <c r="G769" t="s">
        <v>2284</v>
      </c>
      <c r="H769" t="s">
        <v>2278</v>
      </c>
      <c r="I769">
        <v>1</v>
      </c>
      <c r="J769" t="s">
        <v>196</v>
      </c>
      <c r="K769" t="s">
        <v>180</v>
      </c>
      <c r="L769" t="s">
        <v>64</v>
      </c>
      <c r="M769" t="s">
        <v>25</v>
      </c>
      <c r="N769">
        <v>87</v>
      </c>
      <c r="O769">
        <v>73</v>
      </c>
    </row>
    <row r="770" spans="1:15" x14ac:dyDescent="0.3">
      <c r="A770">
        <v>2006</v>
      </c>
      <c r="B770" t="s">
        <v>1738</v>
      </c>
      <c r="C770" t="s">
        <v>1739</v>
      </c>
      <c r="D770" t="str">
        <f>CONCATENATE(NobelPrize[[#This Row],[firstname]]," ",NobelPrize[[#This Row],[surname]])</f>
        <v>Orhan Pamuk</v>
      </c>
      <c r="E770" t="s">
        <v>1414</v>
      </c>
      <c r="G770" t="s">
        <v>2284</v>
      </c>
      <c r="H770" t="s">
        <v>2277</v>
      </c>
      <c r="I770">
        <v>1</v>
      </c>
      <c r="M770" t="s">
        <v>54</v>
      </c>
      <c r="N770">
        <v>68</v>
      </c>
      <c r="O770">
        <v>54</v>
      </c>
    </row>
    <row r="771" spans="1:15" x14ac:dyDescent="0.3">
      <c r="A771">
        <v>2006</v>
      </c>
      <c r="B771" t="s">
        <v>1740</v>
      </c>
      <c r="C771" t="s">
        <v>1741</v>
      </c>
      <c r="D771" t="str">
        <f>CONCATENATE(NobelPrize[[#This Row],[firstname]]," ",NobelPrize[[#This Row],[surname]])</f>
        <v>Muhammad Yunus</v>
      </c>
      <c r="E771" t="s">
        <v>1742</v>
      </c>
      <c r="G771" t="s">
        <v>2284</v>
      </c>
      <c r="H771" t="s">
        <v>2276</v>
      </c>
      <c r="I771">
        <v>2</v>
      </c>
      <c r="M771" t="s">
        <v>54</v>
      </c>
      <c r="N771">
        <v>80</v>
      </c>
      <c r="O771">
        <v>66</v>
      </c>
    </row>
    <row r="772" spans="1:15" x14ac:dyDescent="0.3">
      <c r="A772">
        <v>2007</v>
      </c>
      <c r="B772" t="s">
        <v>1743</v>
      </c>
      <c r="C772" t="s">
        <v>1744</v>
      </c>
      <c r="D772" t="str">
        <f>CONCATENATE(NobelPrize[[#This Row],[firstname]]," ",NobelPrize[[#This Row],[surname]])</f>
        <v>Mario R. Capecchi</v>
      </c>
      <c r="E772" t="s">
        <v>71</v>
      </c>
      <c r="G772" t="s">
        <v>2284</v>
      </c>
      <c r="H772" t="s">
        <v>2274</v>
      </c>
      <c r="I772">
        <v>3</v>
      </c>
      <c r="J772" t="s">
        <v>1745</v>
      </c>
      <c r="K772" t="s">
        <v>1746</v>
      </c>
      <c r="L772" t="s">
        <v>64</v>
      </c>
      <c r="M772" t="s">
        <v>95</v>
      </c>
      <c r="N772">
        <v>83</v>
      </c>
      <c r="O772">
        <v>70</v>
      </c>
    </row>
    <row r="773" spans="1:15" x14ac:dyDescent="0.3">
      <c r="A773">
        <v>2007</v>
      </c>
      <c r="B773" t="s">
        <v>1747</v>
      </c>
      <c r="C773" t="s">
        <v>1748</v>
      </c>
      <c r="D773" t="str">
        <f>CONCATENATE(NobelPrize[[#This Row],[firstname]]," ",NobelPrize[[#This Row],[surname]])</f>
        <v>Sir Martin J. Evans</v>
      </c>
      <c r="E773" t="s">
        <v>45</v>
      </c>
      <c r="G773" t="s">
        <v>2284</v>
      </c>
      <c r="H773" t="s">
        <v>2274</v>
      </c>
      <c r="I773">
        <v>3</v>
      </c>
      <c r="J773" t="s">
        <v>1749</v>
      </c>
      <c r="K773" t="s">
        <v>1750</v>
      </c>
      <c r="L773" t="s">
        <v>48</v>
      </c>
      <c r="M773" t="s">
        <v>84</v>
      </c>
      <c r="N773">
        <v>79</v>
      </c>
      <c r="O773">
        <v>66</v>
      </c>
    </row>
    <row r="774" spans="1:15" x14ac:dyDescent="0.3">
      <c r="A774">
        <v>2007</v>
      </c>
      <c r="B774" t="s">
        <v>1751</v>
      </c>
      <c r="C774" t="s">
        <v>1752</v>
      </c>
      <c r="D774" t="str">
        <f>CONCATENATE(NobelPrize[[#This Row],[firstname]]," ",NobelPrize[[#This Row],[surname]])</f>
        <v>Oliver Smithies</v>
      </c>
      <c r="E774" t="s">
        <v>45</v>
      </c>
      <c r="F774" t="s">
        <v>61</v>
      </c>
      <c r="G774" t="s">
        <v>2284</v>
      </c>
      <c r="H774" t="s">
        <v>2274</v>
      </c>
      <c r="I774">
        <v>3</v>
      </c>
      <c r="J774" t="s">
        <v>1753</v>
      </c>
      <c r="K774" t="s">
        <v>1754</v>
      </c>
      <c r="L774" t="s">
        <v>64</v>
      </c>
      <c r="M774" t="s">
        <v>54</v>
      </c>
      <c r="N774">
        <v>92</v>
      </c>
      <c r="O774">
        <v>82</v>
      </c>
    </row>
    <row r="775" spans="1:15" x14ac:dyDescent="0.3">
      <c r="A775">
        <v>2007</v>
      </c>
      <c r="B775" t="s">
        <v>119</v>
      </c>
      <c r="C775" t="s">
        <v>1755</v>
      </c>
      <c r="D775" t="str">
        <f>CONCATENATE(NobelPrize[[#This Row],[firstname]]," ",NobelPrize[[#This Row],[surname]])</f>
        <v>Albert Fert</v>
      </c>
      <c r="E775" t="s">
        <v>33</v>
      </c>
      <c r="G775" t="s">
        <v>2284</v>
      </c>
      <c r="H775" t="s">
        <v>2273</v>
      </c>
      <c r="I775">
        <v>2</v>
      </c>
      <c r="J775" t="s">
        <v>2185</v>
      </c>
      <c r="K775" t="s">
        <v>1756</v>
      </c>
      <c r="L775" t="s">
        <v>35</v>
      </c>
      <c r="M775" t="s">
        <v>19</v>
      </c>
      <c r="N775">
        <v>82</v>
      </c>
      <c r="O775">
        <v>69</v>
      </c>
    </row>
    <row r="776" spans="1:15" x14ac:dyDescent="0.3">
      <c r="A776">
        <v>2007</v>
      </c>
      <c r="B776" t="s">
        <v>551</v>
      </c>
      <c r="C776" t="s">
        <v>2126</v>
      </c>
      <c r="D776" t="str">
        <f>CONCATENATE(NobelPrize[[#This Row],[firstname]]," ",NobelPrize[[#This Row],[surname]])</f>
        <v>Peter Grünberg </v>
      </c>
      <c r="E776" t="s">
        <v>618</v>
      </c>
      <c r="F776" t="s">
        <v>15</v>
      </c>
      <c r="G776" t="s">
        <v>2284</v>
      </c>
      <c r="H776" t="s">
        <v>2273</v>
      </c>
      <c r="I776">
        <v>2</v>
      </c>
      <c r="J776" t="s">
        <v>2186</v>
      </c>
      <c r="K776" t="s">
        <v>2187</v>
      </c>
      <c r="L776" t="s">
        <v>18</v>
      </c>
      <c r="M776" t="s">
        <v>30</v>
      </c>
      <c r="N776">
        <v>79</v>
      </c>
      <c r="O776">
        <v>68</v>
      </c>
    </row>
    <row r="777" spans="1:15" x14ac:dyDescent="0.3">
      <c r="A777">
        <v>2007</v>
      </c>
      <c r="B777" t="s">
        <v>664</v>
      </c>
      <c r="C777" t="s">
        <v>1757</v>
      </c>
      <c r="D777" t="str">
        <f>CONCATENATE(NobelPrize[[#This Row],[firstname]]," ",NobelPrize[[#This Row],[surname]])</f>
        <v>Gerhard Ertl</v>
      </c>
      <c r="E777" t="s">
        <v>15</v>
      </c>
      <c r="G777" t="s">
        <v>2284</v>
      </c>
      <c r="H777" t="s">
        <v>2275</v>
      </c>
      <c r="I777">
        <v>1</v>
      </c>
      <c r="J777" t="s">
        <v>407</v>
      </c>
      <c r="K777" t="s">
        <v>109</v>
      </c>
      <c r="L777" t="s">
        <v>18</v>
      </c>
      <c r="M777" t="s">
        <v>95</v>
      </c>
      <c r="N777">
        <v>84</v>
      </c>
      <c r="O777">
        <v>71</v>
      </c>
    </row>
    <row r="778" spans="1:15" x14ac:dyDescent="0.3">
      <c r="A778">
        <v>2007</v>
      </c>
      <c r="B778" t="s">
        <v>1758</v>
      </c>
      <c r="C778" t="s">
        <v>1759</v>
      </c>
      <c r="D778" t="str">
        <f>CONCATENATE(NobelPrize[[#This Row],[firstname]]," ",NobelPrize[[#This Row],[surname]])</f>
        <v>Doris Lessing</v>
      </c>
      <c r="E778" t="s">
        <v>1668</v>
      </c>
      <c r="F778" t="s">
        <v>45</v>
      </c>
      <c r="G778" t="s">
        <v>2285</v>
      </c>
      <c r="H778" t="s">
        <v>2277</v>
      </c>
      <c r="I778">
        <v>1</v>
      </c>
      <c r="M778" t="s">
        <v>95</v>
      </c>
      <c r="N778">
        <v>94</v>
      </c>
      <c r="O778">
        <v>88</v>
      </c>
    </row>
    <row r="779" spans="1:15" x14ac:dyDescent="0.3">
      <c r="A779">
        <v>2007</v>
      </c>
      <c r="B779" t="s">
        <v>1760</v>
      </c>
      <c r="C779" t="s">
        <v>1761</v>
      </c>
      <c r="D779" t="str">
        <f>CONCATENATE(NobelPrize[[#This Row],[firstname]]," ",NobelPrize[[#This Row],[surname]])</f>
        <v>Al Gore</v>
      </c>
      <c r="E779" t="s">
        <v>61</v>
      </c>
      <c r="G779" t="s">
        <v>2284</v>
      </c>
      <c r="H779" t="s">
        <v>2276</v>
      </c>
      <c r="I779">
        <v>2</v>
      </c>
      <c r="M779" t="s">
        <v>19</v>
      </c>
      <c r="N779">
        <v>72</v>
      </c>
      <c r="O779">
        <v>59</v>
      </c>
    </row>
    <row r="780" spans="1:15" x14ac:dyDescent="0.3">
      <c r="A780">
        <v>2007</v>
      </c>
      <c r="B780" t="s">
        <v>1762</v>
      </c>
      <c r="C780" t="s">
        <v>1763</v>
      </c>
      <c r="D780" t="str">
        <f>CONCATENATE(NobelPrize[[#This Row],[firstname]]," ",NobelPrize[[#This Row],[surname]])</f>
        <v>Leonid Hurwicz</v>
      </c>
      <c r="E780" t="s">
        <v>83</v>
      </c>
      <c r="F780" t="s">
        <v>61</v>
      </c>
      <c r="G780" t="s">
        <v>2284</v>
      </c>
      <c r="H780" t="s">
        <v>2278</v>
      </c>
      <c r="I780">
        <v>3</v>
      </c>
      <c r="J780" t="s">
        <v>1764</v>
      </c>
      <c r="K780" t="s">
        <v>1765</v>
      </c>
      <c r="L780" t="s">
        <v>64</v>
      </c>
      <c r="M780" t="s">
        <v>68</v>
      </c>
      <c r="N780">
        <v>91</v>
      </c>
      <c r="O780">
        <v>90</v>
      </c>
    </row>
    <row r="781" spans="1:15" x14ac:dyDescent="0.3">
      <c r="A781">
        <v>2007</v>
      </c>
      <c r="B781" t="s">
        <v>1766</v>
      </c>
      <c r="C781" t="s">
        <v>1767</v>
      </c>
      <c r="D781" t="str">
        <f>CONCATENATE(NobelPrize[[#This Row],[firstname]]," ",NobelPrize[[#This Row],[surname]])</f>
        <v>Eric S. Maskin</v>
      </c>
      <c r="E781" t="s">
        <v>61</v>
      </c>
      <c r="G781" t="s">
        <v>2284</v>
      </c>
      <c r="H781" t="s">
        <v>2278</v>
      </c>
      <c r="I781">
        <v>3</v>
      </c>
      <c r="J781" t="s">
        <v>262</v>
      </c>
      <c r="K781" t="s">
        <v>200</v>
      </c>
      <c r="L781" t="s">
        <v>64</v>
      </c>
      <c r="M781" t="s">
        <v>36</v>
      </c>
      <c r="N781">
        <v>70</v>
      </c>
      <c r="O781">
        <v>57</v>
      </c>
    </row>
    <row r="782" spans="1:15" x14ac:dyDescent="0.3">
      <c r="A782">
        <v>2007</v>
      </c>
      <c r="B782" t="s">
        <v>1768</v>
      </c>
      <c r="C782" t="s">
        <v>1769</v>
      </c>
      <c r="D782" t="str">
        <f>CONCATENATE(NobelPrize[[#This Row],[firstname]]," ",NobelPrize[[#This Row],[surname]])</f>
        <v>Roger B. Myerson</v>
      </c>
      <c r="E782" t="s">
        <v>61</v>
      </c>
      <c r="G782" t="s">
        <v>2284</v>
      </c>
      <c r="H782" t="s">
        <v>2278</v>
      </c>
      <c r="I782">
        <v>3</v>
      </c>
      <c r="J782" t="s">
        <v>62</v>
      </c>
      <c r="K782" t="s">
        <v>63</v>
      </c>
      <c r="L782" t="s">
        <v>64</v>
      </c>
      <c r="M782" t="s">
        <v>19</v>
      </c>
      <c r="N782">
        <v>69</v>
      </c>
      <c r="O782">
        <v>56</v>
      </c>
    </row>
    <row r="783" spans="1:15" x14ac:dyDescent="0.3">
      <c r="A783">
        <v>2008</v>
      </c>
      <c r="B783" t="s">
        <v>1770</v>
      </c>
      <c r="C783" t="s">
        <v>1771</v>
      </c>
      <c r="D783" t="str">
        <f>CONCATENATE(NobelPrize[[#This Row],[firstname]]," ",NobelPrize[[#This Row],[surname]])</f>
        <v>Harald zur Hausen</v>
      </c>
      <c r="E783" t="s">
        <v>15</v>
      </c>
      <c r="G783" t="s">
        <v>2284</v>
      </c>
      <c r="H783" t="s">
        <v>2274</v>
      </c>
      <c r="I783">
        <v>2</v>
      </c>
      <c r="J783" t="s">
        <v>1772</v>
      </c>
      <c r="K783" t="s">
        <v>244</v>
      </c>
      <c r="L783" t="s">
        <v>18</v>
      </c>
      <c r="M783" t="s">
        <v>19</v>
      </c>
      <c r="N783">
        <v>84</v>
      </c>
      <c r="O783">
        <v>72</v>
      </c>
    </row>
    <row r="784" spans="1:15" x14ac:dyDescent="0.3">
      <c r="A784">
        <v>2008</v>
      </c>
      <c r="B784" s="2" t="s">
        <v>2127</v>
      </c>
      <c r="C784" t="s">
        <v>2128</v>
      </c>
      <c r="D784" t="str">
        <f>CONCATENATE(NobelPrize[[#This Row],[firstname]]," ",NobelPrize[[#This Row],[surname]])</f>
        <v>Françoise  Barré-Sinoussi</v>
      </c>
      <c r="E784" t="s">
        <v>33</v>
      </c>
      <c r="G784" t="s">
        <v>2285</v>
      </c>
      <c r="H784" t="s">
        <v>2274</v>
      </c>
      <c r="I784">
        <v>4</v>
      </c>
      <c r="J784" t="s">
        <v>1773</v>
      </c>
      <c r="K784" t="s">
        <v>34</v>
      </c>
      <c r="L784" t="s">
        <v>35</v>
      </c>
      <c r="M784" t="s">
        <v>25</v>
      </c>
      <c r="N784">
        <v>73</v>
      </c>
      <c r="O784">
        <v>61</v>
      </c>
    </row>
    <row r="785" spans="1:15" x14ac:dyDescent="0.3">
      <c r="A785">
        <v>2008</v>
      </c>
      <c r="B785" t="s">
        <v>1774</v>
      </c>
      <c r="C785" t="s">
        <v>1775</v>
      </c>
      <c r="D785" t="str">
        <f>CONCATENATE(NobelPrize[[#This Row],[firstname]]," ",NobelPrize[[#This Row],[surname]])</f>
        <v>Luc Montagnier</v>
      </c>
      <c r="E785" t="s">
        <v>33</v>
      </c>
      <c r="G785" t="s">
        <v>2284</v>
      </c>
      <c r="H785" t="s">
        <v>2274</v>
      </c>
      <c r="I785">
        <v>4</v>
      </c>
      <c r="J785" t="s">
        <v>1776</v>
      </c>
      <c r="K785" t="s">
        <v>34</v>
      </c>
      <c r="L785" t="s">
        <v>35</v>
      </c>
      <c r="M785" t="s">
        <v>68</v>
      </c>
      <c r="N785">
        <v>88</v>
      </c>
      <c r="O785">
        <v>76</v>
      </c>
    </row>
    <row r="786" spans="1:15" x14ac:dyDescent="0.3">
      <c r="A786">
        <v>2008</v>
      </c>
      <c r="B786" t="s">
        <v>1777</v>
      </c>
      <c r="C786" t="s">
        <v>1778</v>
      </c>
      <c r="D786" t="str">
        <f>CONCATENATE(NobelPrize[[#This Row],[firstname]]," ",NobelPrize[[#This Row],[surname]])</f>
        <v>Yoichiro Nambu</v>
      </c>
      <c r="E786" t="s">
        <v>212</v>
      </c>
      <c r="F786" t="s">
        <v>212</v>
      </c>
      <c r="G786" t="s">
        <v>2284</v>
      </c>
      <c r="H786" t="s">
        <v>2273</v>
      </c>
      <c r="I786">
        <v>2</v>
      </c>
      <c r="J786" t="s">
        <v>1779</v>
      </c>
      <c r="K786" t="s">
        <v>63</v>
      </c>
      <c r="L786" t="s">
        <v>64</v>
      </c>
      <c r="M786" t="s">
        <v>84</v>
      </c>
      <c r="N786">
        <v>94</v>
      </c>
      <c r="O786">
        <v>87</v>
      </c>
    </row>
    <row r="787" spans="1:15" x14ac:dyDescent="0.3">
      <c r="A787">
        <v>2008</v>
      </c>
      <c r="B787" t="s">
        <v>1780</v>
      </c>
      <c r="C787" t="s">
        <v>1781</v>
      </c>
      <c r="D787" t="str">
        <f>CONCATENATE(NobelPrize[[#This Row],[firstname]]," ",NobelPrize[[#This Row],[surname]])</f>
        <v>Makoto Kobayashi</v>
      </c>
      <c r="E787" t="s">
        <v>212</v>
      </c>
      <c r="G787" t="s">
        <v>2284</v>
      </c>
      <c r="H787" t="s">
        <v>2273</v>
      </c>
      <c r="I787">
        <v>4</v>
      </c>
      <c r="J787" t="s">
        <v>1782</v>
      </c>
      <c r="K787" t="s">
        <v>1783</v>
      </c>
      <c r="L787" t="s">
        <v>215</v>
      </c>
      <c r="M787" t="s">
        <v>73</v>
      </c>
      <c r="N787">
        <v>76</v>
      </c>
      <c r="O787">
        <v>64</v>
      </c>
    </row>
    <row r="788" spans="1:15" x14ac:dyDescent="0.3">
      <c r="A788">
        <v>2008</v>
      </c>
      <c r="B788" t="s">
        <v>1784</v>
      </c>
      <c r="C788" t="s">
        <v>1785</v>
      </c>
      <c r="D788" t="str">
        <f>CONCATENATE(NobelPrize[[#This Row],[firstname]]," ",NobelPrize[[#This Row],[surname]])</f>
        <v>Toshihide Maskawa</v>
      </c>
      <c r="E788" t="s">
        <v>212</v>
      </c>
      <c r="G788" t="s">
        <v>2284</v>
      </c>
      <c r="H788" t="s">
        <v>2273</v>
      </c>
      <c r="I788">
        <v>4</v>
      </c>
      <c r="J788" t="s">
        <v>1786</v>
      </c>
      <c r="K788" t="s">
        <v>214</v>
      </c>
      <c r="L788" t="s">
        <v>215</v>
      </c>
      <c r="M788" t="s">
        <v>118</v>
      </c>
      <c r="N788">
        <v>80</v>
      </c>
      <c r="O788">
        <v>68</v>
      </c>
    </row>
    <row r="789" spans="1:15" x14ac:dyDescent="0.3">
      <c r="A789">
        <v>2008</v>
      </c>
      <c r="B789" t="s">
        <v>1787</v>
      </c>
      <c r="C789" t="s">
        <v>1788</v>
      </c>
      <c r="D789" t="str">
        <f>CONCATENATE(NobelPrize[[#This Row],[firstname]]," ",NobelPrize[[#This Row],[surname]])</f>
        <v>Osamu Shimomura</v>
      </c>
      <c r="E789" t="s">
        <v>212</v>
      </c>
      <c r="F789" t="s">
        <v>212</v>
      </c>
      <c r="G789" t="s">
        <v>2284</v>
      </c>
      <c r="H789" t="s">
        <v>2275</v>
      </c>
      <c r="I789">
        <v>3</v>
      </c>
      <c r="J789" t="s">
        <v>1789</v>
      </c>
      <c r="K789" t="s">
        <v>1790</v>
      </c>
      <c r="L789" t="s">
        <v>64</v>
      </c>
      <c r="M789" t="s">
        <v>68</v>
      </c>
      <c r="N789">
        <v>90</v>
      </c>
      <c r="O789">
        <v>80</v>
      </c>
    </row>
    <row r="790" spans="1:15" x14ac:dyDescent="0.3">
      <c r="A790">
        <v>2008</v>
      </c>
      <c r="B790" t="s">
        <v>345</v>
      </c>
      <c r="C790" t="s">
        <v>1791</v>
      </c>
      <c r="D790" t="str">
        <f>CONCATENATE(NobelPrize[[#This Row],[firstname]]," ",NobelPrize[[#This Row],[surname]])</f>
        <v>Martin Chalfie</v>
      </c>
      <c r="E790" t="s">
        <v>61</v>
      </c>
      <c r="G790" t="s">
        <v>2284</v>
      </c>
      <c r="H790" t="s">
        <v>2275</v>
      </c>
      <c r="I790">
        <v>3</v>
      </c>
      <c r="J790" t="s">
        <v>196</v>
      </c>
      <c r="K790" t="s">
        <v>180</v>
      </c>
      <c r="L790" t="s">
        <v>64</v>
      </c>
      <c r="M790" t="s">
        <v>84</v>
      </c>
      <c r="N790">
        <v>73</v>
      </c>
      <c r="O790">
        <v>61</v>
      </c>
    </row>
    <row r="791" spans="1:15" x14ac:dyDescent="0.3">
      <c r="A791">
        <v>2008</v>
      </c>
      <c r="B791" t="s">
        <v>1792</v>
      </c>
      <c r="C791" t="s">
        <v>1793</v>
      </c>
      <c r="D791" t="str">
        <f>CONCATENATE(NobelPrize[[#This Row],[firstname]]," ",NobelPrize[[#This Row],[surname]])</f>
        <v>Roger Y. Tsien</v>
      </c>
      <c r="E791" t="s">
        <v>61</v>
      </c>
      <c r="F791" t="s">
        <v>61</v>
      </c>
      <c r="G791" t="s">
        <v>2284</v>
      </c>
      <c r="H791" t="s">
        <v>2275</v>
      </c>
      <c r="I791">
        <v>3</v>
      </c>
      <c r="J791" t="s">
        <v>188</v>
      </c>
      <c r="K791" t="s">
        <v>291</v>
      </c>
      <c r="L791" t="s">
        <v>64</v>
      </c>
      <c r="M791" t="s">
        <v>118</v>
      </c>
      <c r="N791">
        <v>64</v>
      </c>
      <c r="O791">
        <v>56</v>
      </c>
    </row>
    <row r="792" spans="1:15" x14ac:dyDescent="0.3">
      <c r="A792">
        <v>2008</v>
      </c>
      <c r="B792" t="s">
        <v>1794</v>
      </c>
      <c r="C792" t="s">
        <v>2129</v>
      </c>
      <c r="D792" t="str">
        <f>CONCATENATE(NobelPrize[[#This Row],[firstname]]," ",NobelPrize[[#This Row],[surname]])</f>
        <v>Jean-Marie Gustave  Le Clézio </v>
      </c>
      <c r="E792" t="s">
        <v>33</v>
      </c>
      <c r="G792" t="s">
        <v>2284</v>
      </c>
      <c r="H792" t="s">
        <v>2277</v>
      </c>
      <c r="I792">
        <v>1</v>
      </c>
      <c r="M792" t="s">
        <v>73</v>
      </c>
      <c r="N792">
        <v>80</v>
      </c>
      <c r="O792">
        <v>68</v>
      </c>
    </row>
    <row r="793" spans="1:15" x14ac:dyDescent="0.3">
      <c r="A793">
        <v>2008</v>
      </c>
      <c r="B793" t="s">
        <v>1795</v>
      </c>
      <c r="C793" t="s">
        <v>1796</v>
      </c>
      <c r="D793" t="str">
        <f>CONCATENATE(NobelPrize[[#This Row],[firstname]]," ",NobelPrize[[#This Row],[surname]])</f>
        <v>Martti Ahtisaari</v>
      </c>
      <c r="E793" t="s">
        <v>568</v>
      </c>
      <c r="G793" t="s">
        <v>2284</v>
      </c>
      <c r="H793" t="s">
        <v>2276</v>
      </c>
      <c r="I793">
        <v>1</v>
      </c>
      <c r="M793" t="s">
        <v>54</v>
      </c>
      <c r="N793">
        <v>83</v>
      </c>
      <c r="O793">
        <v>71</v>
      </c>
    </row>
    <row r="794" spans="1:15" x14ac:dyDescent="0.3">
      <c r="A794">
        <v>2008</v>
      </c>
      <c r="B794" t="s">
        <v>431</v>
      </c>
      <c r="C794" t="s">
        <v>1797</v>
      </c>
      <c r="D794" t="str">
        <f>CONCATENATE(NobelPrize[[#This Row],[firstname]]," ",NobelPrize[[#This Row],[surname]])</f>
        <v>Paul Krugman</v>
      </c>
      <c r="E794" t="s">
        <v>61</v>
      </c>
      <c r="G794" t="s">
        <v>2284</v>
      </c>
      <c r="H794" t="s">
        <v>2278</v>
      </c>
      <c r="I794">
        <v>1</v>
      </c>
      <c r="J794" t="s">
        <v>199</v>
      </c>
      <c r="K794" t="s">
        <v>200</v>
      </c>
      <c r="L794" t="s">
        <v>64</v>
      </c>
      <c r="M794" t="s">
        <v>118</v>
      </c>
      <c r="N794">
        <v>67</v>
      </c>
      <c r="O794">
        <v>55</v>
      </c>
    </row>
    <row r="795" spans="1:15" x14ac:dyDescent="0.3">
      <c r="A795">
        <v>2009</v>
      </c>
      <c r="B795" t="s">
        <v>1798</v>
      </c>
      <c r="C795" t="s">
        <v>1799</v>
      </c>
      <c r="D795" t="str">
        <f>CONCATENATE(NobelPrize[[#This Row],[firstname]]," ",NobelPrize[[#This Row],[surname]])</f>
        <v>Elizabeth H. Blackburn</v>
      </c>
      <c r="E795" t="s">
        <v>100</v>
      </c>
      <c r="G795" t="s">
        <v>2285</v>
      </c>
      <c r="H795" t="s">
        <v>2274</v>
      </c>
      <c r="I795">
        <v>3</v>
      </c>
      <c r="J795" t="s">
        <v>188</v>
      </c>
      <c r="K795" t="s">
        <v>1141</v>
      </c>
      <c r="L795" t="s">
        <v>64</v>
      </c>
      <c r="M795" t="s">
        <v>41</v>
      </c>
      <c r="N795">
        <v>72</v>
      </c>
      <c r="O795">
        <v>61</v>
      </c>
    </row>
    <row r="796" spans="1:15" x14ac:dyDescent="0.3">
      <c r="A796">
        <v>2009</v>
      </c>
      <c r="B796" t="s">
        <v>1800</v>
      </c>
      <c r="C796" t="s">
        <v>1801</v>
      </c>
      <c r="D796" t="str">
        <f>CONCATENATE(NobelPrize[[#This Row],[firstname]]," ",NobelPrize[[#This Row],[surname]])</f>
        <v>Carol W. Greider</v>
      </c>
      <c r="E796" t="s">
        <v>61</v>
      </c>
      <c r="G796" t="s">
        <v>2285</v>
      </c>
      <c r="H796" t="s">
        <v>2274</v>
      </c>
      <c r="I796">
        <v>3</v>
      </c>
      <c r="J796" t="s">
        <v>1079</v>
      </c>
      <c r="K796" t="s">
        <v>1080</v>
      </c>
      <c r="L796" t="s">
        <v>64</v>
      </c>
      <c r="M796" t="s">
        <v>73</v>
      </c>
      <c r="N796">
        <v>59</v>
      </c>
      <c r="O796">
        <v>48</v>
      </c>
    </row>
    <row r="797" spans="1:15" x14ac:dyDescent="0.3">
      <c r="A797">
        <v>2009</v>
      </c>
      <c r="B797" t="s">
        <v>1802</v>
      </c>
      <c r="C797" t="s">
        <v>1803</v>
      </c>
      <c r="D797" t="str">
        <f>CONCATENATE(NobelPrize[[#This Row],[firstname]]," ",NobelPrize[[#This Row],[surname]])</f>
        <v>Jack W. Szostak</v>
      </c>
      <c r="E797" t="s">
        <v>45</v>
      </c>
      <c r="G797" t="s">
        <v>2284</v>
      </c>
      <c r="H797" t="s">
        <v>2274</v>
      </c>
      <c r="I797">
        <v>3</v>
      </c>
      <c r="J797" t="s">
        <v>954</v>
      </c>
      <c r="K797" t="s">
        <v>955</v>
      </c>
      <c r="L797" t="s">
        <v>64</v>
      </c>
      <c r="M797" t="s">
        <v>41</v>
      </c>
      <c r="N797">
        <v>68</v>
      </c>
      <c r="O797">
        <v>57</v>
      </c>
    </row>
    <row r="798" spans="1:15" x14ac:dyDescent="0.3">
      <c r="A798">
        <v>2009</v>
      </c>
      <c r="B798" t="s">
        <v>1804</v>
      </c>
      <c r="C798" t="s">
        <v>1805</v>
      </c>
      <c r="D798" t="str">
        <f>CONCATENATE(NobelPrize[[#This Row],[firstname]]," ",NobelPrize[[#This Row],[surname]])</f>
        <v>Charles K. Kao</v>
      </c>
      <c r="E798" t="s">
        <v>258</v>
      </c>
      <c r="G798" t="s">
        <v>2284</v>
      </c>
      <c r="H798" t="s">
        <v>2273</v>
      </c>
      <c r="I798">
        <v>2</v>
      </c>
      <c r="J798" t="s">
        <v>1806</v>
      </c>
      <c r="K798" t="s">
        <v>1807</v>
      </c>
      <c r="L798" t="s">
        <v>48</v>
      </c>
      <c r="M798" t="s">
        <v>41</v>
      </c>
      <c r="N798">
        <v>85</v>
      </c>
      <c r="O798">
        <v>76</v>
      </c>
    </row>
    <row r="799" spans="1:15" x14ac:dyDescent="0.3">
      <c r="A799">
        <v>2009</v>
      </c>
      <c r="B799" t="s">
        <v>1808</v>
      </c>
      <c r="C799" t="s">
        <v>1809</v>
      </c>
      <c r="D799" t="str">
        <f>CONCATENATE(NobelPrize[[#This Row],[firstname]]," ",NobelPrize[[#This Row],[surname]])</f>
        <v>Willard S. Boyle</v>
      </c>
      <c r="E799" t="s">
        <v>440</v>
      </c>
      <c r="F799" t="s">
        <v>440</v>
      </c>
      <c r="G799" t="s">
        <v>2284</v>
      </c>
      <c r="H799" t="s">
        <v>2273</v>
      </c>
      <c r="I799">
        <v>4</v>
      </c>
      <c r="J799" t="s">
        <v>369</v>
      </c>
      <c r="K799" t="s">
        <v>259</v>
      </c>
      <c r="L799" t="s">
        <v>64</v>
      </c>
      <c r="M799" t="s">
        <v>68</v>
      </c>
      <c r="N799">
        <v>87</v>
      </c>
      <c r="O799">
        <v>85</v>
      </c>
    </row>
    <row r="800" spans="1:15" x14ac:dyDescent="0.3">
      <c r="A800">
        <v>2009</v>
      </c>
      <c r="B800" t="s">
        <v>1052</v>
      </c>
      <c r="C800" t="s">
        <v>766</v>
      </c>
      <c r="D800" t="str">
        <f>CONCATENATE(NobelPrize[[#This Row],[firstname]]," ",NobelPrize[[#This Row],[surname]])</f>
        <v>George E. Smith</v>
      </c>
      <c r="E800" t="s">
        <v>61</v>
      </c>
      <c r="G800" t="s">
        <v>2284</v>
      </c>
      <c r="H800" t="s">
        <v>2273</v>
      </c>
      <c r="I800">
        <v>4</v>
      </c>
      <c r="J800" t="s">
        <v>369</v>
      </c>
      <c r="K800" t="s">
        <v>259</v>
      </c>
      <c r="L800" t="s">
        <v>64</v>
      </c>
      <c r="M800" t="s">
        <v>30</v>
      </c>
      <c r="N800">
        <v>90</v>
      </c>
      <c r="O800">
        <v>79</v>
      </c>
    </row>
    <row r="801" spans="1:15" x14ac:dyDescent="0.3">
      <c r="A801">
        <v>2009</v>
      </c>
      <c r="B801" t="s">
        <v>1810</v>
      </c>
      <c r="C801" t="s">
        <v>1811</v>
      </c>
      <c r="D801" t="str">
        <f>CONCATENATE(NobelPrize[[#This Row],[firstname]]," ",NobelPrize[[#This Row],[surname]])</f>
        <v>Venkatraman Ramakrishnan</v>
      </c>
      <c r="E801" t="s">
        <v>155</v>
      </c>
      <c r="G801" t="s">
        <v>2284</v>
      </c>
      <c r="H801" t="s">
        <v>2275</v>
      </c>
      <c r="I801">
        <v>3</v>
      </c>
      <c r="J801" t="s">
        <v>615</v>
      </c>
      <c r="K801" t="s">
        <v>58</v>
      </c>
      <c r="L801" t="s">
        <v>48</v>
      </c>
      <c r="M801" t="s">
        <v>73</v>
      </c>
      <c r="N801">
        <v>68</v>
      </c>
      <c r="O801">
        <v>57</v>
      </c>
    </row>
    <row r="802" spans="1:15" x14ac:dyDescent="0.3">
      <c r="A802">
        <v>2009</v>
      </c>
      <c r="B802" t="s">
        <v>1812</v>
      </c>
      <c r="C802" t="s">
        <v>1813</v>
      </c>
      <c r="D802" t="str">
        <f>CONCATENATE(NobelPrize[[#This Row],[firstname]]," ",NobelPrize[[#This Row],[surname]])</f>
        <v>Thomas A. Steitz</v>
      </c>
      <c r="E802" t="s">
        <v>61</v>
      </c>
      <c r="F802" t="s">
        <v>61</v>
      </c>
      <c r="G802" t="s">
        <v>2284</v>
      </c>
      <c r="H802" t="s">
        <v>2275</v>
      </c>
      <c r="I802">
        <v>3</v>
      </c>
      <c r="J802" t="s">
        <v>651</v>
      </c>
      <c r="K802" t="s">
        <v>652</v>
      </c>
      <c r="L802" t="s">
        <v>64</v>
      </c>
      <c r="M802" t="s">
        <v>68</v>
      </c>
      <c r="N802">
        <v>78</v>
      </c>
      <c r="O802">
        <v>69</v>
      </c>
    </row>
    <row r="803" spans="1:15" x14ac:dyDescent="0.3">
      <c r="A803">
        <v>2009</v>
      </c>
      <c r="B803" t="s">
        <v>1814</v>
      </c>
      <c r="C803" t="s">
        <v>1815</v>
      </c>
      <c r="D803" t="str">
        <f>CONCATENATE(NobelPrize[[#This Row],[firstname]]," ",NobelPrize[[#This Row],[surname]])</f>
        <v>Ada E. Yonath</v>
      </c>
      <c r="E803" t="s">
        <v>1288</v>
      </c>
      <c r="G803" t="s">
        <v>2285</v>
      </c>
      <c r="H803" t="s">
        <v>2275</v>
      </c>
      <c r="I803">
        <v>3</v>
      </c>
      <c r="J803" t="s">
        <v>1816</v>
      </c>
      <c r="K803" t="s">
        <v>1817</v>
      </c>
      <c r="L803" t="s">
        <v>1680</v>
      </c>
      <c r="M803" t="s">
        <v>54</v>
      </c>
      <c r="N803">
        <v>81</v>
      </c>
      <c r="O803">
        <v>70</v>
      </c>
    </row>
    <row r="804" spans="1:15" x14ac:dyDescent="0.3">
      <c r="A804">
        <v>2009</v>
      </c>
      <c r="B804" t="s">
        <v>1818</v>
      </c>
      <c r="C804" t="s">
        <v>2130</v>
      </c>
      <c r="D804" t="str">
        <f>CONCATENATE(NobelPrize[[#This Row],[firstname]]," ",NobelPrize[[#This Row],[surname]])</f>
        <v xml:space="preserve">Herta Müller </v>
      </c>
      <c r="E804" t="s">
        <v>498</v>
      </c>
      <c r="G804" t="s">
        <v>2285</v>
      </c>
      <c r="H804" t="s">
        <v>2277</v>
      </c>
      <c r="I804">
        <v>1</v>
      </c>
      <c r="M804" t="s">
        <v>68</v>
      </c>
      <c r="N804">
        <v>67</v>
      </c>
      <c r="O804">
        <v>56</v>
      </c>
    </row>
    <row r="805" spans="1:15" x14ac:dyDescent="0.3">
      <c r="A805">
        <v>2009</v>
      </c>
      <c r="B805" t="s">
        <v>1819</v>
      </c>
      <c r="C805" t="s">
        <v>1820</v>
      </c>
      <c r="D805" t="str">
        <f>CONCATENATE(NobelPrize[[#This Row],[firstname]]," ",NobelPrize[[#This Row],[surname]])</f>
        <v>Barack Obama</v>
      </c>
      <c r="E805" t="s">
        <v>61</v>
      </c>
      <c r="G805" t="s">
        <v>2284</v>
      </c>
      <c r="H805" t="s">
        <v>2276</v>
      </c>
      <c r="I805">
        <v>1</v>
      </c>
      <c r="M805" t="s">
        <v>68</v>
      </c>
      <c r="N805">
        <v>59</v>
      </c>
      <c r="O805">
        <v>48</v>
      </c>
    </row>
    <row r="806" spans="1:15" x14ac:dyDescent="0.3">
      <c r="A806">
        <v>2009</v>
      </c>
      <c r="B806" t="s">
        <v>1821</v>
      </c>
      <c r="C806" t="s">
        <v>1822</v>
      </c>
      <c r="D806" t="str">
        <f>CONCATENATE(NobelPrize[[#This Row],[firstname]]," ",NobelPrize[[#This Row],[surname]])</f>
        <v>Elinor Ostrom</v>
      </c>
      <c r="E806" t="s">
        <v>61</v>
      </c>
      <c r="F806" t="s">
        <v>61</v>
      </c>
      <c r="G806" t="s">
        <v>2285</v>
      </c>
      <c r="H806" t="s">
        <v>2278</v>
      </c>
      <c r="I806">
        <v>2</v>
      </c>
      <c r="J806" t="s">
        <v>919</v>
      </c>
      <c r="K806" t="s">
        <v>920</v>
      </c>
      <c r="L806" t="s">
        <v>64</v>
      </c>
      <c r="M806" t="s">
        <v>68</v>
      </c>
      <c r="N806">
        <v>79</v>
      </c>
      <c r="O806">
        <v>76</v>
      </c>
    </row>
    <row r="807" spans="1:15" x14ac:dyDescent="0.3">
      <c r="A807">
        <v>2009</v>
      </c>
      <c r="B807" t="s">
        <v>1823</v>
      </c>
      <c r="C807" t="s">
        <v>1824</v>
      </c>
      <c r="D807" t="str">
        <f>CONCATENATE(NobelPrize[[#This Row],[firstname]]," ",NobelPrize[[#This Row],[surname]])</f>
        <v>Oliver E. Williamson</v>
      </c>
      <c r="E807" t="s">
        <v>61</v>
      </c>
      <c r="G807" t="s">
        <v>2284</v>
      </c>
      <c r="H807" t="s">
        <v>2278</v>
      </c>
      <c r="I807">
        <v>2</v>
      </c>
      <c r="J807" t="s">
        <v>188</v>
      </c>
      <c r="K807" t="s">
        <v>189</v>
      </c>
      <c r="L807" t="s">
        <v>64</v>
      </c>
      <c r="M807" t="s">
        <v>91</v>
      </c>
      <c r="N807">
        <v>88</v>
      </c>
      <c r="O807">
        <v>77</v>
      </c>
    </row>
    <row r="808" spans="1:15" x14ac:dyDescent="0.3">
      <c r="A808">
        <v>2010</v>
      </c>
      <c r="B808" t="s">
        <v>1825</v>
      </c>
      <c r="C808" t="s">
        <v>1826</v>
      </c>
      <c r="D808" t="str">
        <f>CONCATENATE(NobelPrize[[#This Row],[firstname]]," ",NobelPrize[[#This Row],[surname]])</f>
        <v>Robert G. Edwards</v>
      </c>
      <c r="E808" t="s">
        <v>45</v>
      </c>
      <c r="F808" t="s">
        <v>45</v>
      </c>
      <c r="G808" t="s">
        <v>2284</v>
      </c>
      <c r="H808" t="s">
        <v>2274</v>
      </c>
      <c r="I808">
        <v>1</v>
      </c>
      <c r="J808" t="s">
        <v>57</v>
      </c>
      <c r="K808" t="s">
        <v>58</v>
      </c>
      <c r="L808" t="s">
        <v>48</v>
      </c>
      <c r="M808" t="s">
        <v>91</v>
      </c>
      <c r="N808">
        <v>88</v>
      </c>
      <c r="O808">
        <v>85</v>
      </c>
    </row>
    <row r="809" spans="1:15" x14ac:dyDescent="0.3">
      <c r="A809">
        <v>2010</v>
      </c>
      <c r="B809" t="s">
        <v>1827</v>
      </c>
      <c r="C809" t="s">
        <v>1828</v>
      </c>
      <c r="D809" t="str">
        <f>CONCATENATE(NobelPrize[[#This Row],[firstname]]," ",NobelPrize[[#This Row],[surname]])</f>
        <v>Andre Geim</v>
      </c>
      <c r="E809" t="s">
        <v>83</v>
      </c>
      <c r="G809" t="s">
        <v>2284</v>
      </c>
      <c r="H809" t="s">
        <v>2273</v>
      </c>
      <c r="I809">
        <v>2</v>
      </c>
      <c r="J809" t="s">
        <v>1829</v>
      </c>
      <c r="K809" t="s">
        <v>102</v>
      </c>
      <c r="L809" t="s">
        <v>48</v>
      </c>
      <c r="M809" t="s">
        <v>95</v>
      </c>
      <c r="N809">
        <v>62</v>
      </c>
      <c r="O809">
        <v>52</v>
      </c>
    </row>
    <row r="810" spans="1:15" x14ac:dyDescent="0.3">
      <c r="A810">
        <v>2010</v>
      </c>
      <c r="B810" t="s">
        <v>1830</v>
      </c>
      <c r="C810" t="s">
        <v>1831</v>
      </c>
      <c r="D810" t="str">
        <f>CONCATENATE(NobelPrize[[#This Row],[firstname]]," ",NobelPrize[[#This Row],[surname]])</f>
        <v>Konstantin Novoselov</v>
      </c>
      <c r="E810" t="s">
        <v>83</v>
      </c>
      <c r="G810" t="s">
        <v>2284</v>
      </c>
      <c r="H810" t="s">
        <v>2273</v>
      </c>
      <c r="I810">
        <v>2</v>
      </c>
      <c r="J810" t="s">
        <v>1829</v>
      </c>
      <c r="K810" t="s">
        <v>102</v>
      </c>
      <c r="L810" t="s">
        <v>48</v>
      </c>
      <c r="M810" t="s">
        <v>68</v>
      </c>
      <c r="N810">
        <v>46</v>
      </c>
      <c r="O810">
        <v>36</v>
      </c>
    </row>
    <row r="811" spans="1:15" x14ac:dyDescent="0.3">
      <c r="A811">
        <v>2010</v>
      </c>
      <c r="B811" t="s">
        <v>1832</v>
      </c>
      <c r="C811" t="s">
        <v>1833</v>
      </c>
      <c r="D811" t="str">
        <f>CONCATENATE(NobelPrize[[#This Row],[firstname]]," ",NobelPrize[[#This Row],[surname]])</f>
        <v>Richard F. Heck</v>
      </c>
      <c r="E811" t="s">
        <v>61</v>
      </c>
      <c r="F811" t="s">
        <v>1834</v>
      </c>
      <c r="G811" t="s">
        <v>2284</v>
      </c>
      <c r="H811" t="s">
        <v>2275</v>
      </c>
      <c r="I811">
        <v>3</v>
      </c>
      <c r="J811" t="s">
        <v>1835</v>
      </c>
      <c r="L811" t="s">
        <v>64</v>
      </c>
      <c r="M811" t="s">
        <v>68</v>
      </c>
      <c r="N811">
        <v>84</v>
      </c>
      <c r="O811">
        <v>79</v>
      </c>
    </row>
    <row r="812" spans="1:15" x14ac:dyDescent="0.3">
      <c r="A812">
        <v>2010</v>
      </c>
      <c r="B812" t="s">
        <v>1836</v>
      </c>
      <c r="C812" t="s">
        <v>1837</v>
      </c>
      <c r="D812" t="str">
        <f>CONCATENATE(NobelPrize[[#This Row],[firstname]]," ",NobelPrize[[#This Row],[surname]])</f>
        <v>Ei-ichi Negishi</v>
      </c>
      <c r="E812" t="s">
        <v>258</v>
      </c>
      <c r="G812" t="s">
        <v>2284</v>
      </c>
      <c r="H812" t="s">
        <v>2275</v>
      </c>
      <c r="I812">
        <v>3</v>
      </c>
      <c r="J812" t="s">
        <v>699</v>
      </c>
      <c r="K812" t="s">
        <v>700</v>
      </c>
      <c r="L812" t="s">
        <v>64</v>
      </c>
      <c r="M812" t="s">
        <v>25</v>
      </c>
      <c r="N812">
        <v>85</v>
      </c>
      <c r="O812">
        <v>75</v>
      </c>
    </row>
    <row r="813" spans="1:15" x14ac:dyDescent="0.3">
      <c r="A813">
        <v>2010</v>
      </c>
      <c r="B813" t="s">
        <v>1838</v>
      </c>
      <c r="C813" t="s">
        <v>1839</v>
      </c>
      <c r="D813" t="str">
        <f>CONCATENATE(NobelPrize[[#This Row],[firstname]]," ",NobelPrize[[#This Row],[surname]])</f>
        <v>Akira Suzuki</v>
      </c>
      <c r="E813" t="s">
        <v>212</v>
      </c>
      <c r="G813" t="s">
        <v>2284</v>
      </c>
      <c r="H813" t="s">
        <v>2275</v>
      </c>
      <c r="I813">
        <v>3</v>
      </c>
      <c r="J813" t="s">
        <v>1840</v>
      </c>
      <c r="K813" t="s">
        <v>1841</v>
      </c>
      <c r="L813" t="s">
        <v>215</v>
      </c>
      <c r="M813" t="s">
        <v>91</v>
      </c>
      <c r="N813">
        <v>90</v>
      </c>
      <c r="O813">
        <v>80</v>
      </c>
    </row>
    <row r="814" spans="1:15" x14ac:dyDescent="0.3">
      <c r="A814">
        <v>2010</v>
      </c>
      <c r="B814" t="s">
        <v>1842</v>
      </c>
      <c r="C814" t="s">
        <v>1843</v>
      </c>
      <c r="D814" t="str">
        <f>CONCATENATE(NobelPrize[[#This Row],[firstname]]," ",NobelPrize[[#This Row],[surname]])</f>
        <v>Mario Vargas Llosa</v>
      </c>
      <c r="E814" t="s">
        <v>1844</v>
      </c>
      <c r="G814" t="s">
        <v>2284</v>
      </c>
      <c r="H814" t="s">
        <v>2277</v>
      </c>
      <c r="I814">
        <v>1</v>
      </c>
      <c r="M814" t="s">
        <v>19</v>
      </c>
      <c r="N814">
        <v>84</v>
      </c>
      <c r="O814">
        <v>74</v>
      </c>
    </row>
    <row r="815" spans="1:15" x14ac:dyDescent="0.3">
      <c r="A815">
        <v>2010</v>
      </c>
      <c r="B815" t="s">
        <v>1845</v>
      </c>
      <c r="C815" t="s">
        <v>1846</v>
      </c>
      <c r="D815" t="str">
        <f>CONCATENATE(NobelPrize[[#This Row],[firstname]]," ",NobelPrize[[#This Row],[surname]])</f>
        <v>Xiaobo Liu</v>
      </c>
      <c r="E815" t="s">
        <v>258</v>
      </c>
      <c r="F815" t="s">
        <v>258</v>
      </c>
      <c r="G815" t="s">
        <v>2284</v>
      </c>
      <c r="H815" t="s">
        <v>2276</v>
      </c>
      <c r="I815">
        <v>1</v>
      </c>
      <c r="M815" t="s">
        <v>36</v>
      </c>
      <c r="N815">
        <v>62</v>
      </c>
      <c r="O815">
        <v>55</v>
      </c>
    </row>
    <row r="816" spans="1:15" x14ac:dyDescent="0.3">
      <c r="A816">
        <v>2010</v>
      </c>
      <c r="B816" t="s">
        <v>1847</v>
      </c>
      <c r="C816" t="s">
        <v>1848</v>
      </c>
      <c r="D816" t="str">
        <f>CONCATENATE(NobelPrize[[#This Row],[firstname]]," ",NobelPrize[[#This Row],[surname]])</f>
        <v>Peter A. Diamond</v>
      </c>
      <c r="E816" t="s">
        <v>61</v>
      </c>
      <c r="G816" t="s">
        <v>2284</v>
      </c>
      <c r="H816" t="s">
        <v>2278</v>
      </c>
      <c r="I816">
        <v>3</v>
      </c>
      <c r="J816" t="s">
        <v>296</v>
      </c>
      <c r="K816" t="s">
        <v>204</v>
      </c>
      <c r="L816" t="s">
        <v>64</v>
      </c>
      <c r="M816" t="s">
        <v>73</v>
      </c>
      <c r="N816">
        <v>80</v>
      </c>
      <c r="O816">
        <v>70</v>
      </c>
    </row>
    <row r="817" spans="1:15" x14ac:dyDescent="0.3">
      <c r="A817">
        <v>2010</v>
      </c>
      <c r="B817" t="s">
        <v>1849</v>
      </c>
      <c r="C817" t="s">
        <v>1850</v>
      </c>
      <c r="D817" t="str">
        <f>CONCATENATE(NobelPrize[[#This Row],[firstname]]," ",NobelPrize[[#This Row],[surname]])</f>
        <v>Dale T. Mortensen</v>
      </c>
      <c r="E817" t="s">
        <v>61</v>
      </c>
      <c r="F817" t="s">
        <v>61</v>
      </c>
      <c r="G817" t="s">
        <v>2284</v>
      </c>
      <c r="H817" t="s">
        <v>2278</v>
      </c>
      <c r="I817">
        <v>3</v>
      </c>
      <c r="J817" t="s">
        <v>797</v>
      </c>
      <c r="K817" t="s">
        <v>798</v>
      </c>
      <c r="L817" t="s">
        <v>64</v>
      </c>
      <c r="M817" t="s">
        <v>118</v>
      </c>
      <c r="N817">
        <v>75</v>
      </c>
      <c r="O817">
        <v>71</v>
      </c>
    </row>
    <row r="818" spans="1:15" x14ac:dyDescent="0.3">
      <c r="A818">
        <v>2010</v>
      </c>
      <c r="B818" t="s">
        <v>1851</v>
      </c>
      <c r="C818" t="s">
        <v>1852</v>
      </c>
      <c r="D818" t="str">
        <f>CONCATENATE(NobelPrize[[#This Row],[firstname]]," ",NobelPrize[[#This Row],[surname]])</f>
        <v>Christopher A. Pissarides</v>
      </c>
      <c r="E818" t="s">
        <v>1853</v>
      </c>
      <c r="G818" t="s">
        <v>2284</v>
      </c>
      <c r="H818" t="s">
        <v>2278</v>
      </c>
      <c r="I818">
        <v>3</v>
      </c>
      <c r="J818" t="s">
        <v>2282</v>
      </c>
      <c r="K818" t="s">
        <v>47</v>
      </c>
      <c r="L818" t="s">
        <v>48</v>
      </c>
      <c r="M818" t="s">
        <v>118</v>
      </c>
      <c r="N818">
        <v>72</v>
      </c>
      <c r="O818">
        <v>62</v>
      </c>
    </row>
    <row r="819" spans="1:15" x14ac:dyDescent="0.3">
      <c r="A819">
        <v>2011</v>
      </c>
      <c r="B819" t="s">
        <v>1854</v>
      </c>
      <c r="C819" t="s">
        <v>1855</v>
      </c>
      <c r="D819" t="str">
        <f>CONCATENATE(NobelPrize[[#This Row],[firstname]]," ",NobelPrize[[#This Row],[surname]])</f>
        <v>Bruce A. Beutler</v>
      </c>
      <c r="E819" t="s">
        <v>61</v>
      </c>
      <c r="G819" t="s">
        <v>2284</v>
      </c>
      <c r="H819" t="s">
        <v>2274</v>
      </c>
      <c r="I819">
        <v>4</v>
      </c>
      <c r="J819" t="s">
        <v>746</v>
      </c>
      <c r="K819" t="s">
        <v>747</v>
      </c>
      <c r="L819" t="s">
        <v>64</v>
      </c>
      <c r="M819" t="s">
        <v>36</v>
      </c>
      <c r="N819">
        <v>63</v>
      </c>
      <c r="O819">
        <v>54</v>
      </c>
    </row>
    <row r="820" spans="1:15" x14ac:dyDescent="0.3">
      <c r="A820">
        <v>2011</v>
      </c>
      <c r="B820" t="s">
        <v>1856</v>
      </c>
      <c r="C820" t="s">
        <v>711</v>
      </c>
      <c r="D820" t="str">
        <f>CONCATENATE(NobelPrize[[#This Row],[firstname]]," ",NobelPrize[[#This Row],[surname]])</f>
        <v>Jules A. Hoffmann</v>
      </c>
      <c r="E820" t="s">
        <v>67</v>
      </c>
      <c r="G820" t="s">
        <v>2284</v>
      </c>
      <c r="H820" t="s">
        <v>2274</v>
      </c>
      <c r="I820">
        <v>4</v>
      </c>
      <c r="J820" t="s">
        <v>1857</v>
      </c>
      <c r="K820" t="s">
        <v>77</v>
      </c>
      <c r="L820" t="s">
        <v>35</v>
      </c>
      <c r="M820" t="s">
        <v>68</v>
      </c>
      <c r="N820">
        <v>79</v>
      </c>
      <c r="O820">
        <v>70</v>
      </c>
    </row>
    <row r="821" spans="1:15" x14ac:dyDescent="0.3">
      <c r="A821">
        <v>2011</v>
      </c>
      <c r="B821" t="s">
        <v>1858</v>
      </c>
      <c r="C821" t="s">
        <v>1859</v>
      </c>
      <c r="D821" t="str">
        <f>CONCATENATE(NobelPrize[[#This Row],[firstname]]," ",NobelPrize[[#This Row],[surname]])</f>
        <v>Ralph M. Steinman</v>
      </c>
      <c r="E821" t="s">
        <v>440</v>
      </c>
      <c r="G821" t="s">
        <v>2284</v>
      </c>
      <c r="H821" t="s">
        <v>2274</v>
      </c>
      <c r="I821">
        <v>2</v>
      </c>
      <c r="J821" t="s">
        <v>674</v>
      </c>
      <c r="K821" t="s">
        <v>180</v>
      </c>
      <c r="L821" t="s">
        <v>64</v>
      </c>
      <c r="M821" t="s">
        <v>84</v>
      </c>
      <c r="N821">
        <v>68</v>
      </c>
      <c r="O821">
        <v>68</v>
      </c>
    </row>
    <row r="822" spans="1:15" x14ac:dyDescent="0.3">
      <c r="A822">
        <v>2011</v>
      </c>
      <c r="B822" t="s">
        <v>1441</v>
      </c>
      <c r="C822" t="s">
        <v>1860</v>
      </c>
      <c r="D822" t="str">
        <f>CONCATENATE(NobelPrize[[#This Row],[firstname]]," ",NobelPrize[[#This Row],[surname]])</f>
        <v>Saul Perlmutter</v>
      </c>
      <c r="E822" t="s">
        <v>61</v>
      </c>
      <c r="G822" t="s">
        <v>2284</v>
      </c>
      <c r="H822" t="s">
        <v>2273</v>
      </c>
      <c r="I822">
        <v>2</v>
      </c>
      <c r="J822" t="s">
        <v>1861</v>
      </c>
      <c r="K822" t="s">
        <v>189</v>
      </c>
      <c r="L822" t="s">
        <v>64</v>
      </c>
      <c r="M822" t="s">
        <v>91</v>
      </c>
      <c r="N822">
        <v>61</v>
      </c>
      <c r="O822">
        <v>52</v>
      </c>
    </row>
    <row r="823" spans="1:15" x14ac:dyDescent="0.3">
      <c r="A823">
        <v>2011</v>
      </c>
      <c r="B823" t="s">
        <v>1862</v>
      </c>
      <c r="C823" t="s">
        <v>1863</v>
      </c>
      <c r="D823" t="str">
        <f>CONCATENATE(NobelPrize[[#This Row],[firstname]]," ",NobelPrize[[#This Row],[surname]])</f>
        <v>Brian P. Schmidt</v>
      </c>
      <c r="E823" t="s">
        <v>61</v>
      </c>
      <c r="G823" t="s">
        <v>2284</v>
      </c>
      <c r="H823" t="s">
        <v>2273</v>
      </c>
      <c r="I823">
        <v>4</v>
      </c>
      <c r="J823" t="s">
        <v>999</v>
      </c>
      <c r="K823" t="s">
        <v>1864</v>
      </c>
      <c r="L823" t="s">
        <v>989</v>
      </c>
      <c r="M823" t="s">
        <v>118</v>
      </c>
      <c r="N823">
        <v>53</v>
      </c>
      <c r="O823">
        <v>44</v>
      </c>
    </row>
    <row r="824" spans="1:15" x14ac:dyDescent="0.3">
      <c r="A824">
        <v>2011</v>
      </c>
      <c r="B824" t="s">
        <v>1865</v>
      </c>
      <c r="C824" t="s">
        <v>1866</v>
      </c>
      <c r="D824" t="str">
        <f>CONCATENATE(NobelPrize[[#This Row],[firstname]]," ",NobelPrize[[#This Row],[surname]])</f>
        <v>Adam G. Riess</v>
      </c>
      <c r="E824" t="s">
        <v>61</v>
      </c>
      <c r="G824" t="s">
        <v>2284</v>
      </c>
      <c r="H824" t="s">
        <v>2273</v>
      </c>
      <c r="I824">
        <v>4</v>
      </c>
      <c r="J824" t="s">
        <v>1867</v>
      </c>
      <c r="K824" t="s">
        <v>1080</v>
      </c>
      <c r="L824" t="s">
        <v>64</v>
      </c>
      <c r="M824" t="s">
        <v>36</v>
      </c>
      <c r="N824">
        <v>51</v>
      </c>
      <c r="O824">
        <v>42</v>
      </c>
    </row>
    <row r="825" spans="1:15" x14ac:dyDescent="0.3">
      <c r="A825">
        <v>2011</v>
      </c>
      <c r="B825" t="s">
        <v>1868</v>
      </c>
      <c r="C825" t="s">
        <v>1869</v>
      </c>
      <c r="D825" t="str">
        <f>CONCATENATE(NobelPrize[[#This Row],[firstname]]," ",NobelPrize[[#This Row],[surname]])</f>
        <v>Dan Shechtman</v>
      </c>
      <c r="E825" t="s">
        <v>1288</v>
      </c>
      <c r="G825" t="s">
        <v>2284</v>
      </c>
      <c r="H825" t="s">
        <v>2275</v>
      </c>
      <c r="I825">
        <v>1</v>
      </c>
      <c r="J825" t="s">
        <v>1678</v>
      </c>
      <c r="K825" t="s">
        <v>1679</v>
      </c>
      <c r="L825" t="s">
        <v>1680</v>
      </c>
      <c r="M825" t="s">
        <v>84</v>
      </c>
      <c r="N825">
        <v>79</v>
      </c>
      <c r="O825">
        <v>70</v>
      </c>
    </row>
    <row r="826" spans="1:15" x14ac:dyDescent="0.3">
      <c r="A826">
        <v>2011</v>
      </c>
      <c r="B826" t="s">
        <v>1870</v>
      </c>
      <c r="C826" t="s">
        <v>2131</v>
      </c>
      <c r="D826" t="str">
        <f>CONCATENATE(NobelPrize[[#This Row],[firstname]]," ",NobelPrize[[#This Row],[surname]])</f>
        <v>Tomas Tranströmer</v>
      </c>
      <c r="E826" t="s">
        <v>86</v>
      </c>
      <c r="F826" t="s">
        <v>86</v>
      </c>
      <c r="G826" t="s">
        <v>2284</v>
      </c>
      <c r="H826" t="s">
        <v>2277</v>
      </c>
      <c r="I826">
        <v>1</v>
      </c>
      <c r="M826" t="s">
        <v>73</v>
      </c>
      <c r="N826">
        <v>84</v>
      </c>
      <c r="O826">
        <v>80</v>
      </c>
    </row>
    <row r="827" spans="1:15" x14ac:dyDescent="0.3">
      <c r="A827">
        <v>2011</v>
      </c>
      <c r="B827" t="s">
        <v>1871</v>
      </c>
      <c r="C827" t="s">
        <v>1872</v>
      </c>
      <c r="D827" t="str">
        <f>CONCATENATE(NobelPrize[[#This Row],[firstname]]," ",NobelPrize[[#This Row],[surname]])</f>
        <v>Ellen Johnson Sirleaf</v>
      </c>
      <c r="E827" t="s">
        <v>1873</v>
      </c>
      <c r="G827" t="s">
        <v>2285</v>
      </c>
      <c r="H827" t="s">
        <v>2276</v>
      </c>
      <c r="I827">
        <v>3</v>
      </c>
      <c r="M827" t="s">
        <v>95</v>
      </c>
      <c r="N827">
        <v>82</v>
      </c>
      <c r="O827">
        <v>73</v>
      </c>
    </row>
    <row r="828" spans="1:15" x14ac:dyDescent="0.3">
      <c r="A828">
        <v>2011</v>
      </c>
      <c r="B828" t="s">
        <v>1874</v>
      </c>
      <c r="C828" t="s">
        <v>1875</v>
      </c>
      <c r="D828" t="str">
        <f>CONCATENATE(NobelPrize[[#This Row],[firstname]]," ",NobelPrize[[#This Row],[surname]])</f>
        <v>Leymah Gbowee</v>
      </c>
      <c r="E828" t="s">
        <v>1873</v>
      </c>
      <c r="G828" t="s">
        <v>2285</v>
      </c>
      <c r="H828" t="s">
        <v>2276</v>
      </c>
      <c r="I828">
        <v>3</v>
      </c>
      <c r="M828" t="s">
        <v>118</v>
      </c>
      <c r="N828">
        <v>48</v>
      </c>
      <c r="O828">
        <v>39</v>
      </c>
    </row>
    <row r="829" spans="1:15" x14ac:dyDescent="0.3">
      <c r="A829">
        <v>2011</v>
      </c>
      <c r="B829" t="s">
        <v>1876</v>
      </c>
      <c r="C829" t="s">
        <v>1877</v>
      </c>
      <c r="D829" t="str">
        <f>CONCATENATE(NobelPrize[[#This Row],[firstname]]," ",NobelPrize[[#This Row],[surname]])</f>
        <v>Tawakkol Karman</v>
      </c>
      <c r="E829" t="s">
        <v>1878</v>
      </c>
      <c r="G829" t="s">
        <v>2285</v>
      </c>
      <c r="H829" t="s">
        <v>2276</v>
      </c>
      <c r="I829">
        <v>3</v>
      </c>
      <c r="M829" t="s">
        <v>118</v>
      </c>
      <c r="N829">
        <v>41</v>
      </c>
      <c r="O829">
        <v>32</v>
      </c>
    </row>
    <row r="830" spans="1:15" x14ac:dyDescent="0.3">
      <c r="A830">
        <v>2011</v>
      </c>
      <c r="B830" t="s">
        <v>1879</v>
      </c>
      <c r="C830" t="s">
        <v>1880</v>
      </c>
      <c r="D830" t="str">
        <f>CONCATENATE(NobelPrize[[#This Row],[firstname]]," ",NobelPrize[[#This Row],[surname]])</f>
        <v>Thomas J. Sargent</v>
      </c>
      <c r="E830" t="s">
        <v>61</v>
      </c>
      <c r="G830" t="s">
        <v>2284</v>
      </c>
      <c r="H830" t="s">
        <v>2278</v>
      </c>
      <c r="I830">
        <v>2</v>
      </c>
      <c r="J830" t="s">
        <v>1663</v>
      </c>
      <c r="K830" t="s">
        <v>180</v>
      </c>
      <c r="L830" t="s">
        <v>64</v>
      </c>
      <c r="M830" t="s">
        <v>25</v>
      </c>
      <c r="N830">
        <v>77</v>
      </c>
      <c r="O830">
        <v>68</v>
      </c>
    </row>
    <row r="831" spans="1:15" x14ac:dyDescent="0.3">
      <c r="A831">
        <v>2011</v>
      </c>
      <c r="B831" t="s">
        <v>1851</v>
      </c>
      <c r="C831" t="s">
        <v>1881</v>
      </c>
      <c r="D831" t="str">
        <f>CONCATENATE(NobelPrize[[#This Row],[firstname]]," ",NobelPrize[[#This Row],[surname]])</f>
        <v>Christopher A. Sims</v>
      </c>
      <c r="E831" t="s">
        <v>61</v>
      </c>
      <c r="G831" t="s">
        <v>2284</v>
      </c>
      <c r="H831" t="s">
        <v>2278</v>
      </c>
      <c r="I831">
        <v>2</v>
      </c>
      <c r="J831" t="s">
        <v>199</v>
      </c>
      <c r="K831" t="s">
        <v>200</v>
      </c>
      <c r="L831" t="s">
        <v>64</v>
      </c>
      <c r="M831" t="s">
        <v>95</v>
      </c>
      <c r="N831">
        <v>78</v>
      </c>
      <c r="O831">
        <v>69</v>
      </c>
    </row>
    <row r="832" spans="1:15" x14ac:dyDescent="0.3">
      <c r="A832">
        <v>2012</v>
      </c>
      <c r="B832" t="s">
        <v>1882</v>
      </c>
      <c r="C832" t="s">
        <v>1883</v>
      </c>
      <c r="D832" t="str">
        <f>CONCATENATE(NobelPrize[[#This Row],[firstname]]," ",NobelPrize[[#This Row],[surname]])</f>
        <v>Sir John B. Gurdon</v>
      </c>
      <c r="E832" t="s">
        <v>45</v>
      </c>
      <c r="G832" t="s">
        <v>2284</v>
      </c>
      <c r="H832" t="s">
        <v>2274</v>
      </c>
      <c r="I832">
        <v>2</v>
      </c>
      <c r="J832" t="s">
        <v>1884</v>
      </c>
      <c r="K832" t="s">
        <v>58</v>
      </c>
      <c r="L832" t="s">
        <v>48</v>
      </c>
      <c r="M832" t="s">
        <v>95</v>
      </c>
      <c r="N832">
        <v>87</v>
      </c>
      <c r="O832">
        <v>79</v>
      </c>
    </row>
    <row r="833" spans="1:15" x14ac:dyDescent="0.3">
      <c r="A833">
        <v>2012</v>
      </c>
      <c r="B833" t="s">
        <v>1885</v>
      </c>
      <c r="C833" t="s">
        <v>1886</v>
      </c>
      <c r="D833" t="str">
        <f>CONCATENATE(NobelPrize[[#This Row],[firstname]]," ",NobelPrize[[#This Row],[surname]])</f>
        <v>Shinya Yamanaka</v>
      </c>
      <c r="E833" t="s">
        <v>212</v>
      </c>
      <c r="G833" t="s">
        <v>2284</v>
      </c>
      <c r="H833" t="s">
        <v>2274</v>
      </c>
      <c r="I833">
        <v>2</v>
      </c>
      <c r="J833" t="s">
        <v>709</v>
      </c>
      <c r="K833" t="s">
        <v>214</v>
      </c>
      <c r="L833" t="s">
        <v>215</v>
      </c>
      <c r="M833" t="s">
        <v>91</v>
      </c>
      <c r="N833">
        <v>58</v>
      </c>
      <c r="O833">
        <v>50</v>
      </c>
    </row>
    <row r="834" spans="1:15" x14ac:dyDescent="0.3">
      <c r="A834">
        <v>2012</v>
      </c>
      <c r="B834" t="s">
        <v>1887</v>
      </c>
      <c r="C834" t="s">
        <v>1888</v>
      </c>
      <c r="D834" t="str">
        <f>CONCATENATE(NobelPrize[[#This Row],[firstname]]," ",NobelPrize[[#This Row],[surname]])</f>
        <v>Serge Haroche</v>
      </c>
      <c r="E834" t="s">
        <v>1889</v>
      </c>
      <c r="G834" t="s">
        <v>2284</v>
      </c>
      <c r="H834" t="s">
        <v>2273</v>
      </c>
      <c r="I834">
        <v>2</v>
      </c>
      <c r="J834" t="s">
        <v>2151</v>
      </c>
      <c r="K834" t="s">
        <v>34</v>
      </c>
      <c r="L834" t="s">
        <v>35</v>
      </c>
      <c r="M834" t="s">
        <v>91</v>
      </c>
      <c r="N834">
        <v>76</v>
      </c>
      <c r="O834">
        <v>68</v>
      </c>
    </row>
    <row r="835" spans="1:15" x14ac:dyDescent="0.3">
      <c r="A835">
        <v>2012</v>
      </c>
      <c r="B835" t="s">
        <v>1671</v>
      </c>
      <c r="C835" t="s">
        <v>1890</v>
      </c>
      <c r="D835" t="str">
        <f>CONCATENATE(NobelPrize[[#This Row],[firstname]]," ",NobelPrize[[#This Row],[surname]])</f>
        <v>David J. Wineland</v>
      </c>
      <c r="E835" t="s">
        <v>61</v>
      </c>
      <c r="G835" t="s">
        <v>2284</v>
      </c>
      <c r="H835" t="s">
        <v>2273</v>
      </c>
      <c r="I835">
        <v>2</v>
      </c>
      <c r="J835" t="s">
        <v>471</v>
      </c>
      <c r="K835" t="s">
        <v>757</v>
      </c>
      <c r="L835" t="s">
        <v>64</v>
      </c>
      <c r="M835" t="s">
        <v>118</v>
      </c>
      <c r="N835">
        <v>76</v>
      </c>
      <c r="O835">
        <v>68</v>
      </c>
    </row>
    <row r="836" spans="1:15" x14ac:dyDescent="0.3">
      <c r="A836">
        <v>2012</v>
      </c>
      <c r="B836" t="s">
        <v>1714</v>
      </c>
      <c r="C836" t="s">
        <v>1891</v>
      </c>
      <c r="D836" t="str">
        <f>CONCATENATE(NobelPrize[[#This Row],[firstname]]," ",NobelPrize[[#This Row],[surname]])</f>
        <v>Robert J. Lefkowitz</v>
      </c>
      <c r="E836" t="s">
        <v>61</v>
      </c>
      <c r="G836" t="s">
        <v>2284</v>
      </c>
      <c r="H836" t="s">
        <v>2275</v>
      </c>
      <c r="I836">
        <v>2</v>
      </c>
      <c r="J836" t="s">
        <v>1892</v>
      </c>
      <c r="K836" t="s">
        <v>1967</v>
      </c>
      <c r="L836" t="s">
        <v>64</v>
      </c>
      <c r="M836" t="s">
        <v>73</v>
      </c>
      <c r="N836">
        <v>77</v>
      </c>
      <c r="O836">
        <v>69</v>
      </c>
    </row>
    <row r="837" spans="1:15" x14ac:dyDescent="0.3">
      <c r="A837">
        <v>2012</v>
      </c>
      <c r="B837" t="s">
        <v>1893</v>
      </c>
      <c r="C837" t="s">
        <v>1894</v>
      </c>
      <c r="D837" t="str">
        <f>CONCATENATE(NobelPrize[[#This Row],[firstname]]," ",NobelPrize[[#This Row],[surname]])</f>
        <v>Brian Kobilka</v>
      </c>
      <c r="E837" t="s">
        <v>61</v>
      </c>
      <c r="G837" t="s">
        <v>2284</v>
      </c>
      <c r="H837" t="s">
        <v>2275</v>
      </c>
      <c r="I837">
        <v>2</v>
      </c>
      <c r="J837" t="s">
        <v>1725</v>
      </c>
      <c r="K837" t="s">
        <v>233</v>
      </c>
      <c r="L837" t="s">
        <v>64</v>
      </c>
      <c r="M837" t="s">
        <v>30</v>
      </c>
      <c r="N837">
        <v>65</v>
      </c>
      <c r="O837">
        <v>57</v>
      </c>
    </row>
    <row r="838" spans="1:15" x14ac:dyDescent="0.3">
      <c r="A838">
        <v>2012</v>
      </c>
      <c r="B838" t="s">
        <v>1895</v>
      </c>
      <c r="C838" t="s">
        <v>1896</v>
      </c>
      <c r="D838" t="str">
        <f>CONCATENATE(NobelPrize[[#This Row],[firstname]]," ",NobelPrize[[#This Row],[surname]])</f>
        <v>Mo Yan</v>
      </c>
      <c r="E838" t="s">
        <v>258</v>
      </c>
      <c r="G838" t="s">
        <v>2284</v>
      </c>
      <c r="H838" t="s">
        <v>2277</v>
      </c>
      <c r="I838">
        <v>1</v>
      </c>
      <c r="M838" t="s">
        <v>118</v>
      </c>
      <c r="N838">
        <v>65</v>
      </c>
      <c r="O838">
        <v>57</v>
      </c>
    </row>
    <row r="839" spans="1:15" x14ac:dyDescent="0.3">
      <c r="A839">
        <v>2012</v>
      </c>
      <c r="B839" t="s">
        <v>1897</v>
      </c>
      <c r="C839" t="s">
        <v>1898</v>
      </c>
      <c r="D839" t="str">
        <f>CONCATENATE(NobelPrize[[#This Row],[firstname]]," ",NobelPrize[[#This Row],[surname]])</f>
        <v>Alvin E. Roth</v>
      </c>
      <c r="E839" t="s">
        <v>61</v>
      </c>
      <c r="G839" t="s">
        <v>2284</v>
      </c>
      <c r="H839" t="s">
        <v>2278</v>
      </c>
      <c r="I839">
        <v>2</v>
      </c>
      <c r="J839" t="s">
        <v>203</v>
      </c>
      <c r="K839" t="s">
        <v>204</v>
      </c>
      <c r="L839" t="s">
        <v>64</v>
      </c>
      <c r="M839" t="s">
        <v>36</v>
      </c>
      <c r="N839">
        <v>69</v>
      </c>
      <c r="O839">
        <v>61</v>
      </c>
    </row>
    <row r="840" spans="1:15" x14ac:dyDescent="0.3">
      <c r="A840">
        <v>2012</v>
      </c>
      <c r="B840" t="s">
        <v>1899</v>
      </c>
      <c r="C840" t="s">
        <v>1900</v>
      </c>
      <c r="D840" t="str">
        <f>CONCATENATE(NobelPrize[[#This Row],[firstname]]," ",NobelPrize[[#This Row],[surname]])</f>
        <v>Lloyd S. Shapley</v>
      </c>
      <c r="E840" t="s">
        <v>61</v>
      </c>
      <c r="F840" t="s">
        <v>61</v>
      </c>
      <c r="G840" t="s">
        <v>2284</v>
      </c>
      <c r="H840" t="s">
        <v>2278</v>
      </c>
      <c r="I840">
        <v>2</v>
      </c>
      <c r="J840" t="s">
        <v>188</v>
      </c>
      <c r="K840" t="s">
        <v>624</v>
      </c>
      <c r="L840" t="s">
        <v>64</v>
      </c>
      <c r="M840" t="s">
        <v>54</v>
      </c>
      <c r="N840">
        <v>93</v>
      </c>
      <c r="O840">
        <v>89</v>
      </c>
    </row>
    <row r="841" spans="1:15" x14ac:dyDescent="0.3">
      <c r="A841">
        <v>2013</v>
      </c>
      <c r="B841" t="s">
        <v>1503</v>
      </c>
      <c r="C841" t="s">
        <v>1901</v>
      </c>
      <c r="D841" t="str">
        <f>CONCATENATE(NobelPrize[[#This Row],[firstname]]," ",NobelPrize[[#This Row],[surname]])</f>
        <v>James E. Rothman</v>
      </c>
      <c r="E841" t="s">
        <v>61</v>
      </c>
      <c r="G841" t="s">
        <v>2284</v>
      </c>
      <c r="H841" t="s">
        <v>2274</v>
      </c>
      <c r="I841">
        <v>3</v>
      </c>
      <c r="J841" t="s">
        <v>651</v>
      </c>
      <c r="K841" t="s">
        <v>652</v>
      </c>
      <c r="L841" t="s">
        <v>64</v>
      </c>
      <c r="M841" t="s">
        <v>41</v>
      </c>
      <c r="N841">
        <v>70</v>
      </c>
      <c r="O841">
        <v>63</v>
      </c>
    </row>
    <row r="842" spans="1:15" x14ac:dyDescent="0.3">
      <c r="A842">
        <v>2013</v>
      </c>
      <c r="B842" t="s">
        <v>1902</v>
      </c>
      <c r="C842" t="s">
        <v>1903</v>
      </c>
      <c r="D842" t="str">
        <f>CONCATENATE(NobelPrize[[#This Row],[firstname]]," ",NobelPrize[[#This Row],[surname]])</f>
        <v>Randy W. Schekman</v>
      </c>
      <c r="E842" t="s">
        <v>61</v>
      </c>
      <c r="G842" t="s">
        <v>2284</v>
      </c>
      <c r="H842" t="s">
        <v>2274</v>
      </c>
      <c r="I842">
        <v>3</v>
      </c>
      <c r="J842" t="s">
        <v>188</v>
      </c>
      <c r="K842" t="s">
        <v>189</v>
      </c>
      <c r="L842" t="s">
        <v>64</v>
      </c>
      <c r="M842" t="s">
        <v>36</v>
      </c>
      <c r="N842">
        <v>72</v>
      </c>
      <c r="O842">
        <v>65</v>
      </c>
    </row>
    <row r="843" spans="1:15" x14ac:dyDescent="0.3">
      <c r="A843">
        <v>2013</v>
      </c>
      <c r="B843" t="s">
        <v>1718</v>
      </c>
      <c r="C843" t="s">
        <v>2132</v>
      </c>
      <c r="D843" t="str">
        <f>CONCATENATE(NobelPrize[[#This Row],[firstname]]," ",NobelPrize[[#This Row],[surname]])</f>
        <v>Thomas C. Südhof </v>
      </c>
      <c r="E843" t="s">
        <v>15</v>
      </c>
      <c r="G843" t="s">
        <v>2284</v>
      </c>
      <c r="H843" t="s">
        <v>2274</v>
      </c>
      <c r="I843">
        <v>3</v>
      </c>
      <c r="J843" t="s">
        <v>232</v>
      </c>
      <c r="K843" t="s">
        <v>233</v>
      </c>
      <c r="L843" t="s">
        <v>64</v>
      </c>
      <c r="M843" t="s">
        <v>36</v>
      </c>
      <c r="N843">
        <v>65</v>
      </c>
      <c r="O843">
        <v>58</v>
      </c>
    </row>
    <row r="844" spans="1:15" x14ac:dyDescent="0.3">
      <c r="A844">
        <v>2013</v>
      </c>
      <c r="B844" t="s">
        <v>2136</v>
      </c>
      <c r="C844" t="s">
        <v>1904</v>
      </c>
      <c r="D844" t="str">
        <f>CONCATENATE(NobelPrize[[#This Row],[firstname]]," ",NobelPrize[[#This Row],[surname]])</f>
        <v>François  Englert</v>
      </c>
      <c r="E844" t="s">
        <v>691</v>
      </c>
      <c r="G844" t="s">
        <v>2284</v>
      </c>
      <c r="H844" t="s">
        <v>2273</v>
      </c>
      <c r="I844">
        <v>2</v>
      </c>
      <c r="J844" t="s">
        <v>2161</v>
      </c>
      <c r="K844" t="s">
        <v>692</v>
      </c>
      <c r="L844" t="s">
        <v>693</v>
      </c>
      <c r="M844" t="s">
        <v>41</v>
      </c>
      <c r="N844">
        <v>88</v>
      </c>
      <c r="O844">
        <v>81</v>
      </c>
    </row>
    <row r="845" spans="1:15" x14ac:dyDescent="0.3">
      <c r="A845">
        <v>2013</v>
      </c>
      <c r="B845" t="s">
        <v>551</v>
      </c>
      <c r="C845" t="s">
        <v>1905</v>
      </c>
      <c r="D845" t="str">
        <f>CONCATENATE(NobelPrize[[#This Row],[firstname]]," ",NobelPrize[[#This Row],[surname]])</f>
        <v>Peter Higgs</v>
      </c>
      <c r="E845" t="s">
        <v>45</v>
      </c>
      <c r="G845" t="s">
        <v>2284</v>
      </c>
      <c r="H845" t="s">
        <v>2273</v>
      </c>
      <c r="I845">
        <v>2</v>
      </c>
      <c r="J845" t="s">
        <v>1906</v>
      </c>
      <c r="K845" t="s">
        <v>106</v>
      </c>
      <c r="L845" t="s">
        <v>48</v>
      </c>
      <c r="M845" t="s">
        <v>30</v>
      </c>
      <c r="N845">
        <v>91</v>
      </c>
      <c r="O845">
        <v>84</v>
      </c>
    </row>
    <row r="846" spans="1:15" x14ac:dyDescent="0.3">
      <c r="A846">
        <v>2013</v>
      </c>
      <c r="B846" t="s">
        <v>345</v>
      </c>
      <c r="C846" t="s">
        <v>1907</v>
      </c>
      <c r="D846" t="str">
        <f>CONCATENATE(NobelPrize[[#This Row],[firstname]]," ",NobelPrize[[#This Row],[surname]])</f>
        <v>Martin Karplus</v>
      </c>
      <c r="E846" t="s">
        <v>164</v>
      </c>
      <c r="G846" t="s">
        <v>2284</v>
      </c>
      <c r="H846" t="s">
        <v>2275</v>
      </c>
      <c r="I846">
        <v>3</v>
      </c>
      <c r="J846" t="s">
        <v>2188</v>
      </c>
      <c r="K846" t="s">
        <v>77</v>
      </c>
      <c r="L846" t="s">
        <v>35</v>
      </c>
      <c r="M846" t="s">
        <v>19</v>
      </c>
      <c r="N846">
        <v>90</v>
      </c>
      <c r="O846">
        <v>83</v>
      </c>
    </row>
    <row r="847" spans="1:15" x14ac:dyDescent="0.3">
      <c r="A847">
        <v>2013</v>
      </c>
      <c r="B847" t="s">
        <v>765</v>
      </c>
      <c r="C847" t="s">
        <v>1908</v>
      </c>
      <c r="D847" t="str">
        <f>CONCATENATE(NobelPrize[[#This Row],[firstname]]," ",NobelPrize[[#This Row],[surname]])</f>
        <v>Michael Levitt</v>
      </c>
      <c r="E847" t="s">
        <v>944</v>
      </c>
      <c r="G847" t="s">
        <v>2284</v>
      </c>
      <c r="H847" t="s">
        <v>2275</v>
      </c>
      <c r="I847">
        <v>3</v>
      </c>
      <c r="J847" t="s">
        <v>1725</v>
      </c>
      <c r="K847" t="s">
        <v>233</v>
      </c>
      <c r="L847" t="s">
        <v>64</v>
      </c>
      <c r="M847" t="s">
        <v>30</v>
      </c>
      <c r="N847">
        <v>73</v>
      </c>
      <c r="O847">
        <v>66</v>
      </c>
    </row>
    <row r="848" spans="1:15" x14ac:dyDescent="0.3">
      <c r="A848">
        <v>2013</v>
      </c>
      <c r="B848" t="s">
        <v>1909</v>
      </c>
      <c r="C848" t="s">
        <v>1910</v>
      </c>
      <c r="D848" t="str">
        <f>CONCATENATE(NobelPrize[[#This Row],[firstname]]," ",NobelPrize[[#This Row],[surname]])</f>
        <v>Arieh Warshel</v>
      </c>
      <c r="E848" t="s">
        <v>1288</v>
      </c>
      <c r="G848" t="s">
        <v>2284</v>
      </c>
      <c r="H848" t="s">
        <v>2275</v>
      </c>
      <c r="I848">
        <v>3</v>
      </c>
      <c r="J848" t="s">
        <v>771</v>
      </c>
      <c r="K848" t="s">
        <v>624</v>
      </c>
      <c r="L848" t="s">
        <v>64</v>
      </c>
      <c r="M848" t="s">
        <v>41</v>
      </c>
      <c r="N848">
        <v>80</v>
      </c>
      <c r="O848">
        <v>73</v>
      </c>
    </row>
    <row r="849" spans="1:15" x14ac:dyDescent="0.3">
      <c r="A849">
        <v>2013</v>
      </c>
      <c r="B849" t="s">
        <v>1911</v>
      </c>
      <c r="C849" t="s">
        <v>1912</v>
      </c>
      <c r="D849" t="str">
        <f>CONCATENATE(NobelPrize[[#This Row],[firstname]]," ",NobelPrize[[#This Row],[surname]])</f>
        <v>Alice Munro</v>
      </c>
      <c r="E849" t="s">
        <v>440</v>
      </c>
      <c r="G849" t="s">
        <v>2285</v>
      </c>
      <c r="H849" t="s">
        <v>2277</v>
      </c>
      <c r="I849">
        <v>1</v>
      </c>
      <c r="M849" t="s">
        <v>25</v>
      </c>
      <c r="N849">
        <v>89</v>
      </c>
      <c r="O849">
        <v>82</v>
      </c>
    </row>
    <row r="850" spans="1:15" x14ac:dyDescent="0.3">
      <c r="A850">
        <v>2013</v>
      </c>
      <c r="B850" t="s">
        <v>1913</v>
      </c>
      <c r="C850" t="s">
        <v>1914</v>
      </c>
      <c r="D850" t="str">
        <f>CONCATENATE(NobelPrize[[#This Row],[firstname]]," ",NobelPrize[[#This Row],[surname]])</f>
        <v>Eugene F. Fama</v>
      </c>
      <c r="E850" t="s">
        <v>61</v>
      </c>
      <c r="G850" t="s">
        <v>2284</v>
      </c>
      <c r="H850" t="s">
        <v>2278</v>
      </c>
      <c r="I850">
        <v>3</v>
      </c>
      <c r="J850" t="s">
        <v>62</v>
      </c>
      <c r="K850" t="s">
        <v>63</v>
      </c>
      <c r="L850" t="s">
        <v>64</v>
      </c>
      <c r="M850" t="s">
        <v>118</v>
      </c>
      <c r="N850">
        <v>81</v>
      </c>
      <c r="O850">
        <v>74</v>
      </c>
    </row>
    <row r="851" spans="1:15" x14ac:dyDescent="0.3">
      <c r="A851">
        <v>2013</v>
      </c>
      <c r="B851" t="s">
        <v>1915</v>
      </c>
      <c r="C851" t="s">
        <v>1916</v>
      </c>
      <c r="D851" t="str">
        <f>CONCATENATE(NobelPrize[[#This Row],[firstname]]," ",NobelPrize[[#This Row],[surname]])</f>
        <v>Lars Peter Hansen</v>
      </c>
      <c r="E851" t="s">
        <v>61</v>
      </c>
      <c r="G851" t="s">
        <v>2284</v>
      </c>
      <c r="H851" t="s">
        <v>2278</v>
      </c>
      <c r="I851">
        <v>3</v>
      </c>
      <c r="J851" t="s">
        <v>62</v>
      </c>
      <c r="K851" t="s">
        <v>63</v>
      </c>
      <c r="L851" t="s">
        <v>64</v>
      </c>
      <c r="M851" t="s">
        <v>95</v>
      </c>
      <c r="N851">
        <v>68</v>
      </c>
      <c r="O851">
        <v>61</v>
      </c>
    </row>
    <row r="852" spans="1:15" x14ac:dyDescent="0.3">
      <c r="A852">
        <v>2013</v>
      </c>
      <c r="B852" t="s">
        <v>1714</v>
      </c>
      <c r="C852" t="s">
        <v>1917</v>
      </c>
      <c r="D852" t="str">
        <f>CONCATENATE(NobelPrize[[#This Row],[firstname]]," ",NobelPrize[[#This Row],[surname]])</f>
        <v>Robert J. Shiller</v>
      </c>
      <c r="E852" t="s">
        <v>61</v>
      </c>
      <c r="G852" t="s">
        <v>2284</v>
      </c>
      <c r="H852" t="s">
        <v>2278</v>
      </c>
      <c r="I852">
        <v>3</v>
      </c>
      <c r="J852" t="s">
        <v>651</v>
      </c>
      <c r="K852" t="s">
        <v>652</v>
      </c>
      <c r="L852" t="s">
        <v>64</v>
      </c>
      <c r="M852" t="s">
        <v>19</v>
      </c>
      <c r="N852">
        <v>74</v>
      </c>
      <c r="O852">
        <v>67</v>
      </c>
    </row>
    <row r="853" spans="1:15" x14ac:dyDescent="0.3">
      <c r="A853">
        <v>2014</v>
      </c>
      <c r="B853" t="s">
        <v>220</v>
      </c>
      <c r="C853" t="s">
        <v>1918</v>
      </c>
      <c r="D853" t="str">
        <f>CONCATENATE(NobelPrize[[#This Row],[firstname]]," ",NobelPrize[[#This Row],[surname]])</f>
        <v>John O'Keefe</v>
      </c>
      <c r="E853" t="s">
        <v>61</v>
      </c>
      <c r="G853" t="s">
        <v>2284</v>
      </c>
      <c r="H853" t="s">
        <v>2274</v>
      </c>
      <c r="I853">
        <v>2</v>
      </c>
      <c r="J853" t="s">
        <v>98</v>
      </c>
      <c r="K853" t="s">
        <v>47</v>
      </c>
      <c r="L853" t="s">
        <v>48</v>
      </c>
      <c r="M853" t="s">
        <v>41</v>
      </c>
      <c r="N853">
        <v>81</v>
      </c>
      <c r="O853">
        <v>75</v>
      </c>
    </row>
    <row r="854" spans="1:15" x14ac:dyDescent="0.3">
      <c r="A854">
        <v>2014</v>
      </c>
      <c r="B854" t="s">
        <v>1919</v>
      </c>
      <c r="C854" t="s">
        <v>1920</v>
      </c>
      <c r="D854" t="str">
        <f>CONCATENATE(NobelPrize[[#This Row],[firstname]]," ",NobelPrize[[#This Row],[surname]])</f>
        <v>May-Britt Moser</v>
      </c>
      <c r="E854" t="s">
        <v>340</v>
      </c>
      <c r="G854" t="s">
        <v>2285</v>
      </c>
      <c r="H854" t="s">
        <v>2274</v>
      </c>
      <c r="I854">
        <v>4</v>
      </c>
      <c r="J854" t="s">
        <v>1921</v>
      </c>
      <c r="K854" t="s">
        <v>1922</v>
      </c>
      <c r="L854" t="s">
        <v>659</v>
      </c>
      <c r="M854" t="s">
        <v>84</v>
      </c>
      <c r="N854">
        <v>57</v>
      </c>
      <c r="O854">
        <v>51</v>
      </c>
    </row>
    <row r="855" spans="1:15" x14ac:dyDescent="0.3">
      <c r="A855">
        <v>2014</v>
      </c>
      <c r="B855" t="s">
        <v>1923</v>
      </c>
      <c r="C855" t="s">
        <v>1920</v>
      </c>
      <c r="D855" t="str">
        <f>CONCATENATE(NobelPrize[[#This Row],[firstname]]," ",NobelPrize[[#This Row],[surname]])</f>
        <v>Edvard I. Moser</v>
      </c>
      <c r="E855" t="s">
        <v>340</v>
      </c>
      <c r="G855" t="s">
        <v>2284</v>
      </c>
      <c r="H855" t="s">
        <v>2274</v>
      </c>
      <c r="I855">
        <v>4</v>
      </c>
      <c r="J855" t="s">
        <v>1921</v>
      </c>
      <c r="K855" t="s">
        <v>1922</v>
      </c>
      <c r="L855" t="s">
        <v>659</v>
      </c>
      <c r="M855" t="s">
        <v>73</v>
      </c>
      <c r="N855">
        <v>58</v>
      </c>
      <c r="O855">
        <v>52</v>
      </c>
    </row>
    <row r="856" spans="1:15" x14ac:dyDescent="0.3">
      <c r="A856">
        <v>2014</v>
      </c>
      <c r="B856" t="s">
        <v>1924</v>
      </c>
      <c r="C856" t="s">
        <v>1925</v>
      </c>
      <c r="D856" t="str">
        <f>CONCATENATE(NobelPrize[[#This Row],[firstname]]," ",NobelPrize[[#This Row],[surname]])</f>
        <v>Isamu Akasaki</v>
      </c>
      <c r="E856" t="s">
        <v>212</v>
      </c>
      <c r="G856" t="s">
        <v>2284</v>
      </c>
      <c r="H856" t="s">
        <v>2273</v>
      </c>
      <c r="I856">
        <v>3</v>
      </c>
      <c r="J856" t="s">
        <v>1926</v>
      </c>
      <c r="K856" t="s">
        <v>1599</v>
      </c>
      <c r="L856" t="s">
        <v>215</v>
      </c>
      <c r="M856" t="s">
        <v>84</v>
      </c>
      <c r="N856">
        <v>91</v>
      </c>
      <c r="O856">
        <v>85</v>
      </c>
    </row>
    <row r="857" spans="1:15" x14ac:dyDescent="0.3">
      <c r="A857">
        <v>2014</v>
      </c>
      <c r="B857" t="s">
        <v>1927</v>
      </c>
      <c r="C857" t="s">
        <v>1928</v>
      </c>
      <c r="D857" t="str">
        <f>CONCATENATE(NobelPrize[[#This Row],[firstname]]," ",NobelPrize[[#This Row],[surname]])</f>
        <v>Hiroshi Amano</v>
      </c>
      <c r="E857" t="s">
        <v>212</v>
      </c>
      <c r="G857" t="s">
        <v>2284</v>
      </c>
      <c r="H857" t="s">
        <v>2273</v>
      </c>
      <c r="I857">
        <v>3</v>
      </c>
      <c r="J857" t="s">
        <v>1598</v>
      </c>
      <c r="K857" t="s">
        <v>1599</v>
      </c>
      <c r="L857" t="s">
        <v>215</v>
      </c>
      <c r="M857" t="s">
        <v>91</v>
      </c>
      <c r="N857">
        <v>60</v>
      </c>
      <c r="O857">
        <v>54</v>
      </c>
    </row>
    <row r="858" spans="1:15" x14ac:dyDescent="0.3">
      <c r="A858">
        <v>2014</v>
      </c>
      <c r="B858" t="s">
        <v>1929</v>
      </c>
      <c r="C858" t="s">
        <v>1930</v>
      </c>
      <c r="D858" t="str">
        <f>CONCATENATE(NobelPrize[[#This Row],[firstname]]," ",NobelPrize[[#This Row],[surname]])</f>
        <v>Shuji Nakamura</v>
      </c>
      <c r="E858" t="s">
        <v>212</v>
      </c>
      <c r="G858" t="s">
        <v>2284</v>
      </c>
      <c r="H858" t="s">
        <v>2273</v>
      </c>
      <c r="I858">
        <v>3</v>
      </c>
      <c r="J858" t="s">
        <v>188</v>
      </c>
      <c r="K858" t="s">
        <v>795</v>
      </c>
      <c r="L858" t="s">
        <v>64</v>
      </c>
      <c r="M858" t="s">
        <v>30</v>
      </c>
      <c r="N858">
        <v>66</v>
      </c>
      <c r="O858">
        <v>60</v>
      </c>
    </row>
    <row r="859" spans="1:15" x14ac:dyDescent="0.3">
      <c r="A859">
        <v>2014</v>
      </c>
      <c r="B859" t="s">
        <v>1564</v>
      </c>
      <c r="C859" t="s">
        <v>1931</v>
      </c>
      <c r="D859" t="str">
        <f>CONCATENATE(NobelPrize[[#This Row],[firstname]]," ",NobelPrize[[#This Row],[surname]])</f>
        <v>Eric Betzig</v>
      </c>
      <c r="E859" t="s">
        <v>61</v>
      </c>
      <c r="G859" t="s">
        <v>2284</v>
      </c>
      <c r="H859" t="s">
        <v>2275</v>
      </c>
      <c r="I859">
        <v>3</v>
      </c>
      <c r="J859" t="s">
        <v>1932</v>
      </c>
      <c r="K859" t="s">
        <v>1933</v>
      </c>
      <c r="L859" t="s">
        <v>64</v>
      </c>
      <c r="M859" t="s">
        <v>84</v>
      </c>
      <c r="N859">
        <v>60</v>
      </c>
      <c r="O859">
        <v>54</v>
      </c>
    </row>
    <row r="860" spans="1:15" x14ac:dyDescent="0.3">
      <c r="A860">
        <v>2014</v>
      </c>
      <c r="B860" t="s">
        <v>1934</v>
      </c>
      <c r="C860" t="s">
        <v>1935</v>
      </c>
      <c r="D860" t="str">
        <f>CONCATENATE(NobelPrize[[#This Row],[firstname]]," ",NobelPrize[[#This Row],[surname]])</f>
        <v>Stefan W. Hell</v>
      </c>
      <c r="E860" t="s">
        <v>498</v>
      </c>
      <c r="G860" t="s">
        <v>2284</v>
      </c>
      <c r="H860" t="s">
        <v>2275</v>
      </c>
      <c r="I860">
        <v>3</v>
      </c>
      <c r="J860" t="s">
        <v>1936</v>
      </c>
      <c r="K860" t="s">
        <v>2146</v>
      </c>
      <c r="L860" t="s">
        <v>18</v>
      </c>
      <c r="M860" t="s">
        <v>36</v>
      </c>
      <c r="N860">
        <v>58</v>
      </c>
      <c r="O860">
        <v>52</v>
      </c>
    </row>
    <row r="861" spans="1:15" x14ac:dyDescent="0.3">
      <c r="A861">
        <v>2014</v>
      </c>
      <c r="B861" t="s">
        <v>1937</v>
      </c>
      <c r="C861" t="s">
        <v>1938</v>
      </c>
      <c r="D861" t="str">
        <f>CONCATENATE(NobelPrize[[#This Row],[firstname]]," ",NobelPrize[[#This Row],[surname]])</f>
        <v>William E. Moerner</v>
      </c>
      <c r="E861" t="s">
        <v>61</v>
      </c>
      <c r="G861" t="s">
        <v>2284</v>
      </c>
      <c r="H861" t="s">
        <v>2275</v>
      </c>
      <c r="I861">
        <v>3</v>
      </c>
      <c r="J861" t="s">
        <v>232</v>
      </c>
      <c r="K861" t="s">
        <v>233</v>
      </c>
      <c r="L861" t="s">
        <v>64</v>
      </c>
      <c r="M861" t="s">
        <v>54</v>
      </c>
      <c r="N861">
        <v>67</v>
      </c>
      <c r="O861">
        <v>61</v>
      </c>
    </row>
    <row r="862" spans="1:15" x14ac:dyDescent="0.3">
      <c r="A862">
        <v>2014</v>
      </c>
      <c r="B862" t="s">
        <v>1433</v>
      </c>
      <c r="C862" t="s">
        <v>1939</v>
      </c>
      <c r="D862" t="str">
        <f>CONCATENATE(NobelPrize[[#This Row],[firstname]]," ",NobelPrize[[#This Row],[surname]])</f>
        <v>Patrick Modiano</v>
      </c>
      <c r="E862" t="s">
        <v>33</v>
      </c>
      <c r="G862" t="s">
        <v>2284</v>
      </c>
      <c r="H862" t="s">
        <v>2277</v>
      </c>
      <c r="I862">
        <v>1</v>
      </c>
      <c r="M862" t="s">
        <v>25</v>
      </c>
      <c r="N862">
        <v>75</v>
      </c>
      <c r="O862">
        <v>69</v>
      </c>
    </row>
    <row r="863" spans="1:15" x14ac:dyDescent="0.3">
      <c r="A863">
        <v>2014</v>
      </c>
      <c r="B863" t="s">
        <v>1940</v>
      </c>
      <c r="C863" t="s">
        <v>1941</v>
      </c>
      <c r="D863" t="str">
        <f>CONCATENATE(NobelPrize[[#This Row],[firstname]]," ",NobelPrize[[#This Row],[surname]])</f>
        <v>Kailash Satyarthi</v>
      </c>
      <c r="E863" t="s">
        <v>155</v>
      </c>
      <c r="G863" t="s">
        <v>2284</v>
      </c>
      <c r="H863" t="s">
        <v>2276</v>
      </c>
      <c r="I863">
        <v>2</v>
      </c>
      <c r="M863" t="s">
        <v>84</v>
      </c>
      <c r="N863">
        <v>66</v>
      </c>
      <c r="O863">
        <v>60</v>
      </c>
    </row>
    <row r="864" spans="1:15" x14ac:dyDescent="0.3">
      <c r="A864">
        <v>2014</v>
      </c>
      <c r="B864" t="s">
        <v>1942</v>
      </c>
      <c r="C864" t="s">
        <v>1943</v>
      </c>
      <c r="D864" t="str">
        <f>CONCATENATE(NobelPrize[[#This Row],[firstname]]," ",NobelPrize[[#This Row],[surname]])</f>
        <v>Malala Yousafzai</v>
      </c>
      <c r="E864" t="s">
        <v>377</v>
      </c>
      <c r="G864" t="s">
        <v>2285</v>
      </c>
      <c r="H864" t="s">
        <v>2276</v>
      </c>
      <c r="I864">
        <v>2</v>
      </c>
      <c r="M864" t="s">
        <v>25</v>
      </c>
      <c r="N864">
        <v>23</v>
      </c>
      <c r="O864">
        <v>17</v>
      </c>
    </row>
    <row r="865" spans="1:15" x14ac:dyDescent="0.3">
      <c r="A865">
        <v>2014</v>
      </c>
      <c r="B865" t="s">
        <v>1092</v>
      </c>
      <c r="C865" t="s">
        <v>1944</v>
      </c>
      <c r="D865" t="str">
        <f>CONCATENATE(NobelPrize[[#This Row],[firstname]]," ",NobelPrize[[#This Row],[surname]])</f>
        <v>Jean Tirole</v>
      </c>
      <c r="E865" t="s">
        <v>33</v>
      </c>
      <c r="G865" t="s">
        <v>2284</v>
      </c>
      <c r="H865" t="s">
        <v>2278</v>
      </c>
      <c r="I865">
        <v>1</v>
      </c>
      <c r="J865" t="s">
        <v>2283</v>
      </c>
      <c r="K865" t="s">
        <v>511</v>
      </c>
      <c r="L865" t="s">
        <v>35</v>
      </c>
      <c r="M865" t="s">
        <v>68</v>
      </c>
      <c r="N865">
        <v>67</v>
      </c>
      <c r="O865">
        <v>61</v>
      </c>
    </row>
    <row r="866" spans="1:15" x14ac:dyDescent="0.3">
      <c r="A866">
        <v>2015</v>
      </c>
      <c r="B866" t="s">
        <v>1945</v>
      </c>
      <c r="C866" t="s">
        <v>1946</v>
      </c>
      <c r="D866" t="str">
        <f>CONCATENATE(NobelPrize[[#This Row],[firstname]]," ",NobelPrize[[#This Row],[surname]])</f>
        <v>William C. Campbell</v>
      </c>
      <c r="E866" t="s">
        <v>226</v>
      </c>
      <c r="G866" t="s">
        <v>2284</v>
      </c>
      <c r="H866" t="s">
        <v>2274</v>
      </c>
      <c r="I866">
        <v>4</v>
      </c>
      <c r="J866" t="s">
        <v>1947</v>
      </c>
      <c r="K866" t="s">
        <v>1948</v>
      </c>
      <c r="L866" t="s">
        <v>64</v>
      </c>
      <c r="M866" t="s">
        <v>54</v>
      </c>
      <c r="N866">
        <v>90</v>
      </c>
      <c r="O866">
        <v>85</v>
      </c>
    </row>
    <row r="867" spans="1:15" x14ac:dyDescent="0.3">
      <c r="A867">
        <v>2015</v>
      </c>
      <c r="B867" t="s">
        <v>1949</v>
      </c>
      <c r="C867" s="2" t="s">
        <v>2133</v>
      </c>
      <c r="D867" s="2" t="str">
        <f>CONCATENATE(NobelPrize[[#This Row],[firstname]]," ",NobelPrize[[#This Row],[surname]])</f>
        <v>Satoshi Ōmura </v>
      </c>
      <c r="E867" t="s">
        <v>212</v>
      </c>
      <c r="G867" t="s">
        <v>2284</v>
      </c>
      <c r="H867" t="s">
        <v>2274</v>
      </c>
      <c r="I867">
        <v>4</v>
      </c>
      <c r="J867" t="s">
        <v>1950</v>
      </c>
      <c r="K867" t="s">
        <v>304</v>
      </c>
      <c r="L867" t="s">
        <v>215</v>
      </c>
      <c r="M867" t="s">
        <v>25</v>
      </c>
      <c r="N867">
        <v>85</v>
      </c>
      <c r="O867">
        <v>80</v>
      </c>
    </row>
    <row r="868" spans="1:15" x14ac:dyDescent="0.3">
      <c r="A868">
        <v>2015</v>
      </c>
      <c r="B868" t="s">
        <v>1951</v>
      </c>
      <c r="C868" t="s">
        <v>1952</v>
      </c>
      <c r="D868" t="str">
        <f>CONCATENATE(NobelPrize[[#This Row],[firstname]]," ",NobelPrize[[#This Row],[surname]])</f>
        <v>Youyou Tu</v>
      </c>
      <c r="E868" t="s">
        <v>258</v>
      </c>
      <c r="G868" t="s">
        <v>2285</v>
      </c>
      <c r="H868" t="s">
        <v>2274</v>
      </c>
      <c r="I868">
        <v>2</v>
      </c>
      <c r="J868" t="s">
        <v>1953</v>
      </c>
      <c r="K868" t="s">
        <v>1954</v>
      </c>
      <c r="L868" t="s">
        <v>1955</v>
      </c>
      <c r="M868" t="s">
        <v>36</v>
      </c>
      <c r="N868">
        <v>90</v>
      </c>
      <c r="O868">
        <v>85</v>
      </c>
    </row>
    <row r="869" spans="1:15" x14ac:dyDescent="0.3">
      <c r="A869">
        <v>2015</v>
      </c>
      <c r="B869" t="s">
        <v>1956</v>
      </c>
      <c r="C869" t="s">
        <v>1957</v>
      </c>
      <c r="D869" t="str">
        <f>CONCATENATE(NobelPrize[[#This Row],[firstname]]," ",NobelPrize[[#This Row],[surname]])</f>
        <v>Takaaki Kajita</v>
      </c>
      <c r="E869" t="s">
        <v>212</v>
      </c>
      <c r="G869" t="s">
        <v>2284</v>
      </c>
      <c r="H869" t="s">
        <v>2273</v>
      </c>
      <c r="I869">
        <v>2</v>
      </c>
      <c r="J869" t="s">
        <v>1626</v>
      </c>
      <c r="K869" t="s">
        <v>1958</v>
      </c>
      <c r="L869" t="s">
        <v>215</v>
      </c>
      <c r="M869" t="s">
        <v>19</v>
      </c>
      <c r="N869">
        <v>61</v>
      </c>
      <c r="O869">
        <v>56</v>
      </c>
    </row>
    <row r="870" spans="1:15" x14ac:dyDescent="0.3">
      <c r="A870">
        <v>2015</v>
      </c>
      <c r="B870" t="s">
        <v>1959</v>
      </c>
      <c r="C870" t="s">
        <v>1960</v>
      </c>
      <c r="D870" t="str">
        <f>CONCATENATE(NobelPrize[[#This Row],[firstname]]," ",NobelPrize[[#This Row],[surname]])</f>
        <v>Arthur B. McDonald</v>
      </c>
      <c r="E870" t="s">
        <v>440</v>
      </c>
      <c r="G870" t="s">
        <v>2284</v>
      </c>
      <c r="H870" t="s">
        <v>2273</v>
      </c>
      <c r="I870">
        <v>2</v>
      </c>
      <c r="J870" t="s">
        <v>1961</v>
      </c>
      <c r="K870" t="s">
        <v>1962</v>
      </c>
      <c r="L870" t="s">
        <v>453</v>
      </c>
      <c r="M870" t="s">
        <v>68</v>
      </c>
      <c r="N870">
        <v>77</v>
      </c>
      <c r="O870">
        <v>72</v>
      </c>
    </row>
    <row r="871" spans="1:15" x14ac:dyDescent="0.3">
      <c r="A871">
        <v>2015</v>
      </c>
      <c r="B871" t="s">
        <v>1870</v>
      </c>
      <c r="C871" t="s">
        <v>1963</v>
      </c>
      <c r="D871" t="str">
        <f>CONCATENATE(NobelPrize[[#This Row],[firstname]]," ",NobelPrize[[#This Row],[surname]])</f>
        <v>Tomas Lindahl</v>
      </c>
      <c r="E871" t="s">
        <v>86</v>
      </c>
      <c r="G871" t="s">
        <v>2284</v>
      </c>
      <c r="H871" t="s">
        <v>2275</v>
      </c>
      <c r="I871">
        <v>3</v>
      </c>
      <c r="J871" t="s">
        <v>1964</v>
      </c>
      <c r="K871" t="s">
        <v>1965</v>
      </c>
      <c r="L871" t="s">
        <v>48</v>
      </c>
      <c r="M871" t="s">
        <v>84</v>
      </c>
      <c r="N871">
        <v>82</v>
      </c>
      <c r="O871">
        <v>77</v>
      </c>
    </row>
    <row r="872" spans="1:15" x14ac:dyDescent="0.3">
      <c r="A872">
        <v>2015</v>
      </c>
      <c r="B872" t="s">
        <v>431</v>
      </c>
      <c r="C872" t="s">
        <v>1966</v>
      </c>
      <c r="D872" t="str">
        <f>CONCATENATE(NobelPrize[[#This Row],[firstname]]," ",NobelPrize[[#This Row],[surname]])</f>
        <v>Paul Modrich</v>
      </c>
      <c r="E872" t="s">
        <v>61</v>
      </c>
      <c r="G872" t="s">
        <v>2284</v>
      </c>
      <c r="H872" t="s">
        <v>2275</v>
      </c>
      <c r="I872">
        <v>3</v>
      </c>
      <c r="J872" t="s">
        <v>1892</v>
      </c>
      <c r="K872" t="s">
        <v>1967</v>
      </c>
      <c r="L872" t="s">
        <v>64</v>
      </c>
      <c r="M872" t="s">
        <v>54</v>
      </c>
      <c r="N872">
        <v>74</v>
      </c>
      <c r="O872">
        <v>69</v>
      </c>
    </row>
    <row r="873" spans="1:15" x14ac:dyDescent="0.3">
      <c r="A873">
        <v>2015</v>
      </c>
      <c r="B873" t="s">
        <v>1968</v>
      </c>
      <c r="C873" t="s">
        <v>1969</v>
      </c>
      <c r="D873" t="str">
        <f>CONCATENATE(NobelPrize[[#This Row],[firstname]]," ",NobelPrize[[#This Row],[surname]])</f>
        <v>Aziz Sancar</v>
      </c>
      <c r="E873" t="s">
        <v>1414</v>
      </c>
      <c r="G873" t="s">
        <v>2284</v>
      </c>
      <c r="H873" t="s">
        <v>2275</v>
      </c>
      <c r="I873">
        <v>3</v>
      </c>
      <c r="J873" t="s">
        <v>1753</v>
      </c>
      <c r="K873" t="s">
        <v>1754</v>
      </c>
      <c r="L873" t="s">
        <v>64</v>
      </c>
      <c r="M873" t="s">
        <v>91</v>
      </c>
      <c r="N873">
        <v>74</v>
      </c>
      <c r="O873">
        <v>69</v>
      </c>
    </row>
    <row r="874" spans="1:15" x14ac:dyDescent="0.3">
      <c r="A874">
        <v>2015</v>
      </c>
      <c r="B874" t="s">
        <v>1970</v>
      </c>
      <c r="C874" t="s">
        <v>1971</v>
      </c>
      <c r="D874" t="str">
        <f>CONCATENATE(NobelPrize[[#This Row],[firstname]]," ",NobelPrize[[#This Row],[surname]])</f>
        <v>Svetlana Alexievich</v>
      </c>
      <c r="E874" t="s">
        <v>712</v>
      </c>
      <c r="G874" t="s">
        <v>2285</v>
      </c>
      <c r="H874" t="s">
        <v>2277</v>
      </c>
      <c r="I874">
        <v>1</v>
      </c>
      <c r="M874" t="s">
        <v>30</v>
      </c>
      <c r="N874">
        <v>72</v>
      </c>
      <c r="O874">
        <v>67</v>
      </c>
    </row>
    <row r="875" spans="1:15" x14ac:dyDescent="0.3">
      <c r="A875">
        <v>2015</v>
      </c>
      <c r="B875" t="s">
        <v>1972</v>
      </c>
      <c r="C875" t="s">
        <v>1973</v>
      </c>
      <c r="D875" t="str">
        <f>CONCATENATE(NobelPrize[[#This Row],[firstname]]," ",NobelPrize[[#This Row],[surname]])</f>
        <v>Angus Deaton</v>
      </c>
      <c r="E875" t="s">
        <v>45</v>
      </c>
      <c r="G875" t="s">
        <v>2284</v>
      </c>
      <c r="H875" t="s">
        <v>2278</v>
      </c>
      <c r="I875">
        <v>1</v>
      </c>
      <c r="J875" t="s">
        <v>199</v>
      </c>
      <c r="K875" t="s">
        <v>200</v>
      </c>
      <c r="L875" t="s">
        <v>64</v>
      </c>
      <c r="M875" t="s">
        <v>95</v>
      </c>
      <c r="N875">
        <v>75</v>
      </c>
      <c r="O875">
        <v>70</v>
      </c>
    </row>
    <row r="876" spans="1:15" x14ac:dyDescent="0.3">
      <c r="A876">
        <v>2016</v>
      </c>
      <c r="B876" t="s">
        <v>1974</v>
      </c>
      <c r="C876" t="s">
        <v>1975</v>
      </c>
      <c r="D876" t="str">
        <f>CONCATENATE(NobelPrize[[#This Row],[firstname]]," ",NobelPrize[[#This Row],[surname]])</f>
        <v>Yoshinori Ohsumi</v>
      </c>
      <c r="E876" t="s">
        <v>212</v>
      </c>
      <c r="G876" t="s">
        <v>2284</v>
      </c>
      <c r="H876" t="s">
        <v>2274</v>
      </c>
      <c r="I876">
        <v>1</v>
      </c>
      <c r="J876" t="s">
        <v>1976</v>
      </c>
      <c r="K876" t="s">
        <v>304</v>
      </c>
      <c r="L876" t="s">
        <v>215</v>
      </c>
      <c r="M876" t="s">
        <v>118</v>
      </c>
      <c r="N876">
        <v>75</v>
      </c>
      <c r="O876">
        <v>71</v>
      </c>
    </row>
    <row r="877" spans="1:15" x14ac:dyDescent="0.3">
      <c r="A877">
        <v>2016</v>
      </c>
      <c r="B877" t="s">
        <v>1671</v>
      </c>
      <c r="C877" t="s">
        <v>1977</v>
      </c>
      <c r="D877" t="str">
        <f>CONCATENATE(NobelPrize[[#This Row],[firstname]]," ",NobelPrize[[#This Row],[surname]])</f>
        <v>David J. Thouless</v>
      </c>
      <c r="E877" t="s">
        <v>45</v>
      </c>
      <c r="F877" t="s">
        <v>45</v>
      </c>
      <c r="G877" t="s">
        <v>2284</v>
      </c>
      <c r="H877" t="s">
        <v>2273</v>
      </c>
      <c r="I877">
        <v>2</v>
      </c>
      <c r="J877" t="s">
        <v>429</v>
      </c>
      <c r="K877" t="s">
        <v>430</v>
      </c>
      <c r="L877" t="s">
        <v>64</v>
      </c>
      <c r="M877" t="s">
        <v>91</v>
      </c>
      <c r="N877">
        <v>85</v>
      </c>
      <c r="O877">
        <v>82</v>
      </c>
    </row>
    <row r="878" spans="1:15" x14ac:dyDescent="0.3">
      <c r="A878">
        <v>2016</v>
      </c>
      <c r="B878" t="s">
        <v>1978</v>
      </c>
      <c r="C878" t="s">
        <v>1979</v>
      </c>
      <c r="D878" t="str">
        <f>CONCATENATE(NobelPrize[[#This Row],[firstname]]," ",NobelPrize[[#This Row],[surname]])</f>
        <v>F. Duncan M. Haldane</v>
      </c>
      <c r="E878" t="s">
        <v>45</v>
      </c>
      <c r="G878" t="s">
        <v>2284</v>
      </c>
      <c r="H878" t="s">
        <v>2273</v>
      </c>
      <c r="I878">
        <v>4</v>
      </c>
      <c r="J878" t="s">
        <v>199</v>
      </c>
      <c r="K878" t="s">
        <v>200</v>
      </c>
      <c r="L878" t="s">
        <v>64</v>
      </c>
      <c r="M878" t="s">
        <v>91</v>
      </c>
      <c r="N878">
        <v>69</v>
      </c>
      <c r="O878">
        <v>65</v>
      </c>
    </row>
    <row r="879" spans="1:15" x14ac:dyDescent="0.3">
      <c r="A879">
        <v>2016</v>
      </c>
      <c r="B879" t="s">
        <v>1138</v>
      </c>
      <c r="C879" t="s">
        <v>1980</v>
      </c>
      <c r="D879" t="str">
        <f>CONCATENATE(NobelPrize[[#This Row],[firstname]]," ",NobelPrize[[#This Row],[surname]])</f>
        <v>J. Michael Kosterlitz</v>
      </c>
      <c r="E879" t="s">
        <v>45</v>
      </c>
      <c r="G879" t="s">
        <v>2284</v>
      </c>
      <c r="H879" t="s">
        <v>2273</v>
      </c>
      <c r="I879">
        <v>4</v>
      </c>
      <c r="J879" t="s">
        <v>329</v>
      </c>
      <c r="K879" t="s">
        <v>330</v>
      </c>
      <c r="L879" t="s">
        <v>64</v>
      </c>
      <c r="M879" t="s">
        <v>54</v>
      </c>
      <c r="N879">
        <v>77</v>
      </c>
      <c r="O879">
        <v>73</v>
      </c>
    </row>
    <row r="880" spans="1:15" x14ac:dyDescent="0.3">
      <c r="A880">
        <v>2016</v>
      </c>
      <c r="B880" t="s">
        <v>1981</v>
      </c>
      <c r="C880" t="s">
        <v>1982</v>
      </c>
      <c r="D880" t="str">
        <f>CONCATENATE(NobelPrize[[#This Row],[firstname]]," ",NobelPrize[[#This Row],[surname]])</f>
        <v>Jean-Pierre Sauvage</v>
      </c>
      <c r="E880" t="s">
        <v>33</v>
      </c>
      <c r="G880" t="s">
        <v>2284</v>
      </c>
      <c r="H880" t="s">
        <v>2275</v>
      </c>
      <c r="I880">
        <v>3</v>
      </c>
      <c r="J880" t="s">
        <v>1857</v>
      </c>
      <c r="K880" t="s">
        <v>77</v>
      </c>
      <c r="L880" t="s">
        <v>35</v>
      </c>
      <c r="M880" t="s">
        <v>95</v>
      </c>
      <c r="N880">
        <v>76</v>
      </c>
      <c r="O880">
        <v>72</v>
      </c>
    </row>
    <row r="881" spans="1:15" x14ac:dyDescent="0.3">
      <c r="A881">
        <v>2016</v>
      </c>
      <c r="B881" t="s">
        <v>1983</v>
      </c>
      <c r="C881" t="s">
        <v>1984</v>
      </c>
      <c r="D881" t="str">
        <f>CONCATENATE(NobelPrize[[#This Row],[firstname]]," ",NobelPrize[[#This Row],[surname]])</f>
        <v>Sir J. Fraser Stoddart</v>
      </c>
      <c r="E881" t="s">
        <v>45</v>
      </c>
      <c r="G881" t="s">
        <v>2284</v>
      </c>
      <c r="H881" t="s">
        <v>2275</v>
      </c>
      <c r="I881">
        <v>3</v>
      </c>
      <c r="J881" t="s">
        <v>797</v>
      </c>
      <c r="K881" t="s">
        <v>798</v>
      </c>
      <c r="L881" t="s">
        <v>64</v>
      </c>
      <c r="M881" t="s">
        <v>30</v>
      </c>
      <c r="N881">
        <v>78</v>
      </c>
      <c r="O881">
        <v>74</v>
      </c>
    </row>
    <row r="882" spans="1:15" x14ac:dyDescent="0.3">
      <c r="A882">
        <v>2016</v>
      </c>
      <c r="B882" t="s">
        <v>1985</v>
      </c>
      <c r="C882" t="s">
        <v>1986</v>
      </c>
      <c r="D882" t="str">
        <f>CONCATENATE(NobelPrize[[#This Row],[firstname]]," ",NobelPrize[[#This Row],[surname]])</f>
        <v>Bernard L. Feringa</v>
      </c>
      <c r="E882" t="s">
        <v>22</v>
      </c>
      <c r="G882" t="s">
        <v>2284</v>
      </c>
      <c r="H882" t="s">
        <v>2275</v>
      </c>
      <c r="I882">
        <v>3</v>
      </c>
      <c r="J882" t="s">
        <v>1987</v>
      </c>
      <c r="K882" t="s">
        <v>239</v>
      </c>
      <c r="L882" t="s">
        <v>2190</v>
      </c>
      <c r="M882" t="s">
        <v>30</v>
      </c>
      <c r="N882">
        <v>69</v>
      </c>
      <c r="O882">
        <v>65</v>
      </c>
    </row>
    <row r="883" spans="1:15" x14ac:dyDescent="0.3">
      <c r="A883">
        <v>2016</v>
      </c>
      <c r="B883" t="s">
        <v>1988</v>
      </c>
      <c r="C883" t="s">
        <v>1989</v>
      </c>
      <c r="D883" t="str">
        <f>CONCATENATE(NobelPrize[[#This Row],[firstname]]," ",NobelPrize[[#This Row],[surname]])</f>
        <v>Juan Manuel Santos</v>
      </c>
      <c r="E883" t="s">
        <v>1454</v>
      </c>
      <c r="G883" t="s">
        <v>2284</v>
      </c>
      <c r="H883" t="s">
        <v>2276</v>
      </c>
      <c r="I883">
        <v>1</v>
      </c>
      <c r="M883" t="s">
        <v>68</v>
      </c>
      <c r="N883">
        <v>69</v>
      </c>
      <c r="O883">
        <v>65</v>
      </c>
    </row>
    <row r="884" spans="1:15" x14ac:dyDescent="0.3">
      <c r="A884">
        <v>2016</v>
      </c>
      <c r="B884" t="s">
        <v>1751</v>
      </c>
      <c r="C884" t="s">
        <v>1990</v>
      </c>
      <c r="D884" t="str">
        <f>CONCATENATE(NobelPrize[[#This Row],[firstname]]," ",NobelPrize[[#This Row],[surname]])</f>
        <v>Oliver Hart</v>
      </c>
      <c r="E884" t="s">
        <v>45</v>
      </c>
      <c r="G884" t="s">
        <v>2284</v>
      </c>
      <c r="H884" t="s">
        <v>2278</v>
      </c>
      <c r="I884">
        <v>2</v>
      </c>
      <c r="J884" t="s">
        <v>203</v>
      </c>
      <c r="K884" t="s">
        <v>204</v>
      </c>
      <c r="L884" t="s">
        <v>64</v>
      </c>
      <c r="M884" t="s">
        <v>95</v>
      </c>
      <c r="N884">
        <v>72</v>
      </c>
      <c r="O884">
        <v>68</v>
      </c>
    </row>
    <row r="885" spans="1:15" x14ac:dyDescent="0.3">
      <c r="A885">
        <v>2016</v>
      </c>
      <c r="B885" t="s">
        <v>1991</v>
      </c>
      <c r="C885" t="s">
        <v>2134</v>
      </c>
      <c r="D885" t="str">
        <f>CONCATENATE(NobelPrize[[#This Row],[firstname]]," ",NobelPrize[[#This Row],[surname]])</f>
        <v>Bengt Holmström</v>
      </c>
      <c r="E885" t="s">
        <v>568</v>
      </c>
      <c r="G885" t="s">
        <v>2284</v>
      </c>
      <c r="H885" t="s">
        <v>2278</v>
      </c>
      <c r="I885">
        <v>2</v>
      </c>
      <c r="J885" t="s">
        <v>296</v>
      </c>
      <c r="K885" t="s">
        <v>204</v>
      </c>
      <c r="L885" t="s">
        <v>64</v>
      </c>
      <c r="M885" t="s">
        <v>73</v>
      </c>
      <c r="N885">
        <v>71</v>
      </c>
      <c r="O885">
        <v>67</v>
      </c>
    </row>
    <row r="886" spans="1:15" x14ac:dyDescent="0.3">
      <c r="A886">
        <v>2016</v>
      </c>
      <c r="B886" t="s">
        <v>1992</v>
      </c>
      <c r="C886" t="s">
        <v>1993</v>
      </c>
      <c r="D886" t="str">
        <f>CONCATENATE(NobelPrize[[#This Row],[firstname]]," ",NobelPrize[[#This Row],[surname]])</f>
        <v>Bob Dylan</v>
      </c>
      <c r="E886" t="s">
        <v>61</v>
      </c>
      <c r="G886" t="s">
        <v>2284</v>
      </c>
      <c r="H886" t="s">
        <v>2277</v>
      </c>
      <c r="I886">
        <v>1</v>
      </c>
      <c r="M886" t="s">
        <v>30</v>
      </c>
      <c r="N886">
        <v>79</v>
      </c>
      <c r="O886">
        <v>75</v>
      </c>
    </row>
    <row r="887" spans="1:15" x14ac:dyDescent="0.3">
      <c r="A887">
        <v>2017</v>
      </c>
      <c r="B887" t="s">
        <v>1994</v>
      </c>
      <c r="C887" t="s">
        <v>1703</v>
      </c>
      <c r="D887" t="str">
        <f>CONCATENATE(NobelPrize[[#This Row],[firstname]]," ",NobelPrize[[#This Row],[surname]])</f>
        <v>Jeffrey C. Hall</v>
      </c>
      <c r="E887" t="s">
        <v>61</v>
      </c>
      <c r="G887" t="s">
        <v>2284</v>
      </c>
      <c r="H887" t="s">
        <v>2274</v>
      </c>
      <c r="I887">
        <v>3</v>
      </c>
      <c r="J887" t="s">
        <v>1995</v>
      </c>
      <c r="K887" t="s">
        <v>1996</v>
      </c>
      <c r="L887" t="s">
        <v>64</v>
      </c>
      <c r="M887" t="s">
        <v>30</v>
      </c>
      <c r="N887">
        <v>75</v>
      </c>
      <c r="O887">
        <v>72</v>
      </c>
    </row>
    <row r="888" spans="1:15" x14ac:dyDescent="0.3">
      <c r="A888">
        <v>2017</v>
      </c>
      <c r="B888" t="s">
        <v>765</v>
      </c>
      <c r="C888" t="s">
        <v>1997</v>
      </c>
      <c r="D888" t="str">
        <f>CONCATENATE(NobelPrize[[#This Row],[firstname]]," ",NobelPrize[[#This Row],[surname]])</f>
        <v>Michael Rosbash</v>
      </c>
      <c r="E888" t="s">
        <v>61</v>
      </c>
      <c r="G888" t="s">
        <v>2284</v>
      </c>
      <c r="H888" t="s">
        <v>2274</v>
      </c>
      <c r="I888">
        <v>3</v>
      </c>
      <c r="J888" t="s">
        <v>1998</v>
      </c>
      <c r="K888" t="s">
        <v>1999</v>
      </c>
      <c r="L888" t="s">
        <v>64</v>
      </c>
      <c r="M888" t="s">
        <v>19</v>
      </c>
      <c r="N888">
        <v>76</v>
      </c>
      <c r="O888">
        <v>73</v>
      </c>
    </row>
    <row r="889" spans="1:15" x14ac:dyDescent="0.3">
      <c r="A889">
        <v>2017</v>
      </c>
      <c r="B889" t="s">
        <v>2000</v>
      </c>
      <c r="C889" t="s">
        <v>2001</v>
      </c>
      <c r="D889" t="str">
        <f>CONCATENATE(NobelPrize[[#This Row],[firstname]]," ",NobelPrize[[#This Row],[surname]])</f>
        <v>Michael W. Young</v>
      </c>
      <c r="E889" t="s">
        <v>61</v>
      </c>
      <c r="G889" t="s">
        <v>2284</v>
      </c>
      <c r="H889" t="s">
        <v>2274</v>
      </c>
      <c r="I889">
        <v>3</v>
      </c>
      <c r="J889" t="s">
        <v>674</v>
      </c>
      <c r="K889" t="s">
        <v>180</v>
      </c>
      <c r="L889" t="s">
        <v>64</v>
      </c>
      <c r="M889" t="s">
        <v>19</v>
      </c>
      <c r="N889">
        <v>71</v>
      </c>
      <c r="O889">
        <v>68</v>
      </c>
    </row>
    <row r="890" spans="1:15" x14ac:dyDescent="0.3">
      <c r="A890">
        <v>2017</v>
      </c>
      <c r="B890" t="s">
        <v>2002</v>
      </c>
      <c r="C890" t="s">
        <v>2003</v>
      </c>
      <c r="D890" t="str">
        <f>CONCATENATE(NobelPrize[[#This Row],[firstname]]," ",NobelPrize[[#This Row],[surname]])</f>
        <v>Rainer Weiss</v>
      </c>
      <c r="E890" t="s">
        <v>15</v>
      </c>
      <c r="G890" t="s">
        <v>2284</v>
      </c>
      <c r="H890" t="s">
        <v>2273</v>
      </c>
      <c r="I890">
        <v>2</v>
      </c>
      <c r="J890" t="s">
        <v>2004</v>
      </c>
      <c r="K890" t="s">
        <v>130</v>
      </c>
      <c r="L890" t="s">
        <v>64</v>
      </c>
      <c r="M890" t="s">
        <v>91</v>
      </c>
      <c r="N890">
        <v>88</v>
      </c>
      <c r="O890">
        <v>85</v>
      </c>
    </row>
    <row r="891" spans="1:15" x14ac:dyDescent="0.3">
      <c r="A891">
        <v>2017</v>
      </c>
      <c r="B891" t="s">
        <v>2005</v>
      </c>
      <c r="C891" t="s">
        <v>2006</v>
      </c>
      <c r="D891" t="str">
        <f>CONCATENATE(NobelPrize[[#This Row],[firstname]]," ",NobelPrize[[#This Row],[surname]])</f>
        <v>Barry C. Barish</v>
      </c>
      <c r="E891" t="s">
        <v>61</v>
      </c>
      <c r="G891" t="s">
        <v>2284</v>
      </c>
      <c r="H891" t="s">
        <v>2273</v>
      </c>
      <c r="I891">
        <v>4</v>
      </c>
      <c r="J891" t="s">
        <v>2004</v>
      </c>
      <c r="K891" t="s">
        <v>130</v>
      </c>
      <c r="L891" t="s">
        <v>64</v>
      </c>
      <c r="M891" t="s">
        <v>84</v>
      </c>
      <c r="N891">
        <v>84</v>
      </c>
      <c r="O891">
        <v>81</v>
      </c>
    </row>
    <row r="892" spans="1:15" x14ac:dyDescent="0.3">
      <c r="A892">
        <v>2017</v>
      </c>
      <c r="B892" t="s">
        <v>2007</v>
      </c>
      <c r="C892" t="s">
        <v>2008</v>
      </c>
      <c r="D892" t="str">
        <f>CONCATENATE(NobelPrize[[#This Row],[firstname]]," ",NobelPrize[[#This Row],[surname]])</f>
        <v>Kip S. Thorne</v>
      </c>
      <c r="E892" t="s">
        <v>61</v>
      </c>
      <c r="G892" t="s">
        <v>2284</v>
      </c>
      <c r="H892" t="s">
        <v>2273</v>
      </c>
      <c r="I892">
        <v>4</v>
      </c>
      <c r="J892" t="s">
        <v>2004</v>
      </c>
      <c r="K892" t="s">
        <v>130</v>
      </c>
      <c r="L892" t="s">
        <v>64</v>
      </c>
      <c r="M892" t="s">
        <v>54</v>
      </c>
      <c r="N892">
        <v>80</v>
      </c>
      <c r="O892">
        <v>77</v>
      </c>
    </row>
    <row r="893" spans="1:15" x14ac:dyDescent="0.3">
      <c r="A893">
        <v>2017</v>
      </c>
      <c r="B893" t="s">
        <v>1009</v>
      </c>
      <c r="C893" t="s">
        <v>2009</v>
      </c>
      <c r="D893" t="str">
        <f>CONCATENATE(NobelPrize[[#This Row],[firstname]]," ",NobelPrize[[#This Row],[surname]])</f>
        <v>Jacques Dubochet</v>
      </c>
      <c r="E893" t="s">
        <v>116</v>
      </c>
      <c r="G893" t="s">
        <v>2284</v>
      </c>
      <c r="H893" t="s">
        <v>2275</v>
      </c>
      <c r="I893">
        <v>3</v>
      </c>
      <c r="J893" t="s">
        <v>2010</v>
      </c>
      <c r="K893" t="s">
        <v>2011</v>
      </c>
      <c r="L893" t="s">
        <v>399</v>
      </c>
      <c r="M893" t="s">
        <v>54</v>
      </c>
      <c r="N893">
        <v>78</v>
      </c>
      <c r="O893">
        <v>75</v>
      </c>
    </row>
    <row r="894" spans="1:15" x14ac:dyDescent="0.3">
      <c r="A894">
        <v>2017</v>
      </c>
      <c r="B894" t="s">
        <v>2012</v>
      </c>
      <c r="C894" t="s">
        <v>1559</v>
      </c>
      <c r="D894" t="str">
        <f>CONCATENATE(NobelPrize[[#This Row],[firstname]]," ",NobelPrize[[#This Row],[surname]])</f>
        <v>Joachim Frank</v>
      </c>
      <c r="E894" t="s">
        <v>15</v>
      </c>
      <c r="G894" t="s">
        <v>2284</v>
      </c>
      <c r="H894" t="s">
        <v>2275</v>
      </c>
      <c r="I894">
        <v>3</v>
      </c>
      <c r="J894" t="s">
        <v>196</v>
      </c>
      <c r="K894" t="s">
        <v>180</v>
      </c>
      <c r="L894" t="s">
        <v>64</v>
      </c>
      <c r="M894" t="s">
        <v>91</v>
      </c>
      <c r="N894">
        <v>80</v>
      </c>
      <c r="O894">
        <v>77</v>
      </c>
    </row>
    <row r="895" spans="1:15" x14ac:dyDescent="0.3">
      <c r="A895">
        <v>2017</v>
      </c>
      <c r="B895" t="s">
        <v>516</v>
      </c>
      <c r="C895" t="s">
        <v>1240</v>
      </c>
      <c r="D895" t="str">
        <f>CONCATENATE(NobelPrize[[#This Row],[firstname]]," ",NobelPrize[[#This Row],[surname]])</f>
        <v>Richard Henderson</v>
      </c>
      <c r="E895" t="s">
        <v>45</v>
      </c>
      <c r="G895" t="s">
        <v>2284</v>
      </c>
      <c r="H895" t="s">
        <v>2275</v>
      </c>
      <c r="I895">
        <v>3</v>
      </c>
      <c r="J895" t="s">
        <v>615</v>
      </c>
      <c r="K895" t="s">
        <v>58</v>
      </c>
      <c r="L895" t="s">
        <v>48</v>
      </c>
      <c r="M895" t="s">
        <v>25</v>
      </c>
      <c r="N895">
        <v>75</v>
      </c>
      <c r="O895">
        <v>72</v>
      </c>
    </row>
    <row r="896" spans="1:15" x14ac:dyDescent="0.3">
      <c r="A896">
        <v>2017</v>
      </c>
      <c r="B896" t="s">
        <v>2013</v>
      </c>
      <c r="C896" t="s">
        <v>2014</v>
      </c>
      <c r="D896" t="str">
        <f>CONCATENATE(NobelPrize[[#This Row],[firstname]]," ",NobelPrize[[#This Row],[surname]])</f>
        <v>Kazuo Ishiguro</v>
      </c>
      <c r="E896" t="s">
        <v>212</v>
      </c>
      <c r="G896" t="s">
        <v>2284</v>
      </c>
      <c r="H896" t="s">
        <v>2277</v>
      </c>
      <c r="I896">
        <v>1</v>
      </c>
      <c r="M896" t="s">
        <v>41</v>
      </c>
      <c r="N896">
        <v>66</v>
      </c>
      <c r="O896">
        <v>63</v>
      </c>
    </row>
    <row r="897" spans="1:15" x14ac:dyDescent="0.3">
      <c r="A897">
        <v>2017</v>
      </c>
      <c r="B897" t="s">
        <v>2015</v>
      </c>
      <c r="C897" t="s">
        <v>2016</v>
      </c>
      <c r="D897" t="str">
        <f>CONCATENATE(NobelPrize[[#This Row],[firstname]]," ",NobelPrize[[#This Row],[surname]])</f>
        <v>Richard H. Thaler</v>
      </c>
      <c r="E897" t="s">
        <v>61</v>
      </c>
      <c r="G897" t="s">
        <v>2284</v>
      </c>
      <c r="H897" t="s">
        <v>2278</v>
      </c>
      <c r="I897">
        <v>1</v>
      </c>
      <c r="J897" t="s">
        <v>62</v>
      </c>
      <c r="K897" t="s">
        <v>63</v>
      </c>
      <c r="L897" t="s">
        <v>64</v>
      </c>
      <c r="M897" t="s">
        <v>91</v>
      </c>
      <c r="N897">
        <v>75</v>
      </c>
      <c r="O897">
        <v>72</v>
      </c>
    </row>
    <row r="898" spans="1:15" x14ac:dyDescent="0.3">
      <c r="A898">
        <v>2018</v>
      </c>
      <c r="B898" t="s">
        <v>2017</v>
      </c>
      <c r="C898" t="s">
        <v>2018</v>
      </c>
      <c r="D898" t="str">
        <f>CONCATENATE(NobelPrize[[#This Row],[firstname]]," ",NobelPrize[[#This Row],[surname]])</f>
        <v>James P. Allison</v>
      </c>
      <c r="E898" t="s">
        <v>61</v>
      </c>
      <c r="G898" t="s">
        <v>2284</v>
      </c>
      <c r="H898" t="s">
        <v>2274</v>
      </c>
      <c r="I898">
        <v>2</v>
      </c>
      <c r="J898" t="s">
        <v>2019</v>
      </c>
      <c r="K898" t="s">
        <v>1141</v>
      </c>
      <c r="L898" t="s">
        <v>64</v>
      </c>
      <c r="M898" t="s">
        <v>68</v>
      </c>
      <c r="N898">
        <v>72</v>
      </c>
      <c r="O898">
        <v>70</v>
      </c>
    </row>
    <row r="899" spans="1:15" x14ac:dyDescent="0.3">
      <c r="A899">
        <v>2018</v>
      </c>
      <c r="B899" t="s">
        <v>2020</v>
      </c>
      <c r="C899" t="s">
        <v>2021</v>
      </c>
      <c r="D899" t="str">
        <f>CONCATENATE(NobelPrize[[#This Row],[firstname]]," ",NobelPrize[[#This Row],[surname]])</f>
        <v>Tasuku Honjo</v>
      </c>
      <c r="E899" t="s">
        <v>212</v>
      </c>
      <c r="G899" t="s">
        <v>2284</v>
      </c>
      <c r="H899" t="s">
        <v>2274</v>
      </c>
      <c r="I899">
        <v>2</v>
      </c>
      <c r="J899" t="s">
        <v>709</v>
      </c>
      <c r="K899" t="s">
        <v>214</v>
      </c>
      <c r="L899" t="s">
        <v>215</v>
      </c>
      <c r="M899" t="s">
        <v>84</v>
      </c>
      <c r="N899">
        <v>78</v>
      </c>
      <c r="O899">
        <v>76</v>
      </c>
    </row>
    <row r="900" spans="1:15" x14ac:dyDescent="0.3">
      <c r="A900">
        <v>2018</v>
      </c>
      <c r="B900" t="s">
        <v>535</v>
      </c>
      <c r="C900" t="s">
        <v>2022</v>
      </c>
      <c r="D900" t="str">
        <f>CONCATENATE(NobelPrize[[#This Row],[firstname]]," ",NobelPrize[[#This Row],[surname]])</f>
        <v>Arthur Ashkin</v>
      </c>
      <c r="E900" t="s">
        <v>61</v>
      </c>
      <c r="G900" t="s">
        <v>2284</v>
      </c>
      <c r="H900" t="s">
        <v>2273</v>
      </c>
      <c r="I900">
        <v>2</v>
      </c>
      <c r="J900" t="s">
        <v>369</v>
      </c>
      <c r="K900" t="s">
        <v>370</v>
      </c>
      <c r="L900" t="s">
        <v>64</v>
      </c>
      <c r="M900" t="s">
        <v>91</v>
      </c>
      <c r="N900">
        <v>98</v>
      </c>
      <c r="O900">
        <v>96</v>
      </c>
    </row>
    <row r="901" spans="1:15" x14ac:dyDescent="0.3">
      <c r="A901">
        <v>2018</v>
      </c>
      <c r="B901" t="s">
        <v>2137</v>
      </c>
      <c r="C901" t="s">
        <v>2023</v>
      </c>
      <c r="D901" t="str">
        <f>CONCATENATE(NobelPrize[[#This Row],[firstname]]," ",NobelPrize[[#This Row],[surname]])</f>
        <v>Gérard  Mourou</v>
      </c>
      <c r="E901" t="s">
        <v>33</v>
      </c>
      <c r="G901" t="s">
        <v>2284</v>
      </c>
      <c r="H901" t="s">
        <v>2273</v>
      </c>
      <c r="I901">
        <v>4</v>
      </c>
      <c r="J901" t="s">
        <v>2139</v>
      </c>
      <c r="K901" t="s">
        <v>2024</v>
      </c>
      <c r="L901" t="s">
        <v>35</v>
      </c>
      <c r="M901" t="s">
        <v>54</v>
      </c>
      <c r="N901">
        <v>76</v>
      </c>
      <c r="O901">
        <v>74</v>
      </c>
    </row>
    <row r="902" spans="1:15" x14ac:dyDescent="0.3">
      <c r="A902">
        <v>2018</v>
      </c>
      <c r="B902" t="s">
        <v>2025</v>
      </c>
      <c r="C902" t="s">
        <v>2026</v>
      </c>
      <c r="D902" t="str">
        <f>CONCATENATE(NobelPrize[[#This Row],[firstname]]," ",NobelPrize[[#This Row],[surname]])</f>
        <v>Donna Strickland</v>
      </c>
      <c r="E902" t="s">
        <v>440</v>
      </c>
      <c r="G902" t="s">
        <v>2285</v>
      </c>
      <c r="H902" t="s">
        <v>2273</v>
      </c>
      <c r="I902">
        <v>4</v>
      </c>
      <c r="J902" t="s">
        <v>2027</v>
      </c>
      <c r="K902" t="s">
        <v>2028</v>
      </c>
      <c r="L902" t="s">
        <v>453</v>
      </c>
      <c r="M902" t="s">
        <v>30</v>
      </c>
      <c r="N902">
        <v>61</v>
      </c>
      <c r="O902">
        <v>59</v>
      </c>
    </row>
    <row r="903" spans="1:15" x14ac:dyDescent="0.3">
      <c r="A903">
        <v>2018</v>
      </c>
      <c r="B903" t="s">
        <v>2029</v>
      </c>
      <c r="C903" t="s">
        <v>2030</v>
      </c>
      <c r="D903" t="str">
        <f>CONCATENATE(NobelPrize[[#This Row],[firstname]]," ",NobelPrize[[#This Row],[surname]])</f>
        <v>Frances H. Arnold</v>
      </c>
      <c r="E903" t="s">
        <v>61</v>
      </c>
      <c r="G903" t="s">
        <v>2285</v>
      </c>
      <c r="H903" t="s">
        <v>2275</v>
      </c>
      <c r="I903">
        <v>2</v>
      </c>
      <c r="J903" t="s">
        <v>129</v>
      </c>
      <c r="K903" t="s">
        <v>130</v>
      </c>
      <c r="L903" t="s">
        <v>64</v>
      </c>
      <c r="M903" t="s">
        <v>25</v>
      </c>
      <c r="N903">
        <v>64</v>
      </c>
      <c r="O903">
        <v>62</v>
      </c>
    </row>
    <row r="904" spans="1:15" x14ac:dyDescent="0.3">
      <c r="A904">
        <v>2018</v>
      </c>
      <c r="B904" t="s">
        <v>2031</v>
      </c>
      <c r="C904" t="s">
        <v>766</v>
      </c>
      <c r="D904" t="str">
        <f>CONCATENATE(NobelPrize[[#This Row],[firstname]]," ",NobelPrize[[#This Row],[surname]])</f>
        <v>George P. Smith</v>
      </c>
      <c r="E904" t="s">
        <v>61</v>
      </c>
      <c r="G904" t="s">
        <v>2284</v>
      </c>
      <c r="H904" t="s">
        <v>2275</v>
      </c>
      <c r="I904">
        <v>4</v>
      </c>
      <c r="J904" t="s">
        <v>2032</v>
      </c>
      <c r="K904" t="s">
        <v>2033</v>
      </c>
      <c r="L904" t="s">
        <v>64</v>
      </c>
      <c r="M904" t="s">
        <v>19</v>
      </c>
      <c r="N904">
        <v>79</v>
      </c>
      <c r="O904">
        <v>77</v>
      </c>
    </row>
    <row r="905" spans="1:15" x14ac:dyDescent="0.3">
      <c r="A905">
        <v>2018</v>
      </c>
      <c r="B905" t="s">
        <v>2034</v>
      </c>
      <c r="C905" t="s">
        <v>2035</v>
      </c>
      <c r="D905" t="str">
        <f>CONCATENATE(NobelPrize[[#This Row],[firstname]]," ",NobelPrize[[#This Row],[surname]])</f>
        <v>Sir Gregory P. Winter</v>
      </c>
      <c r="E905" t="s">
        <v>45</v>
      </c>
      <c r="G905" t="s">
        <v>2284</v>
      </c>
      <c r="H905" t="s">
        <v>2275</v>
      </c>
      <c r="I905">
        <v>4</v>
      </c>
      <c r="J905" t="s">
        <v>615</v>
      </c>
      <c r="K905" t="s">
        <v>58</v>
      </c>
      <c r="L905" t="s">
        <v>48</v>
      </c>
      <c r="M905" t="s">
        <v>73</v>
      </c>
      <c r="N905">
        <v>69</v>
      </c>
      <c r="O905">
        <v>67</v>
      </c>
    </row>
    <row r="906" spans="1:15" x14ac:dyDescent="0.3">
      <c r="A906">
        <v>2018</v>
      </c>
      <c r="B906" t="s">
        <v>2036</v>
      </c>
      <c r="C906" t="s">
        <v>2037</v>
      </c>
      <c r="D906" t="str">
        <f>CONCATENATE(NobelPrize[[#This Row],[firstname]]," ",NobelPrize[[#This Row],[surname]])</f>
        <v>Denis Mukwege</v>
      </c>
      <c r="E906" t="s">
        <v>2038</v>
      </c>
      <c r="G906" t="s">
        <v>2284</v>
      </c>
      <c r="H906" t="s">
        <v>2276</v>
      </c>
      <c r="I906">
        <v>2</v>
      </c>
      <c r="M906" t="s">
        <v>19</v>
      </c>
      <c r="N906">
        <v>65</v>
      </c>
      <c r="O906">
        <v>63</v>
      </c>
    </row>
    <row r="907" spans="1:15" x14ac:dyDescent="0.3">
      <c r="A907">
        <v>2018</v>
      </c>
      <c r="B907" t="s">
        <v>2039</v>
      </c>
      <c r="C907" t="s">
        <v>1185</v>
      </c>
      <c r="D907" t="str">
        <f>CONCATENATE(NobelPrize[[#This Row],[firstname]]," ",NobelPrize[[#This Row],[surname]])</f>
        <v>Nadia Murad</v>
      </c>
      <c r="E907" t="s">
        <v>2040</v>
      </c>
      <c r="G907" t="s">
        <v>2285</v>
      </c>
      <c r="H907" t="s">
        <v>2276</v>
      </c>
      <c r="I907">
        <v>2</v>
      </c>
      <c r="M907" t="s">
        <v>84</v>
      </c>
      <c r="N907">
        <v>27</v>
      </c>
      <c r="O907">
        <v>25</v>
      </c>
    </row>
    <row r="908" spans="1:15" x14ac:dyDescent="0.3">
      <c r="A908">
        <v>2018</v>
      </c>
      <c r="B908" t="s">
        <v>469</v>
      </c>
      <c r="C908" t="s">
        <v>2041</v>
      </c>
      <c r="D908" t="str">
        <f>CONCATENATE(NobelPrize[[#This Row],[firstname]]," ",NobelPrize[[#This Row],[surname]])</f>
        <v>William D. Nordhaus</v>
      </c>
      <c r="E908" t="s">
        <v>61</v>
      </c>
      <c r="G908" t="s">
        <v>2284</v>
      </c>
      <c r="H908" t="s">
        <v>2278</v>
      </c>
      <c r="I908">
        <v>2</v>
      </c>
      <c r="J908" t="s">
        <v>651</v>
      </c>
      <c r="K908" t="s">
        <v>652</v>
      </c>
      <c r="L908" t="s">
        <v>64</v>
      </c>
      <c r="M908" t="s">
        <v>30</v>
      </c>
      <c r="N908">
        <v>79</v>
      </c>
      <c r="O908">
        <v>77</v>
      </c>
    </row>
    <row r="909" spans="1:15" x14ac:dyDescent="0.3">
      <c r="A909">
        <v>2018</v>
      </c>
      <c r="B909" t="s">
        <v>2042</v>
      </c>
      <c r="C909" t="s">
        <v>2043</v>
      </c>
      <c r="D909" t="str">
        <f>CONCATENATE(NobelPrize[[#This Row],[firstname]]," ",NobelPrize[[#This Row],[surname]])</f>
        <v>Paul M. Romer</v>
      </c>
      <c r="E909" t="s">
        <v>61</v>
      </c>
      <c r="G909" t="s">
        <v>2284</v>
      </c>
      <c r="H909" t="s">
        <v>2278</v>
      </c>
      <c r="I909">
        <v>2</v>
      </c>
      <c r="J909" t="s">
        <v>2044</v>
      </c>
      <c r="K909" t="s">
        <v>180</v>
      </c>
      <c r="L909" t="s">
        <v>64</v>
      </c>
      <c r="M909" t="s">
        <v>41</v>
      </c>
      <c r="N909">
        <v>65</v>
      </c>
      <c r="O909">
        <v>63</v>
      </c>
    </row>
    <row r="910" spans="1:15" x14ac:dyDescent="0.3">
      <c r="A910">
        <v>2019</v>
      </c>
      <c r="B910" t="s">
        <v>96</v>
      </c>
      <c r="C910" t="s">
        <v>2045</v>
      </c>
      <c r="D910" t="str">
        <f>CONCATENATE(NobelPrize[[#This Row],[firstname]]," ",NobelPrize[[#This Row],[surname]])</f>
        <v>William Kaelin</v>
      </c>
      <c r="E910" t="s">
        <v>61</v>
      </c>
      <c r="G910" t="s">
        <v>2284</v>
      </c>
      <c r="H910" t="s">
        <v>2274</v>
      </c>
      <c r="I910">
        <v>3</v>
      </c>
      <c r="J910" t="s">
        <v>954</v>
      </c>
      <c r="K910" t="s">
        <v>955</v>
      </c>
      <c r="L910" t="s">
        <v>64</v>
      </c>
      <c r="M910" t="s">
        <v>41</v>
      </c>
      <c r="N910">
        <v>63</v>
      </c>
      <c r="O910">
        <v>62</v>
      </c>
    </row>
    <row r="911" spans="1:15" x14ac:dyDescent="0.3">
      <c r="A911">
        <v>2019</v>
      </c>
      <c r="B911" t="s">
        <v>551</v>
      </c>
      <c r="C911" t="s">
        <v>2046</v>
      </c>
      <c r="D911" t="str">
        <f>CONCATENATE(NobelPrize[[#This Row],[firstname]]," ",NobelPrize[[#This Row],[surname]])</f>
        <v>Peter Ratcliffe</v>
      </c>
      <c r="E911" t="s">
        <v>45</v>
      </c>
      <c r="G911" t="s">
        <v>2284</v>
      </c>
      <c r="H911" t="s">
        <v>2274</v>
      </c>
      <c r="I911">
        <v>3</v>
      </c>
      <c r="J911" t="s">
        <v>522</v>
      </c>
      <c r="K911" t="s">
        <v>523</v>
      </c>
      <c r="L911" t="s">
        <v>48</v>
      </c>
      <c r="M911" t="s">
        <v>30</v>
      </c>
      <c r="N911">
        <v>66</v>
      </c>
      <c r="O911">
        <v>65</v>
      </c>
    </row>
    <row r="912" spans="1:15" x14ac:dyDescent="0.3">
      <c r="A912">
        <v>2019</v>
      </c>
      <c r="B912" t="s">
        <v>2047</v>
      </c>
      <c r="C912" t="s">
        <v>2048</v>
      </c>
      <c r="D912" t="str">
        <f>CONCATENATE(NobelPrize[[#This Row],[firstname]]," ",NobelPrize[[#This Row],[surname]])</f>
        <v>Gregg Semenza</v>
      </c>
      <c r="E912" t="s">
        <v>61</v>
      </c>
      <c r="G912" t="s">
        <v>2284</v>
      </c>
      <c r="H912" t="s">
        <v>2274</v>
      </c>
      <c r="I912">
        <v>3</v>
      </c>
      <c r="J912" t="s">
        <v>1867</v>
      </c>
      <c r="K912" t="s">
        <v>1080</v>
      </c>
      <c r="L912" t="s">
        <v>64</v>
      </c>
      <c r="M912" t="s">
        <v>25</v>
      </c>
      <c r="N912">
        <v>64</v>
      </c>
      <c r="O912">
        <v>63</v>
      </c>
    </row>
    <row r="913" spans="1:15" x14ac:dyDescent="0.3">
      <c r="A913">
        <v>2019</v>
      </c>
      <c r="B913" t="s">
        <v>135</v>
      </c>
      <c r="C913" t="s">
        <v>2049</v>
      </c>
      <c r="D913" t="str">
        <f>CONCATENATE(NobelPrize[[#This Row],[firstname]]," ",NobelPrize[[#This Row],[surname]])</f>
        <v>James Peebles</v>
      </c>
      <c r="E913" t="s">
        <v>440</v>
      </c>
      <c r="G913" t="s">
        <v>2284</v>
      </c>
      <c r="H913" t="s">
        <v>2273</v>
      </c>
      <c r="I913">
        <v>2</v>
      </c>
      <c r="J913" t="s">
        <v>199</v>
      </c>
      <c r="K913" t="s">
        <v>200</v>
      </c>
      <c r="L913" t="s">
        <v>64</v>
      </c>
      <c r="M913" t="s">
        <v>73</v>
      </c>
      <c r="N913">
        <v>85</v>
      </c>
      <c r="O913">
        <v>84</v>
      </c>
    </row>
    <row r="914" spans="1:15" x14ac:dyDescent="0.3">
      <c r="A914">
        <v>2019</v>
      </c>
      <c r="B914" t="s">
        <v>751</v>
      </c>
      <c r="C914" t="s">
        <v>2050</v>
      </c>
      <c r="D914" t="str">
        <f>CONCATENATE(NobelPrize[[#This Row],[firstname]]," ",NobelPrize[[#This Row],[surname]])</f>
        <v>Michel Mayor</v>
      </c>
      <c r="E914" t="s">
        <v>116</v>
      </c>
      <c r="G914" t="s">
        <v>2284</v>
      </c>
      <c r="H914" t="s">
        <v>2273</v>
      </c>
      <c r="I914">
        <v>4</v>
      </c>
      <c r="J914" t="s">
        <v>2051</v>
      </c>
      <c r="K914" t="s">
        <v>398</v>
      </c>
      <c r="L914" t="s">
        <v>399</v>
      </c>
      <c r="M914" t="s">
        <v>84</v>
      </c>
      <c r="N914">
        <v>78</v>
      </c>
      <c r="O914">
        <v>77</v>
      </c>
    </row>
    <row r="915" spans="1:15" x14ac:dyDescent="0.3">
      <c r="A915">
        <v>2019</v>
      </c>
      <c r="B915" t="s">
        <v>2052</v>
      </c>
      <c r="C915" t="s">
        <v>2053</v>
      </c>
      <c r="D915" t="str">
        <f>CONCATENATE(NobelPrize[[#This Row],[firstname]]," ",NobelPrize[[#This Row],[surname]])</f>
        <v>Didier Queloz</v>
      </c>
      <c r="E915" t="s">
        <v>116</v>
      </c>
      <c r="G915" t="s">
        <v>2284</v>
      </c>
      <c r="H915" t="s">
        <v>2273</v>
      </c>
      <c r="I915">
        <v>4</v>
      </c>
      <c r="J915" t="s">
        <v>2051</v>
      </c>
      <c r="K915" t="s">
        <v>398</v>
      </c>
      <c r="L915" t="s">
        <v>399</v>
      </c>
      <c r="M915" t="s">
        <v>118</v>
      </c>
      <c r="N915">
        <v>54</v>
      </c>
      <c r="O915">
        <v>53</v>
      </c>
    </row>
    <row r="916" spans="1:15" x14ac:dyDescent="0.3">
      <c r="A916">
        <v>2019</v>
      </c>
      <c r="B916" t="s">
        <v>220</v>
      </c>
      <c r="C916" t="s">
        <v>2054</v>
      </c>
      <c r="D916" t="str">
        <f>CONCATENATE(NobelPrize[[#This Row],[firstname]]," ",NobelPrize[[#This Row],[surname]])</f>
        <v>John Goodenough</v>
      </c>
      <c r="E916" t="s">
        <v>15</v>
      </c>
      <c r="G916" t="s">
        <v>2284</v>
      </c>
      <c r="H916" t="s">
        <v>2275</v>
      </c>
      <c r="I916">
        <v>3</v>
      </c>
      <c r="J916" t="s">
        <v>2055</v>
      </c>
      <c r="K916" t="s">
        <v>2056</v>
      </c>
      <c r="L916" t="s">
        <v>64</v>
      </c>
      <c r="M916" t="s">
        <v>25</v>
      </c>
      <c r="N916">
        <v>98</v>
      </c>
      <c r="O916">
        <v>97</v>
      </c>
    </row>
    <row r="917" spans="1:15" x14ac:dyDescent="0.3">
      <c r="A917">
        <v>2019</v>
      </c>
      <c r="B917" t="s">
        <v>2057</v>
      </c>
      <c r="C917" t="s">
        <v>2058</v>
      </c>
      <c r="D917" t="str">
        <f>CONCATENATE(NobelPrize[[#This Row],[firstname]]," ",NobelPrize[[#This Row],[surname]])</f>
        <v>M. Stanley Whittingham</v>
      </c>
      <c r="E917" t="s">
        <v>45</v>
      </c>
      <c r="G917" t="s">
        <v>2284</v>
      </c>
      <c r="H917" t="s">
        <v>2275</v>
      </c>
      <c r="I917">
        <v>3</v>
      </c>
      <c r="J917" t="s">
        <v>2059</v>
      </c>
      <c r="K917" t="s">
        <v>180</v>
      </c>
      <c r="L917" t="s">
        <v>64</v>
      </c>
      <c r="M917" t="s">
        <v>36</v>
      </c>
      <c r="N917">
        <v>79</v>
      </c>
      <c r="O917">
        <v>78</v>
      </c>
    </row>
    <row r="918" spans="1:15" x14ac:dyDescent="0.3">
      <c r="A918">
        <v>2019</v>
      </c>
      <c r="B918" t="s">
        <v>1838</v>
      </c>
      <c r="C918" t="s">
        <v>2060</v>
      </c>
      <c r="D918" t="str">
        <f>CONCATENATE(NobelPrize[[#This Row],[firstname]]," ",NobelPrize[[#This Row],[surname]])</f>
        <v>Akira Yoshino</v>
      </c>
      <c r="E918" t="s">
        <v>212</v>
      </c>
      <c r="G918" t="s">
        <v>2284</v>
      </c>
      <c r="H918" t="s">
        <v>2275</v>
      </c>
      <c r="I918">
        <v>3</v>
      </c>
      <c r="J918" t="s">
        <v>2061</v>
      </c>
      <c r="K918" t="s">
        <v>304</v>
      </c>
      <c r="L918" t="s">
        <v>215</v>
      </c>
      <c r="M918" t="s">
        <v>84</v>
      </c>
      <c r="N918">
        <v>72</v>
      </c>
      <c r="O918">
        <v>71</v>
      </c>
    </row>
    <row r="919" spans="1:15" x14ac:dyDescent="0.3">
      <c r="A919">
        <v>2018</v>
      </c>
      <c r="B919" t="s">
        <v>2062</v>
      </c>
      <c r="C919" t="s">
        <v>2063</v>
      </c>
      <c r="D919" t="str">
        <f>CONCATENATE(NobelPrize[[#This Row],[firstname]]," ",NobelPrize[[#This Row],[surname]])</f>
        <v>Olga Tokarczuk</v>
      </c>
      <c r="E919" t="s">
        <v>40</v>
      </c>
      <c r="G919" t="s">
        <v>2285</v>
      </c>
      <c r="H919" t="s">
        <v>2277</v>
      </c>
      <c r="I919">
        <v>1</v>
      </c>
      <c r="M919" t="s">
        <v>84</v>
      </c>
      <c r="N919">
        <v>58</v>
      </c>
      <c r="O919">
        <v>56</v>
      </c>
    </row>
    <row r="920" spans="1:15" x14ac:dyDescent="0.3">
      <c r="A920">
        <v>2019</v>
      </c>
      <c r="B920" t="s">
        <v>551</v>
      </c>
      <c r="C920" t="s">
        <v>2064</v>
      </c>
      <c r="D920" t="str">
        <f>CONCATENATE(NobelPrize[[#This Row],[firstname]]," ",NobelPrize[[#This Row],[surname]])</f>
        <v>Peter Handke</v>
      </c>
      <c r="E920" t="s">
        <v>164</v>
      </c>
      <c r="G920" t="s">
        <v>2284</v>
      </c>
      <c r="H920" t="s">
        <v>2277</v>
      </c>
      <c r="I920">
        <v>1</v>
      </c>
      <c r="M920" t="s">
        <v>36</v>
      </c>
      <c r="N920">
        <v>78</v>
      </c>
      <c r="O920">
        <v>77</v>
      </c>
    </row>
    <row r="921" spans="1:15" x14ac:dyDescent="0.3">
      <c r="A921">
        <v>2019</v>
      </c>
      <c r="B921" t="s">
        <v>2065</v>
      </c>
      <c r="C921" t="s">
        <v>2066</v>
      </c>
      <c r="D921" t="str">
        <f>CONCATENATE(NobelPrize[[#This Row],[firstname]]," ",NobelPrize[[#This Row],[surname]])</f>
        <v>Abiy Ahmed Ali</v>
      </c>
      <c r="E921" t="s">
        <v>2067</v>
      </c>
      <c r="G921" t="s">
        <v>2284</v>
      </c>
      <c r="H921" t="s">
        <v>2276</v>
      </c>
      <c r="I921">
        <v>1</v>
      </c>
      <c r="M921" t="s">
        <v>68</v>
      </c>
      <c r="N921">
        <v>44</v>
      </c>
      <c r="O921">
        <v>43</v>
      </c>
    </row>
    <row r="922" spans="1:15" x14ac:dyDescent="0.3">
      <c r="A922">
        <v>2019</v>
      </c>
      <c r="B922" t="s">
        <v>2068</v>
      </c>
      <c r="C922" t="s">
        <v>2069</v>
      </c>
      <c r="D922" t="str">
        <f>CONCATENATE(NobelPrize[[#This Row],[firstname]]," ",NobelPrize[[#This Row],[surname]])</f>
        <v>Abhijit Banerjee</v>
      </c>
      <c r="E922" t="s">
        <v>155</v>
      </c>
      <c r="G922" t="s">
        <v>2284</v>
      </c>
      <c r="H922" t="s">
        <v>2278</v>
      </c>
      <c r="I922">
        <v>3</v>
      </c>
      <c r="J922" t="s">
        <v>296</v>
      </c>
      <c r="K922" t="s">
        <v>204</v>
      </c>
      <c r="L922" t="s">
        <v>64</v>
      </c>
      <c r="M922" t="s">
        <v>118</v>
      </c>
      <c r="N922">
        <v>59</v>
      </c>
      <c r="O922">
        <v>58</v>
      </c>
    </row>
    <row r="923" spans="1:15" x14ac:dyDescent="0.3">
      <c r="A923">
        <v>2019</v>
      </c>
      <c r="B923" t="s">
        <v>2070</v>
      </c>
      <c r="C923" t="s">
        <v>2071</v>
      </c>
      <c r="D923" t="str">
        <f>CONCATENATE(NobelPrize[[#This Row],[firstname]]," ",NobelPrize[[#This Row],[surname]])</f>
        <v>Esther Duflo</v>
      </c>
      <c r="E923" t="s">
        <v>33</v>
      </c>
      <c r="G923" t="s">
        <v>2285</v>
      </c>
      <c r="H923" t="s">
        <v>2278</v>
      </c>
      <c r="I923">
        <v>3</v>
      </c>
      <c r="J923" t="s">
        <v>296</v>
      </c>
      <c r="K923" t="s">
        <v>204</v>
      </c>
      <c r="L923" t="s">
        <v>64</v>
      </c>
      <c r="M923" t="s">
        <v>95</v>
      </c>
      <c r="N923">
        <v>48</v>
      </c>
      <c r="O923">
        <v>47</v>
      </c>
    </row>
    <row r="924" spans="1:15" x14ac:dyDescent="0.3">
      <c r="A924">
        <v>2019</v>
      </c>
      <c r="B924" t="s">
        <v>765</v>
      </c>
      <c r="C924" t="s">
        <v>2072</v>
      </c>
      <c r="D924" t="str">
        <f>CONCATENATE(NobelPrize[[#This Row],[firstname]]," ",NobelPrize[[#This Row],[surname]])</f>
        <v>Michael Kremer</v>
      </c>
      <c r="E924" t="s">
        <v>61</v>
      </c>
      <c r="G924" t="s">
        <v>2284</v>
      </c>
      <c r="H924" t="s">
        <v>2278</v>
      </c>
      <c r="I924">
        <v>3</v>
      </c>
      <c r="J924" t="s">
        <v>203</v>
      </c>
      <c r="K924" t="s">
        <v>204</v>
      </c>
      <c r="L924" t="s">
        <v>64</v>
      </c>
      <c r="M924" t="s">
        <v>41</v>
      </c>
      <c r="N924">
        <v>56</v>
      </c>
      <c r="O924">
        <v>55</v>
      </c>
    </row>
  </sheetData>
  <phoneticPr fontId="28" type="noConversion"/>
  <hyperlinks>
    <hyperlink ref="B594" r:id="rId1" tooltip="http://François%20Mauriac" display="https://www.nobelprize.org/prizes/literature/1952/mauriac/" xr:uid="{00000000-0004-0000-0000-000001000000}"/>
    <hyperlink ref="C18" r:id="rId2" display="https://en.wikipedia.org/wiki/Gustaf_Dal%C3%A9n" xr:uid="{00000000-0004-0000-0000-000000000000}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8D6BD-C89D-4E29-8915-64558FA9E8C6}">
  <dimension ref="A1:O867"/>
  <sheetViews>
    <sheetView workbookViewId="0">
      <selection activeCell="K21" sqref="K21"/>
    </sheetView>
  </sheetViews>
  <sheetFormatPr defaultRowHeight="14.4" x14ac:dyDescent="0.3"/>
  <cols>
    <col min="1" max="1" width="24" bestFit="1" customWidth="1"/>
    <col min="2" max="2" width="22.88671875" bestFit="1" customWidth="1"/>
    <col min="5" max="5" width="19.5546875" customWidth="1"/>
    <col min="6" max="6" width="19.44140625" bestFit="1" customWidth="1"/>
    <col min="8" max="8" width="12" customWidth="1"/>
    <col min="9" max="9" width="31.44140625" customWidth="1"/>
    <col min="11" max="11" width="30.6640625" bestFit="1" customWidth="1"/>
    <col min="13" max="13" width="26.109375" customWidth="1"/>
    <col min="15" max="15" width="12.109375" bestFit="1" customWidth="1"/>
  </cols>
  <sheetData>
    <row r="1" spans="1:15" x14ac:dyDescent="0.3">
      <c r="B1" s="16" t="s">
        <v>2289</v>
      </c>
      <c r="C1" s="15" t="s">
        <v>2273</v>
      </c>
      <c r="F1" s="16" t="s">
        <v>2290</v>
      </c>
      <c r="G1" s="16"/>
      <c r="H1" s="16"/>
      <c r="I1" s="15" t="s">
        <v>48</v>
      </c>
      <c r="K1" s="16" t="s">
        <v>2193</v>
      </c>
      <c r="L1" s="16"/>
      <c r="M1" s="15" t="s">
        <v>48</v>
      </c>
      <c r="O1" s="16" t="s">
        <v>2295</v>
      </c>
    </row>
    <row r="2" spans="1:15" x14ac:dyDescent="0.3">
      <c r="O2" t="str" cm="1">
        <f t="array" ref="O2">_xlfn._xlws.FILTER('All Prizes'!A4:A82,$M$1='All Prizes'!B4:B82)</f>
        <v>GB</v>
      </c>
    </row>
    <row r="5" spans="1:15" ht="15.6" x14ac:dyDescent="0.3">
      <c r="A5" s="17" t="s">
        <v>2291</v>
      </c>
      <c r="B5" s="17" t="s">
        <v>2292</v>
      </c>
      <c r="C5" s="17" t="s">
        <v>2272</v>
      </c>
      <c r="E5" s="17" t="str">
        <f>"TOP 3 COUNTRIES (AFFILICATION)- CATEGORY:"&amp;C1</f>
        <v>TOP 3 COUNTRIES (AFFILICATION)- CATEGORY:Physics</v>
      </c>
      <c r="F5" s="17"/>
      <c r="G5" s="17"/>
      <c r="H5" s="17"/>
      <c r="J5" s="17" t="s">
        <v>2193</v>
      </c>
      <c r="K5" s="17"/>
      <c r="N5" s="17"/>
    </row>
    <row r="6" spans="1:15" ht="15.6" x14ac:dyDescent="0.3">
      <c r="A6" t="s">
        <v>18</v>
      </c>
      <c r="B6">
        <f>IF($A6="None",COUNTIFS(NobelPrize[country_of_university],"",NobelPrize[category],$C$1),COUNTIFS(NobelPrize[category],$C$1,NobelPrize[country_of_university],$A6))</f>
        <v>19</v>
      </c>
      <c r="C6">
        <f>_xlfn.RANK.EQ(B6,$B$6:$B$35)</f>
        <v>3</v>
      </c>
      <c r="E6" s="18" t="s">
        <v>2272</v>
      </c>
      <c r="F6" s="18" t="s">
        <v>2291</v>
      </c>
      <c r="G6" s="18" t="s">
        <v>2292</v>
      </c>
      <c r="J6" s="18" t="s">
        <v>2294</v>
      </c>
      <c r="K6" s="18" t="s">
        <v>2291</v>
      </c>
      <c r="L6" s="18" t="s">
        <v>2292</v>
      </c>
      <c r="M6" s="18" t="s">
        <v>2293</v>
      </c>
    </row>
    <row r="7" spans="1:15" x14ac:dyDescent="0.3">
      <c r="A7" t="s">
        <v>2190</v>
      </c>
      <c r="B7">
        <f>IF($A7="None",COUNTIFS(NobelPrize[country_of_university],"",NobelPrize[category],$C$1),COUNTIFS(NobelPrize[category],$C$1,NobelPrize[country_of_university],$A7))</f>
        <v>6</v>
      </c>
      <c r="C7">
        <f t="shared" ref="C7:C35" si="0">_xlfn.RANK.EQ(B7,$B$6:$B$35)</f>
        <v>8</v>
      </c>
      <c r="E7">
        <v>1</v>
      </c>
      <c r="F7" t="str">
        <f>INDEX($A$6:$C$35,MATCH($E7,$C$6:$C$35,0),MATCH(F$6,$A$5:$B$5,0))</f>
        <v>USA</v>
      </c>
      <c r="G7">
        <f>INDEX($A$6:$C$35,MATCH($E7,$C$6:$C$35,0),MATCH(G$6,$A$5:$B$5,0))</f>
        <v>103</v>
      </c>
      <c r="J7" t="s">
        <v>15</v>
      </c>
      <c r="K7" t="s">
        <v>18</v>
      </c>
      <c r="L7">
        <f>COUNTIFS(NobelPrize[category],$C$1,NobelPrize[born_country_code],$J7)</f>
        <v>25</v>
      </c>
      <c r="M7">
        <f>_xlfn.RANK.EQ(L7,L7:L85)</f>
        <v>2</v>
      </c>
    </row>
    <row r="8" spans="1:15" x14ac:dyDescent="0.3">
      <c r="A8" t="s">
        <v>35</v>
      </c>
      <c r="B8">
        <f>IF($A8="None",COUNTIFS(NobelPrize[country_of_university],"",NobelPrize[category],$C$1),COUNTIFS(NobelPrize[category],$C$1,NobelPrize[country_of_university],$A8))</f>
        <v>14</v>
      </c>
      <c r="C8">
        <f t="shared" si="0"/>
        <v>4</v>
      </c>
      <c r="E8">
        <v>2</v>
      </c>
      <c r="F8" t="str">
        <f t="shared" ref="F8:G9" si="1">INDEX($A$6:$C$35,MATCH($E8,$C$6:$C$35,0),MATCH(F$6,$A$5:$B$5,0))</f>
        <v>United Kingdom</v>
      </c>
      <c r="G8">
        <f t="shared" si="1"/>
        <v>25</v>
      </c>
      <c r="J8" t="s">
        <v>22</v>
      </c>
      <c r="K8" t="s">
        <v>2200</v>
      </c>
      <c r="L8">
        <f>COUNTIFS(NobelPrize[category],$C$1,NobelPrize[born_country_code],$J8)</f>
        <v>9</v>
      </c>
      <c r="M8">
        <f t="shared" ref="M8:M71" si="2">_xlfn.RANK.EQ(L8,L8:L86)</f>
        <v>6</v>
      </c>
    </row>
    <row r="9" spans="1:15" x14ac:dyDescent="0.3">
      <c r="A9" t="s">
        <v>2194</v>
      </c>
      <c r="B9">
        <f>IF($A9="None",COUNTIFS(NobelPrize[country_of_university],"",NobelPrize[category],$C$1),COUNTIFS(NobelPrize[category],$C$1,NobelPrize[country_of_university],$A9))</f>
        <v>2</v>
      </c>
      <c r="C9">
        <f t="shared" si="0"/>
        <v>12</v>
      </c>
      <c r="E9">
        <v>3</v>
      </c>
      <c r="F9" t="str">
        <f t="shared" si="1"/>
        <v>Germany</v>
      </c>
      <c r="G9">
        <f t="shared" si="1"/>
        <v>19</v>
      </c>
      <c r="J9" t="s">
        <v>33</v>
      </c>
      <c r="K9" t="s">
        <v>35</v>
      </c>
      <c r="L9">
        <f>COUNTIFS(NobelPrize[category],$C$1,NobelPrize[born_country_code],$J9)</f>
        <v>10</v>
      </c>
      <c r="M9">
        <f t="shared" si="2"/>
        <v>4</v>
      </c>
    </row>
    <row r="10" spans="1:15" x14ac:dyDescent="0.3">
      <c r="A10" t="s">
        <v>48</v>
      </c>
      <c r="B10">
        <f>IF($A10="None",COUNTIFS(NobelPrize[country_of_university],"",NobelPrize[category],$C$1),COUNTIFS(NobelPrize[category],$C$1,NobelPrize[country_of_university],$A10))</f>
        <v>25</v>
      </c>
      <c r="C10">
        <f t="shared" si="0"/>
        <v>2</v>
      </c>
      <c r="J10" t="s">
        <v>40</v>
      </c>
      <c r="K10" t="s">
        <v>2201</v>
      </c>
      <c r="L10">
        <f>COUNTIFS(NobelPrize[category],$C$1,NobelPrize[born_country_code],$J10)</f>
        <v>8</v>
      </c>
      <c r="M10">
        <f t="shared" si="2"/>
        <v>5</v>
      </c>
    </row>
    <row r="11" spans="1:15" x14ac:dyDescent="0.3">
      <c r="A11" t="s">
        <v>64</v>
      </c>
      <c r="B11">
        <f>IF($A11="None",COUNTIFS(NobelPrize[country_of_university],"",NobelPrize[category],$C$1),COUNTIFS(NobelPrize[category],$C$1,NobelPrize[country_of_university],$A11))</f>
        <v>103</v>
      </c>
      <c r="C11">
        <f t="shared" si="0"/>
        <v>1</v>
      </c>
      <c r="J11" t="s">
        <v>45</v>
      </c>
      <c r="K11" t="s">
        <v>48</v>
      </c>
      <c r="L11">
        <f>COUNTIFS(NobelPrize[category],$C$1,NobelPrize[born_country_code],$J11)</f>
        <v>23</v>
      </c>
      <c r="M11">
        <f t="shared" si="2"/>
        <v>2</v>
      </c>
    </row>
    <row r="12" spans="1:15" x14ac:dyDescent="0.3">
      <c r="A12" t="s">
        <v>78</v>
      </c>
      <c r="B12">
        <f>IF($A12="None",COUNTIFS(NobelPrize[country_of_university],"",NobelPrize[category],$C$1),COUNTIFS(NobelPrize[category],$C$1,NobelPrize[country_of_university],$A12))</f>
        <v>1</v>
      </c>
      <c r="C12">
        <f t="shared" si="0"/>
        <v>15</v>
      </c>
      <c r="J12" t="s">
        <v>51</v>
      </c>
      <c r="K12" t="s">
        <v>2202</v>
      </c>
      <c r="L12">
        <f>COUNTIFS(NobelPrize[category],$C$1,NobelPrize[born_country_code],$J12)</f>
        <v>1</v>
      </c>
      <c r="M12">
        <f t="shared" si="2"/>
        <v>14</v>
      </c>
    </row>
    <row r="13" spans="1:15" x14ac:dyDescent="0.3">
      <c r="A13" t="s">
        <v>88</v>
      </c>
      <c r="B13">
        <f>IF($A13="None",COUNTIFS(NobelPrize[country_of_university],"",NobelPrize[category],$C$1),COUNTIFS(NobelPrize[category],$C$1,NobelPrize[country_of_university],$A13))</f>
        <v>4</v>
      </c>
      <c r="C13">
        <f t="shared" si="0"/>
        <v>9</v>
      </c>
      <c r="J13" t="s">
        <v>67</v>
      </c>
      <c r="K13" t="s">
        <v>2203</v>
      </c>
      <c r="L13">
        <f>COUNTIFS(NobelPrize[category],$C$1,NobelPrize[born_country_code],$J13)</f>
        <v>1</v>
      </c>
      <c r="M13">
        <f t="shared" si="2"/>
        <v>14</v>
      </c>
    </row>
    <row r="14" spans="1:15" ht="15.6" x14ac:dyDescent="0.3">
      <c r="A14" t="s">
        <v>126</v>
      </c>
      <c r="B14">
        <f>IF($A14="None",COUNTIFS(NobelPrize[country_of_university],"",NobelPrize[category],$C$1),COUNTIFS(NobelPrize[category],$C$1,NobelPrize[country_of_university],$A14))</f>
        <v>3</v>
      </c>
      <c r="C14">
        <f t="shared" si="0"/>
        <v>10</v>
      </c>
      <c r="E14" s="17" t="str">
        <f>"TOP 3 COUNTRIES (BIRTH)- CATEGORY:"&amp;$C$1</f>
        <v>TOP 3 COUNTRIES (BIRTH)- CATEGORY:Physics</v>
      </c>
      <c r="F14" s="17"/>
      <c r="G14" s="17"/>
      <c r="H14" s="17"/>
      <c r="J14" t="s">
        <v>71</v>
      </c>
      <c r="K14" t="s">
        <v>186</v>
      </c>
      <c r="L14">
        <f>COUNTIFS(NobelPrize[category],$C$1,NobelPrize[born_country_code],$J14)</f>
        <v>5</v>
      </c>
      <c r="M14">
        <f t="shared" si="2"/>
        <v>6</v>
      </c>
    </row>
    <row r="15" spans="1:15" ht="15.6" x14ac:dyDescent="0.3">
      <c r="A15" t="s">
        <v>158</v>
      </c>
      <c r="B15">
        <f>IF($A15="None",COUNTIFS(NobelPrize[country_of_university],"",NobelPrize[category],$C$1),COUNTIFS(NobelPrize[category],$C$1,NobelPrize[country_of_university],$A15))</f>
        <v>1</v>
      </c>
      <c r="C15">
        <f t="shared" si="0"/>
        <v>15</v>
      </c>
      <c r="E15" s="18" t="s">
        <v>2272</v>
      </c>
      <c r="F15" s="18" t="s">
        <v>2291</v>
      </c>
      <c r="G15" s="18" t="s">
        <v>2292</v>
      </c>
      <c r="J15" t="s">
        <v>83</v>
      </c>
      <c r="K15" t="s">
        <v>813</v>
      </c>
      <c r="L15">
        <f>COUNTIFS(NobelPrize[category],$C$1,NobelPrize[born_country_code],$J15)</f>
        <v>10</v>
      </c>
      <c r="M15">
        <f t="shared" si="2"/>
        <v>3</v>
      </c>
    </row>
    <row r="16" spans="1:15" x14ac:dyDescent="0.3">
      <c r="A16" t="s">
        <v>174</v>
      </c>
      <c r="B16">
        <f>IF($A16="None",COUNTIFS(NobelPrize[country_of_university],"",NobelPrize[category],$C$1),COUNTIFS(NobelPrize[category],$C$1,NobelPrize[country_of_university],$A16))</f>
        <v>1</v>
      </c>
      <c r="C16">
        <f t="shared" si="0"/>
        <v>15</v>
      </c>
      <c r="E16">
        <v>1</v>
      </c>
      <c r="F16" t="str">
        <f>INDEX($K$7:$M$36,MATCH($E16,$M$7:$M$36,0),MATCH(F$15,$K$6:$L$6,0))</f>
        <v>USA</v>
      </c>
      <c r="G16">
        <f>INDEX($K$7:$M$36,MATCH($E16,$M$7:$M$36,0),MATCH(G$15,$K$6:$L$6,0))</f>
        <v>69</v>
      </c>
      <c r="J16" t="s">
        <v>86</v>
      </c>
      <c r="K16" t="s">
        <v>88</v>
      </c>
      <c r="L16">
        <f>COUNTIFS(NobelPrize[category],$C$1,NobelPrize[born_country_code],$J16)</f>
        <v>4</v>
      </c>
      <c r="M16">
        <f t="shared" si="2"/>
        <v>6</v>
      </c>
    </row>
    <row r="17" spans="1:13" x14ac:dyDescent="0.3">
      <c r="A17" t="s">
        <v>186</v>
      </c>
      <c r="B17">
        <f>IF($A17="None",COUNTIFS(NobelPrize[country_of_university],"",NobelPrize[category],$C$1),COUNTIFS(NobelPrize[category],$C$1,NobelPrize[country_of_university],$A17))</f>
        <v>2</v>
      </c>
      <c r="C17">
        <f t="shared" si="0"/>
        <v>12</v>
      </c>
      <c r="E17">
        <v>2</v>
      </c>
      <c r="F17" t="str">
        <f t="shared" ref="F17:G18" si="3">INDEX($K$7:$M$36,MATCH($E17,$M$7:$M$36,0),MATCH(F$15,$K$6:$L$6,0))</f>
        <v>Germany</v>
      </c>
      <c r="G17">
        <f t="shared" si="3"/>
        <v>25</v>
      </c>
      <c r="J17" t="s">
        <v>100</v>
      </c>
      <c r="K17" t="s">
        <v>989</v>
      </c>
      <c r="L17">
        <f>COUNTIFS(NobelPrize[category],$C$1,NobelPrize[born_country_code],$J17)</f>
        <v>2</v>
      </c>
      <c r="M17">
        <f t="shared" si="2"/>
        <v>7</v>
      </c>
    </row>
    <row r="18" spans="1:13" x14ac:dyDescent="0.3">
      <c r="A18" t="s">
        <v>215</v>
      </c>
      <c r="B18">
        <f>IF($A18="None",COUNTIFS(NobelPrize[country_of_university],"",NobelPrize[category],$C$1),COUNTIFS(NobelPrize[category],$C$1,NobelPrize[country_of_university],$A18))</f>
        <v>8</v>
      </c>
      <c r="C18">
        <f t="shared" si="0"/>
        <v>6</v>
      </c>
      <c r="E18">
        <v>3</v>
      </c>
      <c r="F18" t="str">
        <f t="shared" si="3"/>
        <v>Russia</v>
      </c>
      <c r="G18">
        <f t="shared" si="3"/>
        <v>10</v>
      </c>
      <c r="J18" t="s">
        <v>116</v>
      </c>
      <c r="K18" t="s">
        <v>399</v>
      </c>
      <c r="L18">
        <f>COUNTIFS(NobelPrize[category],$C$1,NobelPrize[born_country_code],$J18)</f>
        <v>6</v>
      </c>
      <c r="M18">
        <f t="shared" si="2"/>
        <v>3</v>
      </c>
    </row>
    <row r="19" spans="1:13" x14ac:dyDescent="0.3">
      <c r="A19" t="s">
        <v>229</v>
      </c>
      <c r="B19">
        <f>IF($A19="None",COUNTIFS(NobelPrize[country_of_university],"",NobelPrize[category],$C$1),COUNTIFS(NobelPrize[category],$C$1,NobelPrize[country_of_university],$A19))</f>
        <v>1</v>
      </c>
      <c r="C19">
        <f t="shared" si="0"/>
        <v>15</v>
      </c>
      <c r="J19" t="s">
        <v>123</v>
      </c>
      <c r="K19" t="s">
        <v>126</v>
      </c>
      <c r="L19">
        <f>COUNTIFS(NobelPrize[category],$C$1,NobelPrize[born_country_code],$J19)</f>
        <v>2</v>
      </c>
      <c r="M19">
        <f t="shared" si="2"/>
        <v>6</v>
      </c>
    </row>
    <row r="20" spans="1:13" x14ac:dyDescent="0.3">
      <c r="A20" t="s">
        <v>269</v>
      </c>
      <c r="B20">
        <f>IF($A20="None",COUNTIFS(NobelPrize[country_of_university],"",NobelPrize[category],$C$1),COUNTIFS(NobelPrize[category],$C$1,NobelPrize[country_of_university],$A20))</f>
        <v>7</v>
      </c>
      <c r="C20">
        <f t="shared" si="0"/>
        <v>7</v>
      </c>
      <c r="J20" t="s">
        <v>61</v>
      </c>
      <c r="K20" t="s">
        <v>64</v>
      </c>
      <c r="L20">
        <f>COUNTIFS(NobelPrize[category],$C$1,NobelPrize[born_country_code],$J20)</f>
        <v>69</v>
      </c>
      <c r="M20">
        <f t="shared" si="2"/>
        <v>1</v>
      </c>
    </row>
    <row r="21" spans="1:13" x14ac:dyDescent="0.3">
      <c r="A21" t="s">
        <v>399</v>
      </c>
      <c r="B21">
        <f>IF($A21="None",COUNTIFS(NobelPrize[country_of_university],"",NobelPrize[category],$C$1),COUNTIFS(NobelPrize[category],$C$1,NobelPrize[country_of_university],$A21))</f>
        <v>9</v>
      </c>
      <c r="C21">
        <f t="shared" si="0"/>
        <v>5</v>
      </c>
      <c r="J21" t="s">
        <v>155</v>
      </c>
      <c r="K21" t="s">
        <v>158</v>
      </c>
      <c r="L21">
        <f>COUNTIFS(NobelPrize[category],$C$1,NobelPrize[born_country_code],$J21)</f>
        <v>1</v>
      </c>
      <c r="M21">
        <f t="shared" si="2"/>
        <v>7</v>
      </c>
    </row>
    <row r="22" spans="1:13" x14ac:dyDescent="0.3">
      <c r="A22" t="s">
        <v>453</v>
      </c>
      <c r="B22">
        <f>IF($A22="None",COUNTIFS(NobelPrize[country_of_university],"",NobelPrize[category],$C$1),COUNTIFS(NobelPrize[category],$C$1,NobelPrize[country_of_university],$A22))</f>
        <v>3</v>
      </c>
      <c r="C22">
        <f t="shared" si="0"/>
        <v>10</v>
      </c>
      <c r="J22" t="s">
        <v>164</v>
      </c>
      <c r="K22" t="s">
        <v>174</v>
      </c>
      <c r="L22">
        <f>COUNTIFS(NobelPrize[category],$C$1,NobelPrize[born_country_code],$J22)</f>
        <v>3</v>
      </c>
      <c r="M22">
        <f t="shared" si="2"/>
        <v>4</v>
      </c>
    </row>
    <row r="23" spans="1:13" ht="15.6" x14ac:dyDescent="0.3">
      <c r="A23" t="s">
        <v>571</v>
      </c>
      <c r="B23">
        <f>IF($A23="None",COUNTIFS(NobelPrize[country_of_university],"",NobelPrize[category],$C$1),COUNTIFS(NobelPrize[category],$C$1,NobelPrize[country_of_university],$A23))</f>
        <v>0</v>
      </c>
      <c r="C23">
        <f t="shared" si="0"/>
        <v>21</v>
      </c>
      <c r="E23" s="17" t="str">
        <f>"WINS BY CATEGORY FOR:"&amp;$I$1&amp;"(Affiliation)"</f>
        <v>WINS BY CATEGORY FOR:United Kingdom(Affiliation)</v>
      </c>
      <c r="F23" s="17"/>
      <c r="G23" s="17"/>
      <c r="H23" s="17"/>
      <c r="J23" t="s">
        <v>212</v>
      </c>
      <c r="K23" t="s">
        <v>215</v>
      </c>
      <c r="L23">
        <f>COUNTIFS(NobelPrize[category],$C$1,NobelPrize[born_country_code],$J23)</f>
        <v>11</v>
      </c>
      <c r="M23">
        <f t="shared" si="2"/>
        <v>1</v>
      </c>
    </row>
    <row r="24" spans="1:13" ht="15.6" x14ac:dyDescent="0.3">
      <c r="A24" t="s">
        <v>621</v>
      </c>
      <c r="B24">
        <f>IF($A24="None",COUNTIFS(NobelPrize[country_of_university],"",NobelPrize[category],$C$1),COUNTIFS(NobelPrize[category],$C$1,NobelPrize[country_of_university],$A24))</f>
        <v>0</v>
      </c>
      <c r="C24">
        <f t="shared" si="0"/>
        <v>21</v>
      </c>
      <c r="E24" s="18" t="s">
        <v>2289</v>
      </c>
      <c r="F24" s="18" t="s">
        <v>2292</v>
      </c>
      <c r="J24" t="s">
        <v>226</v>
      </c>
      <c r="K24" t="s">
        <v>229</v>
      </c>
      <c r="L24">
        <f>COUNTIFS(NobelPrize[category],$C$1,NobelPrize[born_country_code],$J24)</f>
        <v>1</v>
      </c>
      <c r="M24">
        <f t="shared" si="2"/>
        <v>5</v>
      </c>
    </row>
    <row r="25" spans="1:13" x14ac:dyDescent="0.3">
      <c r="A25" t="s">
        <v>659</v>
      </c>
      <c r="B25">
        <f>IF($A25="None",COUNTIFS(NobelPrize[country_of_university],"",NobelPrize[category],$C$1),COUNTIFS(NobelPrize[category],$C$1,NobelPrize[country_of_university],$A25))</f>
        <v>0</v>
      </c>
      <c r="C25">
        <f t="shared" si="0"/>
        <v>21</v>
      </c>
      <c r="E25" t="s">
        <v>2273</v>
      </c>
      <c r="F25">
        <f>COUNTIFS(NobelPrize[category],E25,NobelPrize[country_of_university],$I$1)</f>
        <v>25</v>
      </c>
      <c r="J25" t="s">
        <v>258</v>
      </c>
      <c r="K25" t="s">
        <v>1955</v>
      </c>
      <c r="L25">
        <f>COUNTIFS(NobelPrize[category],$C$1,NobelPrize[born_country_code],$J25)</f>
        <v>5</v>
      </c>
      <c r="M25">
        <f t="shared" si="2"/>
        <v>2</v>
      </c>
    </row>
    <row r="26" spans="1:13" x14ac:dyDescent="0.3">
      <c r="A26" t="s">
        <v>663</v>
      </c>
      <c r="B26">
        <f>IF($A26="None",COUNTIFS(NobelPrize[country_of_university],"",NobelPrize[category],$C$1),COUNTIFS(NobelPrize[category],$C$1,NobelPrize[country_of_university],$A26))</f>
        <v>0</v>
      </c>
      <c r="C26">
        <f t="shared" si="0"/>
        <v>21</v>
      </c>
      <c r="E26" t="s">
        <v>2275</v>
      </c>
      <c r="F26">
        <f>COUNTIFS(NobelPrize[category],E26,NobelPrize[country_of_university],$I$1)</f>
        <v>29</v>
      </c>
      <c r="J26" t="s">
        <v>284</v>
      </c>
      <c r="K26" t="s">
        <v>2205</v>
      </c>
      <c r="L26">
        <f>COUNTIFS(NobelPrize[category],$C$1,NobelPrize[born_country_code],$J26)</f>
        <v>1</v>
      </c>
      <c r="M26">
        <f t="shared" si="2"/>
        <v>4</v>
      </c>
    </row>
    <row r="27" spans="1:13" x14ac:dyDescent="0.3">
      <c r="A27" t="s">
        <v>693</v>
      </c>
      <c r="B27">
        <f>IF($A27="None",COUNTIFS(NobelPrize[country_of_university],"",NobelPrize[category],$C$1),COUNTIFS(NobelPrize[category],$C$1,NobelPrize[country_of_university],$A27))</f>
        <v>1</v>
      </c>
      <c r="C27">
        <f t="shared" si="0"/>
        <v>15</v>
      </c>
      <c r="E27" t="s">
        <v>2276</v>
      </c>
      <c r="F27">
        <f>COUNTIFS(NobelPrize[category],E27,NobelPrize[country_of_university],$I$1)</f>
        <v>0</v>
      </c>
      <c r="J27" t="s">
        <v>288</v>
      </c>
      <c r="K27" t="s">
        <v>891</v>
      </c>
      <c r="L27">
        <f>COUNTIFS(NobelPrize[category],$C$1,NobelPrize[born_country_code],$J27)</f>
        <v>2</v>
      </c>
      <c r="M27">
        <f t="shared" si="2"/>
        <v>2</v>
      </c>
    </row>
    <row r="28" spans="1:13" x14ac:dyDescent="0.3">
      <c r="A28" t="s">
        <v>813</v>
      </c>
      <c r="B28">
        <f>IF($A28="None",COUNTIFS(NobelPrize[country_of_university],"",NobelPrize[category],$C$1),COUNTIFS(NobelPrize[category],$C$1,NobelPrize[country_of_university],$A28))</f>
        <v>2</v>
      </c>
      <c r="C28">
        <f t="shared" si="0"/>
        <v>12</v>
      </c>
      <c r="E28" t="s">
        <v>2274</v>
      </c>
      <c r="F28">
        <f>COUNTIFS(NobelPrize[category],E28,NobelPrize[country_of_university],$I$1)</f>
        <v>32</v>
      </c>
      <c r="J28" t="s">
        <v>340</v>
      </c>
      <c r="K28" t="s">
        <v>659</v>
      </c>
      <c r="L28">
        <f>COUNTIFS(NobelPrize[category],$C$1,NobelPrize[born_country_code],$J28)</f>
        <v>1</v>
      </c>
      <c r="M28">
        <f t="shared" si="2"/>
        <v>3</v>
      </c>
    </row>
    <row r="29" spans="1:13" x14ac:dyDescent="0.3">
      <c r="A29" t="s">
        <v>823</v>
      </c>
      <c r="B29">
        <f>IF($A29="None",COUNTIFS(NobelPrize[country_of_university],"",NobelPrize[category],$C$1),COUNTIFS(NobelPrize[category],$C$1,NobelPrize[country_of_university],$A29))</f>
        <v>0</v>
      </c>
      <c r="C29">
        <f t="shared" si="0"/>
        <v>21</v>
      </c>
      <c r="E29" t="s">
        <v>2277</v>
      </c>
      <c r="F29">
        <f>COUNTIFS(NobelPrize[category],E29,NobelPrize[country_of_university],$I$1)</f>
        <v>0</v>
      </c>
      <c r="J29" t="s">
        <v>377</v>
      </c>
      <c r="K29" t="s">
        <v>2206</v>
      </c>
      <c r="L29">
        <f>COUNTIFS(NobelPrize[category],$C$1,NobelPrize[born_country_code],$J29)</f>
        <v>2</v>
      </c>
      <c r="M29">
        <f t="shared" si="2"/>
        <v>2</v>
      </c>
    </row>
    <row r="30" spans="1:13" x14ac:dyDescent="0.3">
      <c r="A30" t="s">
        <v>863</v>
      </c>
      <c r="B30">
        <f>IF($A30="None",COUNTIFS(NobelPrize[country_of_university],"",NobelPrize[category],$C$1),COUNTIFS(NobelPrize[category],$C$1,NobelPrize[country_of_university],$A30))</f>
        <v>0</v>
      </c>
      <c r="C30">
        <f t="shared" si="0"/>
        <v>21</v>
      </c>
      <c r="E30" t="s">
        <v>2278</v>
      </c>
      <c r="F30">
        <f>COUNTIFS(NobelPrize[category],E30,NobelPrize[country_of_university],$I$1)</f>
        <v>6</v>
      </c>
      <c r="J30" t="s">
        <v>440</v>
      </c>
      <c r="K30" t="s">
        <v>453</v>
      </c>
      <c r="L30">
        <f>COUNTIFS(NobelPrize[category],$C$1,NobelPrize[born_country_code],$J30)</f>
        <v>6</v>
      </c>
      <c r="M30">
        <f t="shared" si="2"/>
        <v>1</v>
      </c>
    </row>
    <row r="31" spans="1:13" x14ac:dyDescent="0.3">
      <c r="A31" t="s">
        <v>891</v>
      </c>
      <c r="B31">
        <f>IF($A31="None",COUNTIFS(NobelPrize[country_of_university],"",NobelPrize[category],$C$1),COUNTIFS(NobelPrize[category],$C$1,NobelPrize[country_of_university],$A31))</f>
        <v>0</v>
      </c>
      <c r="C31">
        <f t="shared" si="0"/>
        <v>21</v>
      </c>
      <c r="J31" t="s">
        <v>468</v>
      </c>
      <c r="K31" t="s">
        <v>2207</v>
      </c>
      <c r="L31">
        <f>COUNTIFS(NobelPrize[category],$C$1,NobelPrize[born_country_code],$J31)</f>
        <v>1</v>
      </c>
      <c r="M31">
        <f t="shared" si="2"/>
        <v>1</v>
      </c>
    </row>
    <row r="32" spans="1:13" x14ac:dyDescent="0.3">
      <c r="A32" t="s">
        <v>933</v>
      </c>
      <c r="B32">
        <f>IF($A32="None",COUNTIFS(NobelPrize[country_of_university],"",NobelPrize[category],$C$1),COUNTIFS(NobelPrize[category],$C$1,NobelPrize[country_of_university],$A32))</f>
        <v>0</v>
      </c>
      <c r="C32">
        <f t="shared" si="0"/>
        <v>21</v>
      </c>
      <c r="J32" t="s">
        <v>501</v>
      </c>
      <c r="K32" t="s">
        <v>2208</v>
      </c>
      <c r="L32">
        <f>COUNTIFS(NobelPrize[category],$C$1,NobelPrize[born_country_code],$J32)</f>
        <v>0</v>
      </c>
      <c r="M32">
        <f t="shared" si="2"/>
        <v>5</v>
      </c>
    </row>
    <row r="33" spans="1:13" ht="15.6" x14ac:dyDescent="0.3">
      <c r="A33" t="s">
        <v>989</v>
      </c>
      <c r="B33">
        <f>IF($A33="None",COUNTIFS(NobelPrize[country_of_university],"",NobelPrize[category],$C$1),COUNTIFS(NobelPrize[category],$C$1,NobelPrize[country_of_university],$A33))</f>
        <v>1</v>
      </c>
      <c r="C33">
        <f t="shared" si="0"/>
        <v>15</v>
      </c>
      <c r="E33" s="17" t="str">
        <f>"WINS BY CATEGORY FOR: "&amp;$M$1&amp;"(BY BIRTH)"</f>
        <v>WINS BY CATEGORY FOR: United Kingdom(BY BIRTH)</v>
      </c>
      <c r="F33" s="17"/>
      <c r="G33" s="17"/>
      <c r="J33" t="s">
        <v>503</v>
      </c>
      <c r="K33" t="s">
        <v>2209</v>
      </c>
      <c r="L33">
        <f>COUNTIFS(NobelPrize[category],$C$1,NobelPrize[born_country_code],$J33)</f>
        <v>0</v>
      </c>
      <c r="M33">
        <f t="shared" si="2"/>
        <v>5</v>
      </c>
    </row>
    <row r="34" spans="1:13" ht="15.6" x14ac:dyDescent="0.3">
      <c r="A34" t="s">
        <v>1680</v>
      </c>
      <c r="B34">
        <f>IF($A34="None",COUNTIFS(NobelPrize[country_of_university],"",NobelPrize[category],$C$1),COUNTIFS(NobelPrize[category],$C$1,NobelPrize[country_of_university],$A34))</f>
        <v>0</v>
      </c>
      <c r="C34">
        <f t="shared" si="0"/>
        <v>21</v>
      </c>
      <c r="E34" s="18" t="s">
        <v>2289</v>
      </c>
      <c r="F34" s="18" t="s">
        <v>2292</v>
      </c>
      <c r="G34" s="18" t="s">
        <v>2297</v>
      </c>
      <c r="J34" t="s">
        <v>527</v>
      </c>
      <c r="K34" t="s">
        <v>2210</v>
      </c>
      <c r="L34">
        <f>COUNTIFS(NobelPrize[category],$C$1,NobelPrize[born_country_code],$J34)</f>
        <v>0</v>
      </c>
      <c r="M34">
        <f t="shared" si="2"/>
        <v>5</v>
      </c>
    </row>
    <row r="35" spans="1:13" x14ac:dyDescent="0.3">
      <c r="A35" t="s">
        <v>1955</v>
      </c>
      <c r="B35">
        <f>IF($A35="None",COUNTIFS(NobelPrize[country_of_university],"",NobelPrize[category],$C$1),COUNTIFS(NobelPrize[category],$C$1,NobelPrize[country_of_university],$A35))</f>
        <v>0</v>
      </c>
      <c r="C35">
        <f t="shared" si="0"/>
        <v>21</v>
      </c>
      <c r="E35" t="s">
        <v>2273</v>
      </c>
      <c r="F35">
        <f>COUNTIFS(NobelPrize[category],E35,NobelPrize[born_country_code],$O$2)</f>
        <v>23</v>
      </c>
      <c r="G35" s="5">
        <f>F35/$B$39</f>
        <v>0.22330097087378642</v>
      </c>
      <c r="J35" t="s">
        <v>562</v>
      </c>
      <c r="K35" t="s">
        <v>2211</v>
      </c>
      <c r="L35">
        <f>COUNTIFS(NobelPrize[category],$C$1,NobelPrize[born_country_code],$J35)</f>
        <v>0</v>
      </c>
      <c r="M35">
        <f t="shared" si="2"/>
        <v>5</v>
      </c>
    </row>
    <row r="36" spans="1:13" x14ac:dyDescent="0.3">
      <c r="E36" t="s">
        <v>2275</v>
      </c>
      <c r="F36">
        <f>COUNTIFS(NobelPrize[category],E36,NobelPrize[born_country_code],$O$2)</f>
        <v>27</v>
      </c>
      <c r="G36" s="5">
        <f t="shared" ref="G36:G40" si="4">F36/$B$39</f>
        <v>0.26213592233009708</v>
      </c>
      <c r="J36" t="s">
        <v>568</v>
      </c>
      <c r="K36" t="s">
        <v>571</v>
      </c>
      <c r="L36">
        <f>COUNTIFS(NobelPrize[category],$C$1,NobelPrize[born_country_code],$J36)</f>
        <v>0</v>
      </c>
      <c r="M36">
        <f t="shared" si="2"/>
        <v>5</v>
      </c>
    </row>
    <row r="37" spans="1:13" x14ac:dyDescent="0.3">
      <c r="E37" t="s">
        <v>2276</v>
      </c>
      <c r="F37">
        <f>COUNTIFS(NobelPrize[category],E37,NobelPrize[born_country_code],$O$2)</f>
        <v>11</v>
      </c>
      <c r="G37" s="5">
        <f t="shared" si="4"/>
        <v>0.10679611650485436</v>
      </c>
      <c r="J37" t="s">
        <v>618</v>
      </c>
      <c r="K37" t="s">
        <v>2212</v>
      </c>
      <c r="L37">
        <f>COUNTIFS(NobelPrize[category],$C$1,NobelPrize[born_country_code],$J37)</f>
        <v>1</v>
      </c>
      <c r="M37">
        <f t="shared" si="2"/>
        <v>1</v>
      </c>
    </row>
    <row r="38" spans="1:13" x14ac:dyDescent="0.3">
      <c r="A38" s="16" t="s">
        <v>2296</v>
      </c>
      <c r="E38" t="s">
        <v>2274</v>
      </c>
      <c r="F38">
        <f>COUNTIFS(NobelPrize[category],E38,NobelPrize[born_country_code],$O$2)</f>
        <v>27</v>
      </c>
      <c r="G38" s="5">
        <f t="shared" si="4"/>
        <v>0.26213592233009708</v>
      </c>
      <c r="J38" t="s">
        <v>638</v>
      </c>
      <c r="K38" t="s">
        <v>2213</v>
      </c>
      <c r="L38">
        <f>COUNTIFS(NobelPrize[category],$C$1,NobelPrize[born_country_code],$J38)</f>
        <v>0</v>
      </c>
      <c r="M38">
        <f t="shared" si="2"/>
        <v>4</v>
      </c>
    </row>
    <row r="39" spans="1:13" x14ac:dyDescent="0.3">
      <c r="A39" t="str">
        <f>O2</f>
        <v>GB</v>
      </c>
      <c r="B39">
        <f>COUNTIF(NobelPrize[born_country_code],A39)</f>
        <v>103</v>
      </c>
      <c r="E39" t="s">
        <v>2277</v>
      </c>
      <c r="F39">
        <f>COUNTIFS(NobelPrize[category],E39,NobelPrize[born_country_code],$O$2)</f>
        <v>7</v>
      </c>
      <c r="G39" s="5">
        <f t="shared" si="4"/>
        <v>6.7961165048543687E-2</v>
      </c>
      <c r="J39" t="s">
        <v>687</v>
      </c>
      <c r="K39" t="s">
        <v>2214</v>
      </c>
      <c r="L39">
        <f>COUNTIFS(NobelPrize[category],$C$1,NobelPrize[born_country_code],$J39)</f>
        <v>0</v>
      </c>
      <c r="M39">
        <f t="shared" si="2"/>
        <v>4</v>
      </c>
    </row>
    <row r="40" spans="1:13" x14ac:dyDescent="0.3">
      <c r="E40" t="s">
        <v>2278</v>
      </c>
      <c r="F40">
        <f>COUNTIFS(NobelPrize[category],E40,NobelPrize[born_country_code],$O$2)</f>
        <v>8</v>
      </c>
      <c r="G40" s="5">
        <f t="shared" si="4"/>
        <v>7.7669902912621352E-2</v>
      </c>
      <c r="J40" t="s">
        <v>712</v>
      </c>
      <c r="K40" t="s">
        <v>2215</v>
      </c>
      <c r="L40">
        <f>COUNTIFS(NobelPrize[category],$C$1,NobelPrize[born_country_code],$J40)</f>
        <v>0</v>
      </c>
      <c r="M40">
        <f t="shared" si="2"/>
        <v>4</v>
      </c>
    </row>
    <row r="41" spans="1:13" x14ac:dyDescent="0.3">
      <c r="J41" t="s">
        <v>715</v>
      </c>
      <c r="K41" t="s">
        <v>2216</v>
      </c>
      <c r="L41">
        <f>COUNTIFS(NobelPrize[category],$C$1,NobelPrize[born_country_code],$J41)</f>
        <v>0</v>
      </c>
      <c r="M41">
        <f t="shared" si="2"/>
        <v>4</v>
      </c>
    </row>
    <row r="42" spans="1:13" x14ac:dyDescent="0.3">
      <c r="A42" s="16" t="s">
        <v>2304</v>
      </c>
      <c r="B42">
        <f>_xlfn.MINIFS(NobelPrize[age_get_prize],NobelPrize[born_country_code],$A$39)</f>
        <v>31</v>
      </c>
      <c r="J42" t="s">
        <v>731</v>
      </c>
      <c r="K42" t="s">
        <v>2217</v>
      </c>
      <c r="L42">
        <f>COUNTIFS(NobelPrize[category],$C$1,NobelPrize[born_country_code],$J42)</f>
        <v>0</v>
      </c>
      <c r="M42">
        <f t="shared" si="2"/>
        <v>4</v>
      </c>
    </row>
    <row r="43" spans="1:13" ht="15.6" x14ac:dyDescent="0.3">
      <c r="A43" s="16" t="s">
        <v>2305</v>
      </c>
      <c r="B43">
        <f>_xlfn.MAXIFS(NobelPrize[age_get_prize],NobelPrize[born_country_code],$A$39)</f>
        <v>85</v>
      </c>
      <c r="E43" s="17" t="s">
        <v>2299</v>
      </c>
      <c r="F43" s="17"/>
      <c r="G43" s="17"/>
      <c r="J43" t="s">
        <v>741</v>
      </c>
      <c r="K43" t="s">
        <v>2218</v>
      </c>
      <c r="L43">
        <f>COUNTIFS(NobelPrize[category],$C$1,NobelPrize[born_country_code],$J43)</f>
        <v>0</v>
      </c>
      <c r="M43">
        <f t="shared" si="2"/>
        <v>4</v>
      </c>
    </row>
    <row r="44" spans="1:13" ht="15.6" x14ac:dyDescent="0.3">
      <c r="E44" s="18" t="s">
        <v>2289</v>
      </c>
      <c r="F44" s="18" t="s">
        <v>2292</v>
      </c>
      <c r="G44" s="18" t="s">
        <v>2297</v>
      </c>
      <c r="H44" s="18" t="s">
        <v>2298</v>
      </c>
      <c r="J44" t="s">
        <v>776</v>
      </c>
      <c r="K44" t="s">
        <v>2219</v>
      </c>
      <c r="L44">
        <f>COUNTIFS(NobelPrize[category],$C$1,NobelPrize[born_country_code],$J44)</f>
        <v>0</v>
      </c>
      <c r="M44">
        <f t="shared" si="2"/>
        <v>4</v>
      </c>
    </row>
    <row r="45" spans="1:13" x14ac:dyDescent="0.3">
      <c r="E45" t="s">
        <v>2274</v>
      </c>
      <c r="F45">
        <v>76</v>
      </c>
      <c r="G45" s="5">
        <v>0.27737226277372262</v>
      </c>
      <c r="H45" s="19">
        <v>0.24</v>
      </c>
      <c r="J45" t="s">
        <v>578</v>
      </c>
      <c r="K45" t="s">
        <v>823</v>
      </c>
      <c r="L45">
        <f>COUNTIFS(NobelPrize[category],$C$1,NobelPrize[born_country_code],$J45)</f>
        <v>0</v>
      </c>
      <c r="M45">
        <f t="shared" si="2"/>
        <v>4</v>
      </c>
    </row>
    <row r="46" spans="1:13" x14ac:dyDescent="0.3">
      <c r="E46" t="s">
        <v>2273</v>
      </c>
      <c r="F46">
        <v>69</v>
      </c>
      <c r="G46" s="5">
        <v>0.2518248175182482</v>
      </c>
      <c r="H46" s="19">
        <v>0.23</v>
      </c>
      <c r="J46" t="s">
        <v>691</v>
      </c>
      <c r="K46" t="s">
        <v>693</v>
      </c>
      <c r="L46">
        <f>COUNTIFS(NobelPrize[category],$C$1,NobelPrize[born_country_code],$J46)</f>
        <v>1</v>
      </c>
      <c r="M46">
        <f t="shared" si="2"/>
        <v>1</v>
      </c>
    </row>
    <row r="47" spans="1:13" x14ac:dyDescent="0.3">
      <c r="E47" t="s">
        <v>2275</v>
      </c>
      <c r="F47">
        <v>54</v>
      </c>
      <c r="G47" s="5">
        <v>0.19708029197080293</v>
      </c>
      <c r="H47" s="19">
        <v>0.2</v>
      </c>
      <c r="J47" t="s">
        <v>856</v>
      </c>
      <c r="K47" t="s">
        <v>2220</v>
      </c>
      <c r="L47">
        <f>COUNTIFS(NobelPrize[category],$C$1,NobelPrize[born_country_code],$J47)</f>
        <v>0</v>
      </c>
      <c r="M47">
        <f t="shared" si="2"/>
        <v>3</v>
      </c>
    </row>
    <row r="48" spans="1:13" x14ac:dyDescent="0.3">
      <c r="E48" t="s">
        <v>2278</v>
      </c>
      <c r="F48">
        <v>47</v>
      </c>
      <c r="G48" s="5">
        <v>0.17153284671532848</v>
      </c>
      <c r="H48" s="19">
        <v>0.09</v>
      </c>
      <c r="J48" t="s">
        <v>543</v>
      </c>
      <c r="K48" t="s">
        <v>663</v>
      </c>
      <c r="L48">
        <f>COUNTIFS(NobelPrize[category],$C$1,NobelPrize[born_country_code],$J48)</f>
        <v>0</v>
      </c>
      <c r="M48">
        <f t="shared" si="2"/>
        <v>3</v>
      </c>
    </row>
    <row r="49" spans="5:13" x14ac:dyDescent="0.3">
      <c r="E49" t="s">
        <v>2276</v>
      </c>
      <c r="F49">
        <v>19</v>
      </c>
      <c r="G49" s="5">
        <v>6.9343065693430656E-2</v>
      </c>
      <c r="H49" s="19">
        <v>0.12</v>
      </c>
      <c r="J49" t="s">
        <v>930</v>
      </c>
      <c r="K49" t="s">
        <v>933</v>
      </c>
      <c r="L49">
        <f>COUNTIFS(NobelPrize[category],$C$1,NobelPrize[born_country_code],$J49)</f>
        <v>0</v>
      </c>
      <c r="M49">
        <f t="shared" si="2"/>
        <v>3</v>
      </c>
    </row>
    <row r="50" spans="5:13" x14ac:dyDescent="0.3">
      <c r="E50" t="s">
        <v>2277</v>
      </c>
      <c r="F50">
        <v>9</v>
      </c>
      <c r="G50" s="5">
        <v>3.2846715328467155E-2</v>
      </c>
      <c r="H50" s="19">
        <v>0.13</v>
      </c>
      <c r="J50" t="s">
        <v>944</v>
      </c>
      <c r="K50" t="s">
        <v>2221</v>
      </c>
      <c r="L50">
        <f>COUNTIFS(NobelPrize[category],$C$1,NobelPrize[born_country_code],$J50)</f>
        <v>0</v>
      </c>
      <c r="M50">
        <f t="shared" si="2"/>
        <v>3</v>
      </c>
    </row>
    <row r="51" spans="5:13" x14ac:dyDescent="0.3">
      <c r="J51" t="s">
        <v>991</v>
      </c>
      <c r="K51" t="s">
        <v>2222</v>
      </c>
      <c r="L51">
        <f>COUNTIFS(NobelPrize[category],$C$1,NobelPrize[born_country_code],$J51)</f>
        <v>0</v>
      </c>
      <c r="M51">
        <f t="shared" si="2"/>
        <v>3</v>
      </c>
    </row>
    <row r="52" spans="5:13" ht="15.6" x14ac:dyDescent="0.3">
      <c r="E52" s="17" t="s">
        <v>2300</v>
      </c>
      <c r="F52" s="17"/>
      <c r="G52" s="17"/>
      <c r="J52" t="s">
        <v>498</v>
      </c>
      <c r="K52" t="s">
        <v>2223</v>
      </c>
      <c r="L52">
        <f>COUNTIFS(NobelPrize[category],$C$1,NobelPrize[born_country_code],$J52)</f>
        <v>0</v>
      </c>
      <c r="M52">
        <f t="shared" si="2"/>
        <v>3</v>
      </c>
    </row>
    <row r="53" spans="5:13" ht="15.6" x14ac:dyDescent="0.3">
      <c r="E53" s="18" t="s">
        <v>2289</v>
      </c>
      <c r="F53" s="18" t="s">
        <v>2284</v>
      </c>
      <c r="G53" s="18" t="s">
        <v>2285</v>
      </c>
      <c r="H53" s="18" t="s">
        <v>2298</v>
      </c>
      <c r="J53" t="s">
        <v>1091</v>
      </c>
      <c r="K53" t="s">
        <v>2224</v>
      </c>
      <c r="L53">
        <f>COUNTIFS(NobelPrize[category],$C$1,NobelPrize[born_country_code],$J53)</f>
        <v>0</v>
      </c>
      <c r="M53">
        <f t="shared" si="2"/>
        <v>3</v>
      </c>
    </row>
    <row r="54" spans="5:13" x14ac:dyDescent="0.3">
      <c r="E54" t="s">
        <v>2274</v>
      </c>
      <c r="F54" s="7">
        <f>COUNTIFS(NobelPrize[category],$E54,NobelPrize[gender],$F$53)/'All Prizes'!$G$1</f>
        <v>0.22426868905742145</v>
      </c>
      <c r="G54" s="7">
        <f>COUNTIFS(NobelPrize[category],$E54,NobelPrize[gender],$G$53)/'All Prizes'!$G$1</f>
        <v>1.3001083423618635E-2</v>
      </c>
      <c r="J54" t="s">
        <v>1262</v>
      </c>
      <c r="K54" t="s">
        <v>2225</v>
      </c>
      <c r="L54">
        <f>COUNTIFS(NobelPrize[category],$C$1,NobelPrize[born_country_code],$J54)</f>
        <v>0</v>
      </c>
      <c r="M54">
        <f t="shared" si="2"/>
        <v>3</v>
      </c>
    </row>
    <row r="55" spans="5:13" x14ac:dyDescent="0.3">
      <c r="E55" t="s">
        <v>2273</v>
      </c>
      <c r="F55" s="7">
        <f>COUNTIFS(NobelPrize[category],$E55,NobelPrize[gender],$F$53)/'All Prizes'!$G$1</f>
        <v>0.2275189599133261</v>
      </c>
      <c r="G55" s="7">
        <f>COUNTIFS(NobelPrize[category],$E55,NobelPrize[gender],$G$53)/'All Prizes'!$G$1</f>
        <v>3.2502708559046588E-3</v>
      </c>
      <c r="J55" t="s">
        <v>1273</v>
      </c>
      <c r="K55" t="s">
        <v>2226</v>
      </c>
      <c r="L55">
        <f>COUNTIFS(NobelPrize[category],$C$1,NobelPrize[born_country_code],$J55)</f>
        <v>0</v>
      </c>
      <c r="M55">
        <f t="shared" si="2"/>
        <v>3</v>
      </c>
    </row>
    <row r="56" spans="5:13" x14ac:dyDescent="0.3">
      <c r="E56" t="s">
        <v>2275</v>
      </c>
      <c r="F56" s="7">
        <f>COUNTIFS(NobelPrize[category],$E56,NobelPrize[gender],$F$53)/'All Prizes'!$G$1</f>
        <v>0.19393282773564463</v>
      </c>
      <c r="G56" s="7">
        <f>COUNTIFS(NobelPrize[category],$E56,NobelPrize[gender],$G$53)/'All Prizes'!$G$1</f>
        <v>5.4171180931744311E-3</v>
      </c>
      <c r="J56" t="s">
        <v>1287</v>
      </c>
      <c r="K56" t="s">
        <v>2227</v>
      </c>
      <c r="L56">
        <f>COUNTIFS(NobelPrize[category],$C$1,NobelPrize[born_country_code],$J56)</f>
        <v>1</v>
      </c>
      <c r="M56">
        <f t="shared" si="2"/>
        <v>1</v>
      </c>
    </row>
    <row r="57" spans="5:13" x14ac:dyDescent="0.3">
      <c r="E57" t="s">
        <v>2278</v>
      </c>
      <c r="F57" s="7">
        <f>COUNTIFS(NobelPrize[category],$E57,NobelPrize[gender],$F$53)/'All Prizes'!$G$1</f>
        <v>8.8840736728060671E-2</v>
      </c>
      <c r="G57" s="7">
        <f>COUNTIFS(NobelPrize[category],$E57,NobelPrize[gender],$G$53)/'All Prizes'!$G$1</f>
        <v>2.1668472372697724E-3</v>
      </c>
      <c r="J57" t="s">
        <v>1290</v>
      </c>
      <c r="K57" t="s">
        <v>2228</v>
      </c>
      <c r="L57">
        <f>COUNTIFS(NobelPrize[category],$C$1,NobelPrize[born_country_code],$J57)</f>
        <v>0</v>
      </c>
      <c r="M57">
        <f t="shared" si="2"/>
        <v>2</v>
      </c>
    </row>
    <row r="58" spans="5:13" x14ac:dyDescent="0.3">
      <c r="E58" t="s">
        <v>2276</v>
      </c>
      <c r="F58" s="7">
        <f>COUNTIFS(NobelPrize[category],$E58,NobelPrize[gender],$F$53)/'All Prizes'!$G$1</f>
        <v>9.7508125677139762E-2</v>
      </c>
      <c r="G58" s="7">
        <f>COUNTIFS(NobelPrize[category],$E58,NobelPrize[gender],$G$53)/'All Prizes'!$G$1</f>
        <v>1.8418201516793065E-2</v>
      </c>
      <c r="J58" t="s">
        <v>1301</v>
      </c>
      <c r="K58" t="s">
        <v>2229</v>
      </c>
      <c r="L58">
        <f>COUNTIFS(NobelPrize[category],$C$1,NobelPrize[born_country_code],$J58)</f>
        <v>0</v>
      </c>
      <c r="M58">
        <f t="shared" si="2"/>
        <v>2</v>
      </c>
    </row>
    <row r="59" spans="5:13" x14ac:dyDescent="0.3">
      <c r="E59" t="s">
        <v>2277</v>
      </c>
      <c r="F59" s="7">
        <f>COUNTIFS(NobelPrize[category],$E59,NobelPrize[gender],$F$53)/'All Prizes'!$G$1</f>
        <v>0.10942578548212351</v>
      </c>
      <c r="G59" s="7">
        <f>COUNTIFS(NobelPrize[category],$E59,NobelPrize[gender],$G$53)/'All Prizes'!$G$1</f>
        <v>1.6251354279523293E-2</v>
      </c>
      <c r="J59" t="s">
        <v>1307</v>
      </c>
      <c r="K59" t="s">
        <v>2230</v>
      </c>
      <c r="L59">
        <f>COUNTIFS(NobelPrize[category],$C$1,NobelPrize[born_country_code],$J59)</f>
        <v>0</v>
      </c>
      <c r="M59">
        <f t="shared" si="2"/>
        <v>2</v>
      </c>
    </row>
    <row r="60" spans="5:13" x14ac:dyDescent="0.3">
      <c r="J60" t="s">
        <v>1309</v>
      </c>
      <c r="K60" t="s">
        <v>2231</v>
      </c>
      <c r="L60">
        <f>COUNTIFS(NobelPrize[category],$C$1,NobelPrize[born_country_code],$J60)</f>
        <v>0</v>
      </c>
      <c r="M60">
        <f t="shared" si="2"/>
        <v>2</v>
      </c>
    </row>
    <row r="61" spans="5:13" x14ac:dyDescent="0.3">
      <c r="J61" t="s">
        <v>1288</v>
      </c>
      <c r="K61" t="s">
        <v>1680</v>
      </c>
      <c r="L61">
        <f>COUNTIFS(NobelPrize[category],$C$1,NobelPrize[born_country_code],$J61)</f>
        <v>0</v>
      </c>
      <c r="M61">
        <f t="shared" si="2"/>
        <v>2</v>
      </c>
    </row>
    <row r="62" spans="5:13" x14ac:dyDescent="0.3">
      <c r="J62" t="s">
        <v>1323</v>
      </c>
      <c r="K62" t="s">
        <v>2232</v>
      </c>
      <c r="L62">
        <f>COUNTIFS(NobelPrize[category],$C$1,NobelPrize[born_country_code],$J62)</f>
        <v>0</v>
      </c>
      <c r="M62">
        <f t="shared" si="2"/>
        <v>2</v>
      </c>
    </row>
    <row r="63" spans="5:13" x14ac:dyDescent="0.3">
      <c r="J63" t="s">
        <v>1384</v>
      </c>
      <c r="K63" t="s">
        <v>2233</v>
      </c>
      <c r="L63">
        <f>COUNTIFS(NobelPrize[category],$C$1,NobelPrize[born_country_code],$J63)</f>
        <v>0</v>
      </c>
      <c r="M63">
        <f t="shared" si="2"/>
        <v>2</v>
      </c>
    </row>
    <row r="64" spans="5:13" x14ac:dyDescent="0.3">
      <c r="J64" t="s">
        <v>1398</v>
      </c>
      <c r="K64" t="s">
        <v>2234</v>
      </c>
      <c r="L64">
        <f>COUNTIFS(NobelPrize[category],$C$1,NobelPrize[born_country_code],$J64)</f>
        <v>0</v>
      </c>
      <c r="M64">
        <f t="shared" si="2"/>
        <v>2</v>
      </c>
    </row>
    <row r="65" spans="10:13" x14ac:dyDescent="0.3">
      <c r="J65" t="s">
        <v>1407</v>
      </c>
      <c r="K65" t="s">
        <v>2235</v>
      </c>
      <c r="L65">
        <f>COUNTIFS(NobelPrize[category],$C$1,NobelPrize[born_country_code],$J65)</f>
        <v>0</v>
      </c>
      <c r="M65">
        <f t="shared" si="2"/>
        <v>2</v>
      </c>
    </row>
    <row r="66" spans="10:13" x14ac:dyDescent="0.3">
      <c r="J66" t="s">
        <v>1414</v>
      </c>
      <c r="K66" t="s">
        <v>2236</v>
      </c>
      <c r="L66">
        <f>COUNTIFS(NobelPrize[category],$C$1,NobelPrize[born_country_code],$J66)</f>
        <v>0</v>
      </c>
      <c r="M66">
        <f t="shared" si="2"/>
        <v>2</v>
      </c>
    </row>
    <row r="67" spans="10:13" x14ac:dyDescent="0.3">
      <c r="J67" t="s">
        <v>1415</v>
      </c>
      <c r="K67" t="s">
        <v>2237</v>
      </c>
      <c r="L67">
        <f>COUNTIFS(NobelPrize[category],$C$1,NobelPrize[born_country_code],$J67)</f>
        <v>0</v>
      </c>
      <c r="M67">
        <f t="shared" si="2"/>
        <v>2</v>
      </c>
    </row>
    <row r="68" spans="10:13" x14ac:dyDescent="0.3">
      <c r="J68" t="s">
        <v>1453</v>
      </c>
      <c r="K68" t="s">
        <v>2238</v>
      </c>
      <c r="L68">
        <f>COUNTIFS(NobelPrize[category],$C$1,NobelPrize[born_country_code],$J68)</f>
        <v>0</v>
      </c>
      <c r="M68">
        <f t="shared" si="2"/>
        <v>2</v>
      </c>
    </row>
    <row r="69" spans="10:13" x14ac:dyDescent="0.3">
      <c r="J69" t="s">
        <v>1454</v>
      </c>
      <c r="K69" t="s">
        <v>2239</v>
      </c>
      <c r="L69">
        <f>COUNTIFS(NobelPrize[category],$C$1,NobelPrize[born_country_code],$J69)</f>
        <v>0</v>
      </c>
      <c r="M69">
        <f t="shared" si="2"/>
        <v>2</v>
      </c>
    </row>
    <row r="70" spans="10:13" x14ac:dyDescent="0.3">
      <c r="J70" t="s">
        <v>1457</v>
      </c>
      <c r="K70" t="s">
        <v>2240</v>
      </c>
      <c r="L70">
        <f>COUNTIFS(NobelPrize[category],$C$1,NobelPrize[born_country_code],$J70)</f>
        <v>0</v>
      </c>
      <c r="M70">
        <f t="shared" si="2"/>
        <v>2</v>
      </c>
    </row>
    <row r="71" spans="10:13" x14ac:dyDescent="0.3">
      <c r="J71" t="s">
        <v>1460</v>
      </c>
      <c r="K71" t="s">
        <v>2241</v>
      </c>
      <c r="L71">
        <f>COUNTIFS(NobelPrize[category],$C$1,NobelPrize[born_country_code],$J71)</f>
        <v>0</v>
      </c>
      <c r="M71">
        <f t="shared" si="2"/>
        <v>2</v>
      </c>
    </row>
    <row r="72" spans="10:13" x14ac:dyDescent="0.3">
      <c r="J72" t="s">
        <v>1470</v>
      </c>
      <c r="K72" t="s">
        <v>2242</v>
      </c>
      <c r="L72">
        <f>COUNTIFS(NobelPrize[category],$C$1,NobelPrize[born_country_code],$J72)</f>
        <v>0</v>
      </c>
      <c r="M72">
        <f t="shared" ref="M72:M85" si="5">_xlfn.RANK.EQ(L72,L72:L150)</f>
        <v>2</v>
      </c>
    </row>
    <row r="73" spans="10:13" x14ac:dyDescent="0.3">
      <c r="J73" t="s">
        <v>1610</v>
      </c>
      <c r="K73" t="s">
        <v>2243</v>
      </c>
      <c r="L73">
        <f>COUNTIFS(NobelPrize[category],$C$1,NobelPrize[born_country_code],$J73)</f>
        <v>0</v>
      </c>
      <c r="M73">
        <f t="shared" si="5"/>
        <v>2</v>
      </c>
    </row>
    <row r="74" spans="10:13" x14ac:dyDescent="0.3">
      <c r="J74" t="s">
        <v>1613</v>
      </c>
      <c r="K74" t="s">
        <v>2244</v>
      </c>
      <c r="L74">
        <f>COUNTIFS(NobelPrize[category],$C$1,NobelPrize[born_country_code],$J74)</f>
        <v>0</v>
      </c>
      <c r="M74">
        <f t="shared" si="5"/>
        <v>2</v>
      </c>
    </row>
    <row r="75" spans="10:13" x14ac:dyDescent="0.3">
      <c r="J75" t="s">
        <v>1668</v>
      </c>
      <c r="K75" t="s">
        <v>2245</v>
      </c>
      <c r="L75">
        <f>COUNTIFS(NobelPrize[category],$C$1,NobelPrize[born_country_code],$J75)</f>
        <v>0</v>
      </c>
      <c r="M75">
        <f t="shared" si="5"/>
        <v>2</v>
      </c>
    </row>
    <row r="76" spans="10:13" x14ac:dyDescent="0.3">
      <c r="J76" t="s">
        <v>1689</v>
      </c>
      <c r="K76" t="s">
        <v>2246</v>
      </c>
      <c r="L76">
        <f>COUNTIFS(NobelPrize[category],$C$1,NobelPrize[born_country_code],$J76)</f>
        <v>0</v>
      </c>
      <c r="M76">
        <f t="shared" si="5"/>
        <v>2</v>
      </c>
    </row>
    <row r="77" spans="10:13" x14ac:dyDescent="0.3">
      <c r="J77" t="s">
        <v>1742</v>
      </c>
      <c r="K77" t="s">
        <v>2247</v>
      </c>
      <c r="L77">
        <f>COUNTIFS(NobelPrize[category],$C$1,NobelPrize[born_country_code],$J77)</f>
        <v>0</v>
      </c>
      <c r="M77">
        <f t="shared" si="5"/>
        <v>2</v>
      </c>
    </row>
    <row r="78" spans="10:13" x14ac:dyDescent="0.3">
      <c r="J78" t="s">
        <v>1844</v>
      </c>
      <c r="K78" t="s">
        <v>2248</v>
      </c>
      <c r="L78">
        <f>COUNTIFS(NobelPrize[category],$C$1,NobelPrize[born_country_code],$J78)</f>
        <v>0</v>
      </c>
      <c r="M78">
        <f t="shared" si="5"/>
        <v>2</v>
      </c>
    </row>
    <row r="79" spans="10:13" x14ac:dyDescent="0.3">
      <c r="J79" t="s">
        <v>1853</v>
      </c>
      <c r="K79" t="s">
        <v>2249</v>
      </c>
      <c r="L79">
        <f>COUNTIFS(NobelPrize[category],$C$1,NobelPrize[born_country_code],$J79)</f>
        <v>0</v>
      </c>
      <c r="M79">
        <f t="shared" si="5"/>
        <v>2</v>
      </c>
    </row>
    <row r="80" spans="10:13" x14ac:dyDescent="0.3">
      <c r="J80" t="s">
        <v>1873</v>
      </c>
      <c r="K80" t="s">
        <v>2250</v>
      </c>
      <c r="L80">
        <f>COUNTIFS(NobelPrize[category],$C$1,NobelPrize[born_country_code],$J80)</f>
        <v>0</v>
      </c>
      <c r="M80">
        <f t="shared" si="5"/>
        <v>2</v>
      </c>
    </row>
    <row r="81" spans="10:13" x14ac:dyDescent="0.3">
      <c r="J81" t="s">
        <v>1878</v>
      </c>
      <c r="K81" t="s">
        <v>2251</v>
      </c>
      <c r="L81">
        <f>COUNTIFS(NobelPrize[category],$C$1,NobelPrize[born_country_code],$J81)</f>
        <v>0</v>
      </c>
      <c r="M81">
        <f t="shared" si="5"/>
        <v>2</v>
      </c>
    </row>
    <row r="82" spans="10:13" x14ac:dyDescent="0.3">
      <c r="J82" t="s">
        <v>1889</v>
      </c>
      <c r="K82" t="s">
        <v>2252</v>
      </c>
      <c r="L82">
        <f>COUNTIFS(NobelPrize[category],$C$1,NobelPrize[born_country_code],$J82)</f>
        <v>1</v>
      </c>
      <c r="M82">
        <f t="shared" si="5"/>
        <v>1</v>
      </c>
    </row>
    <row r="83" spans="10:13" x14ac:dyDescent="0.3">
      <c r="J83" t="s">
        <v>2038</v>
      </c>
      <c r="K83" t="s">
        <v>2253</v>
      </c>
      <c r="L83">
        <f>COUNTIFS(NobelPrize[category],$C$1,NobelPrize[born_country_code],$J83)</f>
        <v>0</v>
      </c>
      <c r="M83">
        <f t="shared" si="5"/>
        <v>1</v>
      </c>
    </row>
    <row r="84" spans="10:13" x14ac:dyDescent="0.3">
      <c r="J84" t="s">
        <v>2040</v>
      </c>
      <c r="K84" t="s">
        <v>2254</v>
      </c>
      <c r="L84">
        <f>COUNTIFS(NobelPrize[category],$C$1,NobelPrize[born_country_code],$J84)</f>
        <v>0</v>
      </c>
      <c r="M84">
        <f t="shared" si="5"/>
        <v>1</v>
      </c>
    </row>
    <row r="85" spans="10:13" x14ac:dyDescent="0.3">
      <c r="J85" t="s">
        <v>2067</v>
      </c>
      <c r="K85" t="s">
        <v>2255</v>
      </c>
      <c r="L85">
        <f>COUNTIFS(NobelPrize[category],$C$1,NobelPrize[born_country_code],$J85)</f>
        <v>0</v>
      </c>
      <c r="M85">
        <f t="shared" si="5"/>
        <v>1</v>
      </c>
    </row>
    <row r="551" spans="1:1" x14ac:dyDescent="0.3">
      <c r="A551" s="2"/>
    </row>
    <row r="552" spans="1:1" x14ac:dyDescent="0.3">
      <c r="A552" s="2"/>
    </row>
    <row r="593" spans="1:1" x14ac:dyDescent="0.3">
      <c r="A593" s="1"/>
    </row>
    <row r="594" spans="1:1" x14ac:dyDescent="0.3">
      <c r="A594" s="1"/>
    </row>
    <row r="642" spans="1:1" x14ac:dyDescent="0.3">
      <c r="A642" s="2"/>
    </row>
    <row r="643" spans="1:1" x14ac:dyDescent="0.3">
      <c r="A643" s="2"/>
    </row>
    <row r="724" spans="2:2" x14ac:dyDescent="0.3">
      <c r="B724" s="2"/>
    </row>
    <row r="784" spans="1:1" x14ac:dyDescent="0.3">
      <c r="A784" s="2"/>
    </row>
    <row r="867" spans="2:2" x14ac:dyDescent="0.3">
      <c r="B867" s="2"/>
    </row>
  </sheetData>
  <sortState xmlns:xlrd2="http://schemas.microsoft.com/office/spreadsheetml/2017/richdata2" ref="E45:G50">
    <sortCondition descending="1" ref="G45:G50"/>
  </sortState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75CB29A-07A1-4651-AE75-3D9770E2D932}">
          <x14:formula1>
            <xm:f>Uniques!$B$2:$B$7</xm:f>
          </x14:formula1>
          <xm:sqref>C1</xm:sqref>
        </x14:dataValidation>
        <x14:dataValidation type="list" allowBlank="1" showInputMessage="1" showErrorMessage="1" xr:uid="{7B91F9CD-62EC-4CC3-AFC6-AB173F591021}">
          <x14:formula1>
            <xm:f>Uniques!$D$2:$D$31</xm:f>
          </x14:formula1>
          <xm:sqref>I1</xm:sqref>
        </x14:dataValidation>
        <x14:dataValidation type="list" allowBlank="1" showInputMessage="1" showErrorMessage="1" xr:uid="{C0D072C6-9C14-4B25-A2AC-62F960C54D25}">
          <x14:formula1>
            <xm:f>'All Prizes'!$B$4:$B$82</xm:f>
          </x14:formula1>
          <xm:sqref>M1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ECFF5-84E3-4D21-A4AF-AAF26E6BD1E9}">
  <dimension ref="A1:M57"/>
  <sheetViews>
    <sheetView showGridLines="0" zoomScaleNormal="100" workbookViewId="0">
      <selection activeCell="P12" sqref="P12"/>
    </sheetView>
  </sheetViews>
  <sheetFormatPr defaultRowHeight="14.4" x14ac:dyDescent="0.3"/>
  <sheetData>
    <row r="1" spans="1:13" x14ac:dyDescent="0.3">
      <c r="A1" t="s">
        <v>5</v>
      </c>
      <c r="B1" t="s">
        <v>2344</v>
      </c>
      <c r="D1" t="s">
        <v>2397</v>
      </c>
      <c r="G1" t="s">
        <v>2398</v>
      </c>
      <c r="H1" t="s">
        <v>2399</v>
      </c>
      <c r="J1" t="s">
        <v>4</v>
      </c>
      <c r="K1" t="s">
        <v>2285</v>
      </c>
    </row>
    <row r="2" spans="1:13" x14ac:dyDescent="0.3">
      <c r="A2">
        <v>1903</v>
      </c>
      <c r="B2" t="s">
        <v>2335</v>
      </c>
      <c r="D2">
        <v>1</v>
      </c>
      <c r="G2" s="21">
        <v>1903</v>
      </c>
      <c r="H2" s="22">
        <v>1</v>
      </c>
    </row>
    <row r="3" spans="1:13" x14ac:dyDescent="0.3">
      <c r="A3">
        <v>1905</v>
      </c>
      <c r="B3" t="s">
        <v>2345</v>
      </c>
      <c r="D3">
        <v>1</v>
      </c>
      <c r="G3" s="21">
        <v>1905</v>
      </c>
      <c r="H3" s="22">
        <v>1</v>
      </c>
      <c r="J3" t="s">
        <v>5</v>
      </c>
      <c r="K3" t="s">
        <v>6</v>
      </c>
      <c r="L3" t="s">
        <v>2344</v>
      </c>
      <c r="M3" t="s">
        <v>2303</v>
      </c>
    </row>
    <row r="4" spans="1:13" x14ac:dyDescent="0.3">
      <c r="A4">
        <v>1909</v>
      </c>
      <c r="B4" t="s">
        <v>2346</v>
      </c>
      <c r="D4">
        <v>1</v>
      </c>
      <c r="G4" s="21">
        <v>1909</v>
      </c>
      <c r="H4" s="22">
        <v>1</v>
      </c>
      <c r="J4">
        <v>1903</v>
      </c>
      <c r="K4" t="s">
        <v>2273</v>
      </c>
      <c r="L4" t="s">
        <v>2335</v>
      </c>
      <c r="M4">
        <v>1</v>
      </c>
    </row>
    <row r="5" spans="1:13" x14ac:dyDescent="0.3">
      <c r="A5">
        <v>1911</v>
      </c>
      <c r="B5" t="s">
        <v>2335</v>
      </c>
      <c r="D5">
        <v>1</v>
      </c>
      <c r="G5" s="21">
        <v>1911</v>
      </c>
      <c r="H5" s="22">
        <v>1</v>
      </c>
      <c r="J5">
        <v>1905</v>
      </c>
      <c r="K5" t="s">
        <v>2276</v>
      </c>
      <c r="L5" t="s">
        <v>2345</v>
      </c>
      <c r="M5">
        <v>1</v>
      </c>
    </row>
    <row r="6" spans="1:13" x14ac:dyDescent="0.3">
      <c r="A6">
        <v>1926</v>
      </c>
      <c r="B6" t="s">
        <v>2347</v>
      </c>
      <c r="D6">
        <v>1</v>
      </c>
      <c r="G6" s="21">
        <v>1926</v>
      </c>
      <c r="H6" s="22">
        <v>1</v>
      </c>
      <c r="J6">
        <v>1909</v>
      </c>
      <c r="K6" t="s">
        <v>2277</v>
      </c>
      <c r="L6" t="s">
        <v>2346</v>
      </c>
      <c r="M6">
        <v>1</v>
      </c>
    </row>
    <row r="7" spans="1:13" x14ac:dyDescent="0.3">
      <c r="A7">
        <v>1928</v>
      </c>
      <c r="B7" t="s">
        <v>2348</v>
      </c>
      <c r="D7">
        <v>1</v>
      </c>
      <c r="G7" s="21">
        <v>1928</v>
      </c>
      <c r="H7" s="22">
        <v>1</v>
      </c>
      <c r="J7">
        <v>1911</v>
      </c>
      <c r="K7" t="s">
        <v>2275</v>
      </c>
      <c r="L7" t="s">
        <v>2335</v>
      </c>
      <c r="M7">
        <v>1</v>
      </c>
    </row>
    <row r="8" spans="1:13" x14ac:dyDescent="0.3">
      <c r="A8">
        <v>1931</v>
      </c>
      <c r="B8" t="s">
        <v>2349</v>
      </c>
      <c r="D8">
        <v>1</v>
      </c>
      <c r="G8" s="21">
        <v>1931</v>
      </c>
      <c r="H8" s="22">
        <v>1</v>
      </c>
      <c r="J8">
        <v>1926</v>
      </c>
      <c r="K8" t="s">
        <v>2277</v>
      </c>
      <c r="L8" t="s">
        <v>2347</v>
      </c>
      <c r="M8">
        <v>1</v>
      </c>
    </row>
    <row r="9" spans="1:13" x14ac:dyDescent="0.3">
      <c r="A9">
        <v>1935</v>
      </c>
      <c r="B9" t="s">
        <v>2350</v>
      </c>
      <c r="D9">
        <v>1</v>
      </c>
      <c r="G9" s="21">
        <v>1935</v>
      </c>
      <c r="H9" s="22">
        <v>1</v>
      </c>
      <c r="J9">
        <v>1928</v>
      </c>
      <c r="K9" t="s">
        <v>2277</v>
      </c>
      <c r="L9" t="s">
        <v>2348</v>
      </c>
      <c r="M9">
        <v>1</v>
      </c>
    </row>
    <row r="10" spans="1:13" x14ac:dyDescent="0.3">
      <c r="A10">
        <v>1938</v>
      </c>
      <c r="B10" t="s">
        <v>2351</v>
      </c>
      <c r="D10">
        <v>1</v>
      </c>
      <c r="G10" s="21">
        <v>1938</v>
      </c>
      <c r="H10" s="22">
        <v>1</v>
      </c>
      <c r="J10">
        <v>1931</v>
      </c>
      <c r="K10" t="s">
        <v>2276</v>
      </c>
      <c r="L10" t="s">
        <v>2349</v>
      </c>
      <c r="M10">
        <v>1</v>
      </c>
    </row>
    <row r="11" spans="1:13" x14ac:dyDescent="0.3">
      <c r="A11">
        <v>1945</v>
      </c>
      <c r="B11" t="s">
        <v>2352</v>
      </c>
      <c r="D11">
        <v>1</v>
      </c>
      <c r="G11" s="21">
        <v>1945</v>
      </c>
      <c r="H11" s="22">
        <v>1</v>
      </c>
      <c r="J11">
        <v>1935</v>
      </c>
      <c r="K11" t="s">
        <v>2275</v>
      </c>
      <c r="L11" t="s">
        <v>2350</v>
      </c>
      <c r="M11">
        <v>1</v>
      </c>
    </row>
    <row r="12" spans="1:13" x14ac:dyDescent="0.3">
      <c r="A12">
        <v>1946</v>
      </c>
      <c r="B12" t="s">
        <v>2353</v>
      </c>
      <c r="D12">
        <v>1</v>
      </c>
      <c r="G12" s="21">
        <v>1946</v>
      </c>
      <c r="H12" s="22">
        <v>1</v>
      </c>
      <c r="J12">
        <v>1938</v>
      </c>
      <c r="K12" t="s">
        <v>2277</v>
      </c>
      <c r="L12" t="s">
        <v>2351</v>
      </c>
      <c r="M12">
        <v>1</v>
      </c>
    </row>
    <row r="13" spans="1:13" x14ac:dyDescent="0.3">
      <c r="A13">
        <v>1947</v>
      </c>
      <c r="B13" t="s">
        <v>2354</v>
      </c>
      <c r="D13">
        <v>1</v>
      </c>
      <c r="G13" s="21">
        <v>1947</v>
      </c>
      <c r="H13" s="22">
        <v>1</v>
      </c>
      <c r="J13">
        <v>1945</v>
      </c>
      <c r="K13" t="s">
        <v>2277</v>
      </c>
      <c r="L13" t="s">
        <v>2352</v>
      </c>
      <c r="M13">
        <v>1</v>
      </c>
    </row>
    <row r="14" spans="1:13" x14ac:dyDescent="0.3">
      <c r="A14">
        <v>1963</v>
      </c>
      <c r="B14" t="s">
        <v>2355</v>
      </c>
      <c r="D14">
        <v>1</v>
      </c>
      <c r="G14" s="21">
        <v>1963</v>
      </c>
      <c r="H14" s="22">
        <v>1</v>
      </c>
      <c r="J14">
        <v>1946</v>
      </c>
      <c r="K14" t="s">
        <v>2276</v>
      </c>
      <c r="L14" t="s">
        <v>2353</v>
      </c>
      <c r="M14">
        <v>1</v>
      </c>
    </row>
    <row r="15" spans="1:13" x14ac:dyDescent="0.3">
      <c r="A15">
        <v>1964</v>
      </c>
      <c r="B15" t="s">
        <v>2356</v>
      </c>
      <c r="D15">
        <v>1</v>
      </c>
      <c r="G15" s="21">
        <v>1964</v>
      </c>
      <c r="H15" s="22">
        <v>1</v>
      </c>
      <c r="J15">
        <v>1947</v>
      </c>
      <c r="K15" t="s">
        <v>2274</v>
      </c>
      <c r="L15" t="s">
        <v>2354</v>
      </c>
      <c r="M15">
        <v>1</v>
      </c>
    </row>
    <row r="16" spans="1:13" x14ac:dyDescent="0.3">
      <c r="A16">
        <v>1966</v>
      </c>
      <c r="B16" t="s">
        <v>2357</v>
      </c>
      <c r="D16">
        <v>1</v>
      </c>
      <c r="G16" s="21">
        <v>1966</v>
      </c>
      <c r="H16" s="22">
        <v>1</v>
      </c>
      <c r="J16">
        <v>1963</v>
      </c>
      <c r="K16" t="s">
        <v>2273</v>
      </c>
      <c r="L16" t="s">
        <v>2355</v>
      </c>
      <c r="M16">
        <v>1</v>
      </c>
    </row>
    <row r="17" spans="1:13" x14ac:dyDescent="0.3">
      <c r="A17">
        <v>1976</v>
      </c>
      <c r="B17" t="s">
        <v>2358</v>
      </c>
      <c r="D17">
        <v>2</v>
      </c>
      <c r="G17" s="21">
        <v>1976</v>
      </c>
      <c r="H17" s="22">
        <v>2</v>
      </c>
      <c r="J17">
        <v>1964</v>
      </c>
      <c r="K17" t="s">
        <v>2275</v>
      </c>
      <c r="L17" t="s">
        <v>2356</v>
      </c>
      <c r="M17">
        <v>1</v>
      </c>
    </row>
    <row r="18" spans="1:13" x14ac:dyDescent="0.3">
      <c r="B18" t="s">
        <v>2359</v>
      </c>
      <c r="G18" s="21">
        <v>1977</v>
      </c>
      <c r="H18" s="22">
        <v>1</v>
      </c>
      <c r="J18">
        <v>1966</v>
      </c>
      <c r="K18" t="s">
        <v>2277</v>
      </c>
      <c r="L18" t="s">
        <v>2357</v>
      </c>
      <c r="M18">
        <v>1</v>
      </c>
    </row>
    <row r="19" spans="1:13" x14ac:dyDescent="0.3">
      <c r="A19">
        <v>1977</v>
      </c>
      <c r="B19" t="s">
        <v>2360</v>
      </c>
      <c r="D19">
        <v>1</v>
      </c>
      <c r="G19" s="21">
        <v>1979</v>
      </c>
      <c r="H19" s="22">
        <v>1</v>
      </c>
      <c r="J19">
        <v>1976</v>
      </c>
      <c r="K19" t="s">
        <v>2276</v>
      </c>
      <c r="L19" t="s">
        <v>2358</v>
      </c>
      <c r="M19">
        <v>1</v>
      </c>
    </row>
    <row r="20" spans="1:13" x14ac:dyDescent="0.3">
      <c r="A20">
        <v>1979</v>
      </c>
      <c r="B20" t="s">
        <v>2361</v>
      </c>
      <c r="D20">
        <v>1</v>
      </c>
      <c r="G20" s="21">
        <v>1982</v>
      </c>
      <c r="H20" s="22">
        <v>1</v>
      </c>
      <c r="L20" t="s">
        <v>2359</v>
      </c>
      <c r="M20">
        <v>1</v>
      </c>
    </row>
    <row r="21" spans="1:13" x14ac:dyDescent="0.3">
      <c r="A21">
        <v>1982</v>
      </c>
      <c r="B21" t="s">
        <v>2362</v>
      </c>
      <c r="D21">
        <v>1</v>
      </c>
      <c r="G21" s="21">
        <v>1983</v>
      </c>
      <c r="H21" s="22">
        <v>1</v>
      </c>
      <c r="J21">
        <v>1977</v>
      </c>
      <c r="K21" t="s">
        <v>2274</v>
      </c>
      <c r="L21" t="s">
        <v>2360</v>
      </c>
      <c r="M21">
        <v>1</v>
      </c>
    </row>
    <row r="22" spans="1:13" x14ac:dyDescent="0.3">
      <c r="A22">
        <v>1983</v>
      </c>
      <c r="B22" t="s">
        <v>2363</v>
      </c>
      <c r="D22">
        <v>1</v>
      </c>
      <c r="G22" s="21">
        <v>1986</v>
      </c>
      <c r="H22" s="22">
        <v>1</v>
      </c>
      <c r="J22">
        <v>1979</v>
      </c>
      <c r="K22" t="s">
        <v>2276</v>
      </c>
      <c r="L22" t="s">
        <v>2361</v>
      </c>
      <c r="M22">
        <v>1</v>
      </c>
    </row>
    <row r="23" spans="1:13" x14ac:dyDescent="0.3">
      <c r="A23">
        <v>1986</v>
      </c>
      <c r="B23" t="s">
        <v>2364</v>
      </c>
      <c r="D23">
        <v>1</v>
      </c>
      <c r="G23" s="21">
        <v>1988</v>
      </c>
      <c r="H23" s="22">
        <v>1</v>
      </c>
      <c r="J23">
        <v>1982</v>
      </c>
      <c r="K23" t="s">
        <v>2276</v>
      </c>
      <c r="L23" t="s">
        <v>2362</v>
      </c>
      <c r="M23">
        <v>1</v>
      </c>
    </row>
    <row r="24" spans="1:13" x14ac:dyDescent="0.3">
      <c r="A24">
        <v>1988</v>
      </c>
      <c r="B24" t="s">
        <v>2365</v>
      </c>
      <c r="D24">
        <v>1</v>
      </c>
      <c r="G24" s="21">
        <v>1991</v>
      </c>
      <c r="H24" s="22">
        <v>2</v>
      </c>
      <c r="J24">
        <v>1983</v>
      </c>
      <c r="K24" t="s">
        <v>2274</v>
      </c>
      <c r="L24" t="s">
        <v>2363</v>
      </c>
      <c r="M24">
        <v>1</v>
      </c>
    </row>
    <row r="25" spans="1:13" x14ac:dyDescent="0.3">
      <c r="A25">
        <v>1991</v>
      </c>
      <c r="B25" t="s">
        <v>2366</v>
      </c>
      <c r="D25">
        <v>2</v>
      </c>
      <c r="G25" s="21">
        <v>1992</v>
      </c>
      <c r="H25" s="22">
        <v>1</v>
      </c>
      <c r="J25">
        <v>1986</v>
      </c>
      <c r="K25" t="s">
        <v>2274</v>
      </c>
      <c r="L25" t="s">
        <v>2364</v>
      </c>
      <c r="M25">
        <v>1</v>
      </c>
    </row>
    <row r="26" spans="1:13" x14ac:dyDescent="0.3">
      <c r="B26" t="s">
        <v>2367</v>
      </c>
      <c r="G26" s="21">
        <v>1993</v>
      </c>
      <c r="H26" s="22">
        <v>1</v>
      </c>
      <c r="J26">
        <v>1988</v>
      </c>
      <c r="K26" t="s">
        <v>2274</v>
      </c>
      <c r="L26" t="s">
        <v>2365</v>
      </c>
      <c r="M26">
        <v>1</v>
      </c>
    </row>
    <row r="27" spans="1:13" x14ac:dyDescent="0.3">
      <c r="A27">
        <v>1992</v>
      </c>
      <c r="B27" t="s">
        <v>2368</v>
      </c>
      <c r="D27">
        <v>1</v>
      </c>
      <c r="G27" s="21">
        <v>1995</v>
      </c>
      <c r="H27" s="22">
        <v>1</v>
      </c>
      <c r="J27">
        <v>1991</v>
      </c>
      <c r="K27" t="s">
        <v>2277</v>
      </c>
      <c r="L27" t="s">
        <v>2367</v>
      </c>
      <c r="M27">
        <v>1</v>
      </c>
    </row>
    <row r="28" spans="1:13" x14ac:dyDescent="0.3">
      <c r="A28">
        <v>1993</v>
      </c>
      <c r="B28" t="s">
        <v>2369</v>
      </c>
      <c r="D28">
        <v>1</v>
      </c>
      <c r="G28" s="21">
        <v>1996</v>
      </c>
      <c r="H28" s="22">
        <v>1</v>
      </c>
      <c r="K28" t="s">
        <v>2276</v>
      </c>
      <c r="L28" t="s">
        <v>2366</v>
      </c>
      <c r="M28">
        <v>1</v>
      </c>
    </row>
    <row r="29" spans="1:13" x14ac:dyDescent="0.3">
      <c r="A29">
        <v>1995</v>
      </c>
      <c r="B29" t="s">
        <v>2370</v>
      </c>
      <c r="D29">
        <v>1</v>
      </c>
      <c r="G29" s="21">
        <v>1997</v>
      </c>
      <c r="H29" s="22">
        <v>1</v>
      </c>
      <c r="J29">
        <v>1992</v>
      </c>
      <c r="K29" t="s">
        <v>2276</v>
      </c>
      <c r="L29" t="s">
        <v>2368</v>
      </c>
      <c r="M29">
        <v>1</v>
      </c>
    </row>
    <row r="30" spans="1:13" x14ac:dyDescent="0.3">
      <c r="A30">
        <v>1996</v>
      </c>
      <c r="B30" t="s">
        <v>2371</v>
      </c>
      <c r="D30">
        <v>1</v>
      </c>
      <c r="G30" s="21">
        <v>2003</v>
      </c>
      <c r="H30" s="22">
        <v>1</v>
      </c>
      <c r="J30">
        <v>1993</v>
      </c>
      <c r="K30" t="s">
        <v>2277</v>
      </c>
      <c r="L30" t="s">
        <v>2369</v>
      </c>
      <c r="M30">
        <v>1</v>
      </c>
    </row>
    <row r="31" spans="1:13" x14ac:dyDescent="0.3">
      <c r="A31">
        <v>1997</v>
      </c>
      <c r="B31" t="s">
        <v>2372</v>
      </c>
      <c r="D31">
        <v>1</v>
      </c>
      <c r="G31" s="21">
        <v>2004</v>
      </c>
      <c r="H31" s="22">
        <v>3</v>
      </c>
      <c r="J31">
        <v>1995</v>
      </c>
      <c r="K31" t="s">
        <v>2274</v>
      </c>
      <c r="L31" t="s">
        <v>2370</v>
      </c>
      <c r="M31">
        <v>1</v>
      </c>
    </row>
    <row r="32" spans="1:13" x14ac:dyDescent="0.3">
      <c r="A32">
        <v>2003</v>
      </c>
      <c r="B32" t="s">
        <v>2373</v>
      </c>
      <c r="D32">
        <v>1</v>
      </c>
      <c r="G32" s="21">
        <v>2007</v>
      </c>
      <c r="H32" s="22">
        <v>1</v>
      </c>
      <c r="J32">
        <v>1996</v>
      </c>
      <c r="K32" t="s">
        <v>2277</v>
      </c>
      <c r="L32" t="s">
        <v>2371</v>
      </c>
      <c r="M32">
        <v>1</v>
      </c>
    </row>
    <row r="33" spans="1:13" x14ac:dyDescent="0.3">
      <c r="A33">
        <v>2004</v>
      </c>
      <c r="B33" t="s">
        <v>2374</v>
      </c>
      <c r="D33">
        <v>3</v>
      </c>
      <c r="G33" s="21">
        <v>2008</v>
      </c>
      <c r="H33" s="22">
        <v>1</v>
      </c>
      <c r="J33">
        <v>1997</v>
      </c>
      <c r="K33" t="s">
        <v>2276</v>
      </c>
      <c r="L33" t="s">
        <v>2372</v>
      </c>
      <c r="M33">
        <v>1</v>
      </c>
    </row>
    <row r="34" spans="1:13" x14ac:dyDescent="0.3">
      <c r="B34" t="s">
        <v>2375</v>
      </c>
      <c r="G34" s="21">
        <v>2009</v>
      </c>
      <c r="H34" s="22">
        <v>5</v>
      </c>
      <c r="J34">
        <v>2003</v>
      </c>
      <c r="K34" t="s">
        <v>2276</v>
      </c>
      <c r="L34" t="s">
        <v>2373</v>
      </c>
      <c r="M34">
        <v>1</v>
      </c>
    </row>
    <row r="35" spans="1:13" x14ac:dyDescent="0.3">
      <c r="B35" t="s">
        <v>2376</v>
      </c>
      <c r="G35" s="21">
        <v>2011</v>
      </c>
      <c r="H35" s="22">
        <v>3</v>
      </c>
      <c r="J35">
        <v>2004</v>
      </c>
      <c r="K35" t="s">
        <v>2277</v>
      </c>
      <c r="L35" t="s">
        <v>2374</v>
      </c>
      <c r="M35">
        <v>1</v>
      </c>
    </row>
    <row r="36" spans="1:13" x14ac:dyDescent="0.3">
      <c r="A36">
        <v>2007</v>
      </c>
      <c r="B36" t="s">
        <v>2377</v>
      </c>
      <c r="D36">
        <v>1</v>
      </c>
      <c r="G36" s="21">
        <v>2013</v>
      </c>
      <c r="H36" s="22">
        <v>1</v>
      </c>
      <c r="K36" t="s">
        <v>2274</v>
      </c>
      <c r="L36" t="s">
        <v>2375</v>
      </c>
      <c r="M36">
        <v>1</v>
      </c>
    </row>
    <row r="37" spans="1:13" ht="15.6" customHeight="1" x14ac:dyDescent="0.3">
      <c r="A37">
        <v>2008</v>
      </c>
      <c r="B37" t="s">
        <v>2378</v>
      </c>
      <c r="D37">
        <v>1</v>
      </c>
      <c r="G37" s="21">
        <v>2014</v>
      </c>
      <c r="H37" s="22">
        <v>2</v>
      </c>
      <c r="K37" t="s">
        <v>2276</v>
      </c>
      <c r="L37" t="s">
        <v>2376</v>
      </c>
      <c r="M37">
        <v>1</v>
      </c>
    </row>
    <row r="38" spans="1:13" x14ac:dyDescent="0.3">
      <c r="A38">
        <v>2009</v>
      </c>
      <c r="B38" t="s">
        <v>2379</v>
      </c>
      <c r="D38">
        <v>4</v>
      </c>
      <c r="G38" s="21">
        <v>2015</v>
      </c>
      <c r="H38" s="22">
        <v>2</v>
      </c>
      <c r="J38">
        <v>2007</v>
      </c>
      <c r="K38" t="s">
        <v>2277</v>
      </c>
      <c r="L38" t="s">
        <v>2377</v>
      </c>
      <c r="M38">
        <v>1</v>
      </c>
    </row>
    <row r="39" spans="1:13" x14ac:dyDescent="0.3">
      <c r="B39" t="s">
        <v>2380</v>
      </c>
      <c r="G39" s="21">
        <v>2018</v>
      </c>
      <c r="H39" s="22">
        <v>4</v>
      </c>
      <c r="J39">
        <v>2008</v>
      </c>
      <c r="K39" t="s">
        <v>2274</v>
      </c>
      <c r="L39" t="s">
        <v>2378</v>
      </c>
      <c r="M39">
        <v>1</v>
      </c>
    </row>
    <row r="40" spans="1:13" x14ac:dyDescent="0.3">
      <c r="B40" t="s">
        <v>2381</v>
      </c>
      <c r="G40" s="21">
        <v>2019</v>
      </c>
      <c r="H40" s="22">
        <v>1</v>
      </c>
      <c r="J40">
        <v>2009</v>
      </c>
      <c r="K40" t="s">
        <v>2275</v>
      </c>
      <c r="L40" t="s">
        <v>2379</v>
      </c>
      <c r="M40">
        <v>1</v>
      </c>
    </row>
    <row r="41" spans="1:13" x14ac:dyDescent="0.3">
      <c r="B41" t="s">
        <v>2382</v>
      </c>
      <c r="K41" t="s">
        <v>2278</v>
      </c>
      <c r="L41" t="s">
        <v>2381</v>
      </c>
      <c r="M41">
        <v>1</v>
      </c>
    </row>
    <row r="42" spans="1:13" x14ac:dyDescent="0.3">
      <c r="B42" t="s">
        <v>2383</v>
      </c>
      <c r="K42" t="s">
        <v>2277</v>
      </c>
      <c r="L42" t="s">
        <v>2383</v>
      </c>
      <c r="M42">
        <v>1</v>
      </c>
    </row>
    <row r="43" spans="1:13" x14ac:dyDescent="0.3">
      <c r="A43">
        <v>2011</v>
      </c>
      <c r="B43" t="s">
        <v>2384</v>
      </c>
      <c r="D43">
        <v>3</v>
      </c>
      <c r="K43" t="s">
        <v>2274</v>
      </c>
      <c r="L43" t="s">
        <v>2380</v>
      </c>
      <c r="M43">
        <v>1</v>
      </c>
    </row>
    <row r="44" spans="1:13" x14ac:dyDescent="0.3">
      <c r="B44" t="s">
        <v>2385</v>
      </c>
      <c r="L44" t="s">
        <v>2382</v>
      </c>
      <c r="M44">
        <v>1</v>
      </c>
    </row>
    <row r="45" spans="1:13" x14ac:dyDescent="0.3">
      <c r="B45" t="s">
        <v>2386</v>
      </c>
      <c r="J45">
        <v>2011</v>
      </c>
      <c r="K45" t="s">
        <v>2276</v>
      </c>
      <c r="L45" t="s">
        <v>2384</v>
      </c>
      <c r="M45">
        <v>1</v>
      </c>
    </row>
    <row r="46" spans="1:13" x14ac:dyDescent="0.3">
      <c r="A46">
        <v>2013</v>
      </c>
      <c r="B46" t="s">
        <v>2387</v>
      </c>
      <c r="D46">
        <v>1</v>
      </c>
      <c r="L46" t="s">
        <v>2385</v>
      </c>
      <c r="M46">
        <v>1</v>
      </c>
    </row>
    <row r="47" spans="1:13" x14ac:dyDescent="0.3">
      <c r="A47">
        <v>2014</v>
      </c>
      <c r="B47" t="s">
        <v>2388</v>
      </c>
      <c r="D47">
        <v>2</v>
      </c>
      <c r="L47" t="s">
        <v>2386</v>
      </c>
      <c r="M47">
        <v>1</v>
      </c>
    </row>
    <row r="48" spans="1:13" x14ac:dyDescent="0.3">
      <c r="B48" t="s">
        <v>2389</v>
      </c>
      <c r="J48">
        <v>2013</v>
      </c>
      <c r="K48" t="s">
        <v>2277</v>
      </c>
      <c r="L48" t="s">
        <v>2387</v>
      </c>
      <c r="M48">
        <v>1</v>
      </c>
    </row>
    <row r="49" spans="1:13" x14ac:dyDescent="0.3">
      <c r="A49">
        <v>2015</v>
      </c>
      <c r="B49" t="s">
        <v>2390</v>
      </c>
      <c r="D49">
        <v>2</v>
      </c>
      <c r="J49">
        <v>2014</v>
      </c>
      <c r="K49" t="s">
        <v>2274</v>
      </c>
      <c r="L49" t="s">
        <v>2389</v>
      </c>
      <c r="M49">
        <v>1</v>
      </c>
    </row>
    <row r="50" spans="1:13" x14ac:dyDescent="0.3">
      <c r="B50" t="s">
        <v>2391</v>
      </c>
      <c r="K50" t="s">
        <v>2276</v>
      </c>
      <c r="L50" t="s">
        <v>2388</v>
      </c>
      <c r="M50">
        <v>1</v>
      </c>
    </row>
    <row r="51" spans="1:13" x14ac:dyDescent="0.3">
      <c r="A51">
        <v>2018</v>
      </c>
      <c r="B51" t="s">
        <v>2392</v>
      </c>
      <c r="D51">
        <v>3</v>
      </c>
      <c r="J51">
        <v>2015</v>
      </c>
      <c r="K51" t="s">
        <v>2277</v>
      </c>
      <c r="L51" t="s">
        <v>2390</v>
      </c>
      <c r="M51">
        <v>1</v>
      </c>
    </row>
    <row r="52" spans="1:13" x14ac:dyDescent="0.3">
      <c r="B52" t="s">
        <v>2393</v>
      </c>
      <c r="K52" t="s">
        <v>2274</v>
      </c>
      <c r="L52" t="s">
        <v>2391</v>
      </c>
      <c r="M52">
        <v>1</v>
      </c>
    </row>
    <row r="53" spans="1:13" x14ac:dyDescent="0.3">
      <c r="B53" t="s">
        <v>2394</v>
      </c>
      <c r="J53">
        <v>2018</v>
      </c>
      <c r="K53" t="s">
        <v>2275</v>
      </c>
      <c r="L53" t="s">
        <v>2393</v>
      </c>
      <c r="M53">
        <v>1</v>
      </c>
    </row>
    <row r="54" spans="1:13" x14ac:dyDescent="0.3">
      <c r="B54" t="s">
        <v>2395</v>
      </c>
      <c r="K54" t="s">
        <v>2277</v>
      </c>
      <c r="L54" t="s">
        <v>2395</v>
      </c>
      <c r="M54">
        <v>1</v>
      </c>
    </row>
    <row r="55" spans="1:13" x14ac:dyDescent="0.3">
      <c r="A55">
        <v>2019</v>
      </c>
      <c r="B55" t="s">
        <v>2396</v>
      </c>
      <c r="D55">
        <v>1</v>
      </c>
      <c r="K55" t="s">
        <v>2276</v>
      </c>
      <c r="L55" t="s">
        <v>2394</v>
      </c>
      <c r="M55">
        <v>1</v>
      </c>
    </row>
    <row r="56" spans="1:13" x14ac:dyDescent="0.3">
      <c r="K56" t="s">
        <v>2273</v>
      </c>
      <c r="L56" t="s">
        <v>2392</v>
      </c>
      <c r="M56">
        <v>1</v>
      </c>
    </row>
    <row r="57" spans="1:13" x14ac:dyDescent="0.3">
      <c r="J57">
        <v>2019</v>
      </c>
      <c r="K57" t="s">
        <v>2278</v>
      </c>
      <c r="L57" t="s">
        <v>2396</v>
      </c>
      <c r="M57">
        <v>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6516-9DE3-4C64-A979-7B933E600E08}">
  <dimension ref="B1:AF65"/>
  <sheetViews>
    <sheetView topLeftCell="A7" workbookViewId="0">
      <selection activeCell="O28" sqref="O28"/>
    </sheetView>
  </sheetViews>
  <sheetFormatPr defaultRowHeight="14.4" x14ac:dyDescent="0.3"/>
  <cols>
    <col min="2" max="2" width="10" bestFit="1" customWidth="1"/>
    <col min="3" max="3" width="18.5546875" customWidth="1"/>
    <col min="4" max="4" width="23.6640625" bestFit="1" customWidth="1"/>
    <col min="5" max="5" width="13.21875" bestFit="1" customWidth="1"/>
    <col min="11" max="11" width="10" bestFit="1" customWidth="1"/>
    <col min="23" max="32" width="2.77734375" customWidth="1"/>
  </cols>
  <sheetData>
    <row r="1" spans="2:32" x14ac:dyDescent="0.3">
      <c r="C1" s="23" t="s">
        <v>2189</v>
      </c>
      <c r="D1" t="s">
        <v>2285</v>
      </c>
    </row>
    <row r="2" spans="2:32" x14ac:dyDescent="0.3">
      <c r="W2" s="56">
        <f>(COLUMNS($W2:W$11)+10*(ROWS($W2:W$11)-1))/100</f>
        <v>0.91</v>
      </c>
      <c r="X2" s="56">
        <f>(COLUMNS($W2:X$11)+10*(ROWS($W2:X$11)-1))/100</f>
        <v>0.92</v>
      </c>
      <c r="Y2" s="56">
        <f>(COLUMNS($W2:Y$11)+10*(ROWS($W2:Y$11)-1))/100</f>
        <v>0.93</v>
      </c>
      <c r="Z2" s="56">
        <f>(COLUMNS($W2:Z$11)+10*(ROWS($W2:Z$11)-1))/100</f>
        <v>0.94</v>
      </c>
      <c r="AA2" s="56">
        <f>(COLUMNS($W2:AA$11)+10*(ROWS($W2:AA$11)-1))/100</f>
        <v>0.95</v>
      </c>
      <c r="AB2" s="56">
        <f>(COLUMNS($W2:AB$11)+10*(ROWS($W2:AB$11)-1))/100</f>
        <v>0.96</v>
      </c>
      <c r="AC2" s="56">
        <f>(COLUMNS($W2:AC$11)+10*(ROWS($W2:AC$11)-1))/100</f>
        <v>0.97</v>
      </c>
      <c r="AD2" s="56">
        <f>(COLUMNS($W2:AD$11)+10*(ROWS($W2:AD$11)-1))/100</f>
        <v>0.98</v>
      </c>
      <c r="AE2" s="56">
        <f>(COLUMNS($W2:AE$11)+10*(ROWS($W2:AE$11)-1))/100</f>
        <v>0.99</v>
      </c>
      <c r="AF2" s="56">
        <f>(COLUMNS($W2:AF$11)+10*(ROWS($W2:AF$11)-1))/100</f>
        <v>1</v>
      </c>
    </row>
    <row r="3" spans="2:32" x14ac:dyDescent="0.3">
      <c r="W3" s="56">
        <f>(COLUMNS($W3:W$11)+10*(ROWS($W3:W$11)-1))/100</f>
        <v>0.81</v>
      </c>
      <c r="X3" s="56">
        <f>(COLUMNS($W3:X$11)+10*(ROWS($W3:X$11)-1))/100</f>
        <v>0.82</v>
      </c>
      <c r="Y3" s="56">
        <f>(COLUMNS($W3:Y$11)+10*(ROWS($W3:Y$11)-1))/100</f>
        <v>0.83</v>
      </c>
      <c r="Z3" s="56">
        <f>(COLUMNS($W3:Z$11)+10*(ROWS($W3:Z$11)-1))/100</f>
        <v>0.84</v>
      </c>
      <c r="AA3" s="56">
        <f>(COLUMNS($W3:AA$11)+10*(ROWS($W3:AA$11)-1))/100</f>
        <v>0.85</v>
      </c>
      <c r="AB3" s="56">
        <f>(COLUMNS($W3:AB$11)+10*(ROWS($W3:AB$11)-1))/100</f>
        <v>0.86</v>
      </c>
      <c r="AC3" s="56">
        <f>(COLUMNS($W3:AC$11)+10*(ROWS($W3:AC$11)-1))/100</f>
        <v>0.87</v>
      </c>
      <c r="AD3" s="56">
        <f>(COLUMNS($W3:AD$11)+10*(ROWS($W3:AD$11)-1))/100</f>
        <v>0.88</v>
      </c>
      <c r="AE3" s="56">
        <f>(COLUMNS($W3:AE$11)+10*(ROWS($W3:AE$11)-1))/100</f>
        <v>0.89</v>
      </c>
      <c r="AF3" s="56">
        <f>(COLUMNS($W3:AF$11)+10*(ROWS($W3:AF$11)-1))/100</f>
        <v>0.9</v>
      </c>
    </row>
    <row r="4" spans="2:32" x14ac:dyDescent="0.3">
      <c r="B4" s="23" t="s">
        <v>2289</v>
      </c>
      <c r="C4" s="23" t="s">
        <v>2402</v>
      </c>
      <c r="D4" s="23" t="s">
        <v>2337</v>
      </c>
      <c r="E4" s="23" t="s">
        <v>2338</v>
      </c>
      <c r="W4" s="56">
        <f>(COLUMNS($W4:W$11)+10*(ROWS($W4:W$11)-1))/100</f>
        <v>0.71</v>
      </c>
      <c r="X4" s="56">
        <f>(COLUMNS($W4:X$11)+10*(ROWS($W4:X$11)-1))/100</f>
        <v>0.72</v>
      </c>
      <c r="Y4" s="56">
        <f>(COLUMNS($W4:Y$11)+10*(ROWS($W4:Y$11)-1))/100</f>
        <v>0.73</v>
      </c>
      <c r="Z4" s="56">
        <f>(COLUMNS($W4:Z$11)+10*(ROWS($W4:Z$11)-1))/100</f>
        <v>0.74</v>
      </c>
      <c r="AA4" s="56">
        <f>(COLUMNS($W4:AA$11)+10*(ROWS($W4:AA$11)-1))/100</f>
        <v>0.75</v>
      </c>
      <c r="AB4" s="56">
        <f>(COLUMNS($W4:AB$11)+10*(ROWS($W4:AB$11)-1))/100</f>
        <v>0.76</v>
      </c>
      <c r="AC4" s="56">
        <f>(COLUMNS($W4:AC$11)+10*(ROWS($W4:AC$11)-1))/100</f>
        <v>0.77</v>
      </c>
      <c r="AD4" s="56">
        <f>(COLUMNS($W4:AD$11)+10*(ROWS($W4:AD$11)-1))/100</f>
        <v>0.78</v>
      </c>
      <c r="AE4" s="56">
        <f>(COLUMNS($W4:AE$11)+10*(ROWS($W4:AE$11)-1))/100</f>
        <v>0.79</v>
      </c>
      <c r="AF4" s="56">
        <f>(COLUMNS($W4:AF$11)+10*(ROWS($W4:AF$11)-1))/100</f>
        <v>0.8</v>
      </c>
    </row>
    <row r="5" spans="2:32" x14ac:dyDescent="0.3">
      <c r="B5" t="s">
        <v>2274</v>
      </c>
      <c r="C5">
        <f>COUNTIFS(NobelPrize[gender],$D$1,NobelPrize[category],B5)</f>
        <v>12</v>
      </c>
      <c r="D5" s="7">
        <f t="shared" ref="D5:D10" si="0">C5/total_awards</f>
        <v>1.3001083423618635E-2</v>
      </c>
      <c r="E5" s="8">
        <f t="shared" ref="E5:E10" si="1">C5/total_women_laureates</f>
        <v>0.22222222222222221</v>
      </c>
      <c r="W5" s="56">
        <f>(COLUMNS($W5:W$11)+10*(ROWS($W5:W$11)-1))/100</f>
        <v>0.61</v>
      </c>
      <c r="X5" s="56">
        <f>(COLUMNS($W5:X$11)+10*(ROWS($W5:X$11)-1))/100</f>
        <v>0.62</v>
      </c>
      <c r="Y5" s="56">
        <f>(COLUMNS($W5:Y$11)+10*(ROWS($W5:Y$11)-1))/100</f>
        <v>0.63</v>
      </c>
      <c r="Z5" s="56">
        <f>(COLUMNS($W5:Z$11)+10*(ROWS($W5:Z$11)-1))/100</f>
        <v>0.64</v>
      </c>
      <c r="AA5" s="56">
        <f>(COLUMNS($W5:AA$11)+10*(ROWS($W5:AA$11)-1))/100</f>
        <v>0.65</v>
      </c>
      <c r="AB5" s="56">
        <f>(COLUMNS($W5:AB$11)+10*(ROWS($W5:AB$11)-1))/100</f>
        <v>0.66</v>
      </c>
      <c r="AC5" s="56">
        <f>(COLUMNS($W5:AC$11)+10*(ROWS($W5:AC$11)-1))/100</f>
        <v>0.67</v>
      </c>
      <c r="AD5" s="56">
        <f>(COLUMNS($W5:AD$11)+10*(ROWS($W5:AD$11)-1))/100</f>
        <v>0.68</v>
      </c>
      <c r="AE5" s="56">
        <f>(COLUMNS($W5:AE$11)+10*(ROWS($W5:AE$11)-1))/100</f>
        <v>0.69</v>
      </c>
      <c r="AF5" s="56">
        <f>(COLUMNS($W5:AF$11)+10*(ROWS($W5:AF$11)-1))/100</f>
        <v>0.7</v>
      </c>
    </row>
    <row r="6" spans="2:32" x14ac:dyDescent="0.3">
      <c r="B6" t="s">
        <v>2273</v>
      </c>
      <c r="C6">
        <f>COUNTIFS(NobelPrize[gender],$D$1,NobelPrize[category],B6)</f>
        <v>3</v>
      </c>
      <c r="D6" s="7">
        <f t="shared" si="0"/>
        <v>3.2502708559046588E-3</v>
      </c>
      <c r="E6" s="8">
        <f t="shared" si="1"/>
        <v>5.5555555555555552E-2</v>
      </c>
      <c r="G6" t="s">
        <v>2318</v>
      </c>
      <c r="J6" t="s">
        <v>2319</v>
      </c>
      <c r="L6" t="s">
        <v>2320</v>
      </c>
      <c r="N6" t="s">
        <v>2321</v>
      </c>
      <c r="Q6" t="s">
        <v>2322</v>
      </c>
      <c r="S6" t="s">
        <v>2323</v>
      </c>
      <c r="W6" s="56">
        <f>(COLUMNS($W6:W$11)+10*(ROWS($W6:W$11)-1))/100</f>
        <v>0.51</v>
      </c>
      <c r="X6" s="56">
        <f>(COLUMNS($W6:X$11)+10*(ROWS($W6:X$11)-1))/100</f>
        <v>0.52</v>
      </c>
      <c r="Y6" s="56">
        <f>(COLUMNS($W6:Y$11)+10*(ROWS($W6:Y$11)-1))/100</f>
        <v>0.53</v>
      </c>
      <c r="Z6" s="56">
        <f>(COLUMNS($W6:Z$11)+10*(ROWS($W6:Z$11)-1))/100</f>
        <v>0.54</v>
      </c>
      <c r="AA6" s="56">
        <f>(COLUMNS($W6:AA$11)+10*(ROWS($W6:AA$11)-1))/100</f>
        <v>0.55000000000000004</v>
      </c>
      <c r="AB6" s="56">
        <f>(COLUMNS($W6:AB$11)+10*(ROWS($W6:AB$11)-1))/100</f>
        <v>0.56000000000000005</v>
      </c>
      <c r="AC6" s="56">
        <f>(COLUMNS($W6:AC$11)+10*(ROWS($W6:AC$11)-1))/100</f>
        <v>0.56999999999999995</v>
      </c>
      <c r="AD6" s="56">
        <f>(COLUMNS($W6:AD$11)+10*(ROWS($W6:AD$11)-1))/100</f>
        <v>0.57999999999999996</v>
      </c>
      <c r="AE6" s="56">
        <f>(COLUMNS($W6:AE$11)+10*(ROWS($W6:AE$11)-1))/100</f>
        <v>0.59</v>
      </c>
      <c r="AF6" s="56">
        <f>(COLUMNS($W6:AF$11)+10*(ROWS($W6:AF$11)-1))/100</f>
        <v>0.6</v>
      </c>
    </row>
    <row r="7" spans="2:32" x14ac:dyDescent="0.3">
      <c r="B7" t="s">
        <v>2275</v>
      </c>
      <c r="C7">
        <f>COUNTIFS(NobelPrize[gender],$D$1,NobelPrize[category],B7)</f>
        <v>5</v>
      </c>
      <c r="D7" s="7">
        <f t="shared" si="0"/>
        <v>5.4171180931744311E-3</v>
      </c>
      <c r="E7" s="8">
        <f t="shared" si="1"/>
        <v>9.2592592592592587E-2</v>
      </c>
      <c r="W7" s="56">
        <f>(COLUMNS($W7:W$11)+10*(ROWS($W7:W$11)-1))/100</f>
        <v>0.41</v>
      </c>
      <c r="X7" s="56">
        <f>(COLUMNS($W7:X$11)+10*(ROWS($W7:X$11)-1))/100</f>
        <v>0.42</v>
      </c>
      <c r="Y7" s="56">
        <f>(COLUMNS($W7:Y$11)+10*(ROWS($W7:Y$11)-1))/100</f>
        <v>0.43</v>
      </c>
      <c r="Z7" s="56">
        <f>(COLUMNS($W7:Z$11)+10*(ROWS($W7:Z$11)-1))/100</f>
        <v>0.44</v>
      </c>
      <c r="AA7" s="56">
        <f>(COLUMNS($W7:AA$11)+10*(ROWS($W7:AA$11)-1))/100</f>
        <v>0.45</v>
      </c>
      <c r="AB7" s="56">
        <f>(COLUMNS($W7:AB$11)+10*(ROWS($W7:AB$11)-1))/100</f>
        <v>0.46</v>
      </c>
      <c r="AC7" s="56">
        <f>(COLUMNS($W7:AC$11)+10*(ROWS($W7:AC$11)-1))/100</f>
        <v>0.47</v>
      </c>
      <c r="AD7" s="56">
        <f>(COLUMNS($W7:AD$11)+10*(ROWS($W7:AD$11)-1))/100</f>
        <v>0.48</v>
      </c>
      <c r="AE7" s="56">
        <f>(COLUMNS($W7:AE$11)+10*(ROWS($W7:AE$11)-1))/100</f>
        <v>0.49</v>
      </c>
      <c r="AF7" s="56">
        <f>(COLUMNS($W7:AF$11)+10*(ROWS($W7:AF$11)-1))/100</f>
        <v>0.5</v>
      </c>
    </row>
    <row r="8" spans="2:32" x14ac:dyDescent="0.3">
      <c r="B8" t="s">
        <v>2276</v>
      </c>
      <c r="C8">
        <f>COUNTIFS(NobelPrize[gender],$D$1,NobelPrize[category],B8)</f>
        <v>17</v>
      </c>
      <c r="D8" s="7">
        <f t="shared" si="0"/>
        <v>1.8418201516793065E-2</v>
      </c>
      <c r="E8" s="8">
        <f t="shared" si="1"/>
        <v>0.31481481481481483</v>
      </c>
      <c r="W8" s="56">
        <f>(COLUMNS($W8:W$11)+10*(ROWS($W8:W$11)-1))/100</f>
        <v>0.31</v>
      </c>
      <c r="X8" s="56">
        <f>(COLUMNS($W8:X$11)+10*(ROWS($W8:X$11)-1))/100</f>
        <v>0.32</v>
      </c>
      <c r="Y8" s="56">
        <f>(COLUMNS($W8:Y$11)+10*(ROWS($W8:Y$11)-1))/100</f>
        <v>0.33</v>
      </c>
      <c r="Z8" s="56">
        <f>(COLUMNS($W8:Z$11)+10*(ROWS($W8:Z$11)-1))/100</f>
        <v>0.34</v>
      </c>
      <c r="AA8" s="56">
        <f>(COLUMNS($W8:AA$11)+10*(ROWS($W8:AA$11)-1))/100</f>
        <v>0.35</v>
      </c>
      <c r="AB8" s="56">
        <f>(COLUMNS($W8:AB$11)+10*(ROWS($W8:AB$11)-1))/100</f>
        <v>0.36</v>
      </c>
      <c r="AC8" s="56">
        <f>(COLUMNS($W8:AC$11)+10*(ROWS($W8:AC$11)-1))/100</f>
        <v>0.37</v>
      </c>
      <c r="AD8" s="56">
        <f>(COLUMNS($W8:AD$11)+10*(ROWS($W8:AD$11)-1))/100</f>
        <v>0.38</v>
      </c>
      <c r="AE8" s="56">
        <f>(COLUMNS($W8:AE$11)+10*(ROWS($W8:AE$11)-1))/100</f>
        <v>0.39</v>
      </c>
      <c r="AF8" s="56">
        <f>(COLUMNS($W8:AF$11)+10*(ROWS($W8:AF$11)-1))/100</f>
        <v>0.4</v>
      </c>
    </row>
    <row r="9" spans="2:32" x14ac:dyDescent="0.3">
      <c r="B9" t="s">
        <v>2277</v>
      </c>
      <c r="C9">
        <f>COUNTIFS(NobelPrize[gender],$D$1,NobelPrize[category],B9)</f>
        <v>15</v>
      </c>
      <c r="D9" s="7">
        <f t="shared" si="0"/>
        <v>1.6251354279523293E-2</v>
      </c>
      <c r="E9" s="8">
        <f t="shared" si="1"/>
        <v>0.27777777777777779</v>
      </c>
      <c r="W9" s="56">
        <f>(COLUMNS($W9:W$11)+10*(ROWS($W9:W$11)-1))/100</f>
        <v>0.21</v>
      </c>
      <c r="X9" s="56">
        <f>(COLUMNS($W9:X$11)+10*(ROWS($W9:X$11)-1))/100</f>
        <v>0.22</v>
      </c>
      <c r="Y9" s="56">
        <f>(COLUMNS($W9:Y$11)+10*(ROWS($W9:Y$11)-1))/100</f>
        <v>0.23</v>
      </c>
      <c r="Z9" s="56">
        <f>(COLUMNS($W9:Z$11)+10*(ROWS($W9:Z$11)-1))/100</f>
        <v>0.24</v>
      </c>
      <c r="AA9" s="56">
        <f>(COLUMNS($W9:AA$11)+10*(ROWS($W9:AA$11)-1))/100</f>
        <v>0.25</v>
      </c>
      <c r="AB9" s="56">
        <f>(COLUMNS($W9:AB$11)+10*(ROWS($W9:AB$11)-1))/100</f>
        <v>0.26</v>
      </c>
      <c r="AC9" s="56">
        <f>(COLUMNS($W9:AC$11)+10*(ROWS($W9:AC$11)-1))/100</f>
        <v>0.27</v>
      </c>
      <c r="AD9" s="56">
        <f>(COLUMNS($W9:AD$11)+10*(ROWS($W9:AD$11)-1))/100</f>
        <v>0.28000000000000003</v>
      </c>
      <c r="AE9" s="56">
        <f>(COLUMNS($W9:AE$11)+10*(ROWS($W9:AE$11)-1))/100</f>
        <v>0.28999999999999998</v>
      </c>
      <c r="AF9" s="56">
        <f>(COLUMNS($W9:AF$11)+10*(ROWS($W9:AF$11)-1))/100</f>
        <v>0.3</v>
      </c>
    </row>
    <row r="10" spans="2:32" x14ac:dyDescent="0.3">
      <c r="B10" t="s">
        <v>2278</v>
      </c>
      <c r="C10">
        <f>COUNTIFS(NobelPrize[gender],$D$1,NobelPrize[category],B10)</f>
        <v>2</v>
      </c>
      <c r="D10" s="7">
        <f t="shared" si="0"/>
        <v>2.1668472372697724E-3</v>
      </c>
      <c r="E10" s="8">
        <f t="shared" si="1"/>
        <v>3.7037037037037035E-2</v>
      </c>
      <c r="I10" t="s">
        <v>2342</v>
      </c>
      <c r="M10" s="13">
        <f>D5+D6+D8</f>
        <v>3.4669555796316358E-2</v>
      </c>
      <c r="W10" s="56">
        <f>(COLUMNS($W10:W$11)+10*(ROWS($W10:W$11)-1))/100</f>
        <v>0.11</v>
      </c>
      <c r="X10" s="56">
        <f>(COLUMNS($W10:X$11)+10*(ROWS($W10:X$11)-1))/100</f>
        <v>0.12</v>
      </c>
      <c r="Y10" s="56">
        <f>(COLUMNS($W10:Y$11)+10*(ROWS($W10:Y$11)-1))/100</f>
        <v>0.13</v>
      </c>
      <c r="Z10" s="56">
        <f>(COLUMNS($W10:Z$11)+10*(ROWS($W10:Z$11)-1))/100</f>
        <v>0.14000000000000001</v>
      </c>
      <c r="AA10" s="56">
        <f>(COLUMNS($W10:AA$11)+10*(ROWS($W10:AA$11)-1))/100</f>
        <v>0.15</v>
      </c>
      <c r="AB10" s="56">
        <f>(COLUMNS($W10:AB$11)+10*(ROWS($W10:AB$11)-1))/100</f>
        <v>0.16</v>
      </c>
      <c r="AC10" s="56">
        <f>(COLUMNS($W10:AC$11)+10*(ROWS($W10:AC$11)-1))/100</f>
        <v>0.17</v>
      </c>
      <c r="AD10" s="56">
        <f>(COLUMNS($W10:AD$11)+10*(ROWS($W10:AD$11)-1))/100</f>
        <v>0.18</v>
      </c>
      <c r="AE10" s="56">
        <f>(COLUMNS($W10:AE$11)+10*(ROWS($W10:AE$11)-1))/100</f>
        <v>0.19</v>
      </c>
      <c r="AF10" s="56">
        <f>(COLUMNS($W10:AF$11)+10*(ROWS($W10:AF$11)-1))/100</f>
        <v>0.2</v>
      </c>
    </row>
    <row r="11" spans="2:32" x14ac:dyDescent="0.3">
      <c r="W11" s="56">
        <f>(COLUMNS($W11:W$11)+10*(ROWS($W11:W$11)-1))/100</f>
        <v>0.01</v>
      </c>
      <c r="X11" s="56">
        <f>(COLUMNS($W11:X$11)+10*(ROWS($W11:X$11)-1))/100</f>
        <v>0.02</v>
      </c>
      <c r="Y11" s="56">
        <f>(COLUMNS($W11:Y$11)+10*(ROWS($W11:Y$11)-1))/100</f>
        <v>0.03</v>
      </c>
      <c r="Z11" s="56">
        <f>(COLUMNS($W11:Z$11)+10*(ROWS($W11:Z$11)-1))/100</f>
        <v>0.04</v>
      </c>
      <c r="AA11" s="56">
        <f>(COLUMNS($W11:AA$11)+10*(ROWS($W11:AA$11)-1))/100</f>
        <v>0.05</v>
      </c>
      <c r="AB11" s="56">
        <f>(COLUMNS($W11:AB$11)+10*(ROWS($W11:AB$11)-1))/100</f>
        <v>0.06</v>
      </c>
      <c r="AC11" s="56">
        <f>(COLUMNS($W11:AC$11)+10*(ROWS($W11:AC$11)-1))/100</f>
        <v>7.0000000000000007E-2</v>
      </c>
      <c r="AD11" s="56">
        <f>(COLUMNS($W11:AD$11)+10*(ROWS($W11:AD$11)-1))/100</f>
        <v>0.08</v>
      </c>
      <c r="AE11" s="56">
        <f>(COLUMNS($W11:AE$11)+10*(ROWS($W11:AE$11)-1))/100</f>
        <v>0.09</v>
      </c>
      <c r="AF11" s="56">
        <f>(COLUMNS($W11:AF$11)+10*(ROWS($W11:AF$11)-1))/100</f>
        <v>0.1</v>
      </c>
    </row>
    <row r="13" spans="2:32" x14ac:dyDescent="0.3">
      <c r="B13" s="23" t="s">
        <v>2316</v>
      </c>
      <c r="C13" s="23"/>
      <c r="D13">
        <f xml:space="preserve"> COUNTIF(NobelPrize[gender],$D$1)</f>
        <v>54</v>
      </c>
      <c r="G13" s="23" t="s">
        <v>2336</v>
      </c>
      <c r="H13" s="23"/>
      <c r="I13" t="s">
        <v>2335</v>
      </c>
    </row>
    <row r="14" spans="2:32" x14ac:dyDescent="0.3">
      <c r="B14" s="23" t="s">
        <v>2317</v>
      </c>
      <c r="C14" s="23"/>
      <c r="D14" s="5">
        <f>$D$13/COUNTA(NobelPrize[gender])</f>
        <v>5.8504875406283859E-2</v>
      </c>
    </row>
    <row r="15" spans="2:32" x14ac:dyDescent="0.3">
      <c r="B15" t="s">
        <v>2428</v>
      </c>
      <c r="D15" s="5">
        <f>SUM(E5:E7)</f>
        <v>0.37037037037037035</v>
      </c>
      <c r="E15" s="5">
        <f>20/54</f>
        <v>0.37037037037037035</v>
      </c>
    </row>
    <row r="18" spans="2:11" x14ac:dyDescent="0.3">
      <c r="B18" s="21" t="s">
        <v>2326</v>
      </c>
      <c r="C18" s="22">
        <v>3</v>
      </c>
      <c r="D18" s="5">
        <f t="shared" ref="D18:D28" si="2">C18/total_women_laureates</f>
        <v>5.5555555555555552E-2</v>
      </c>
    </row>
    <row r="19" spans="2:11" x14ac:dyDescent="0.3">
      <c r="B19" s="21" t="s">
        <v>2327</v>
      </c>
      <c r="C19" s="22">
        <v>1</v>
      </c>
      <c r="D19" s="5">
        <f t="shared" si="2"/>
        <v>1.8518518518518517E-2</v>
      </c>
    </row>
    <row r="20" spans="2:11" x14ac:dyDescent="0.3">
      <c r="B20" s="21" t="s">
        <v>2328</v>
      </c>
      <c r="C20" s="22">
        <v>2</v>
      </c>
      <c r="D20" s="5">
        <f t="shared" si="2"/>
        <v>3.7037037037037035E-2</v>
      </c>
    </row>
    <row r="21" spans="2:11" x14ac:dyDescent="0.3">
      <c r="B21" s="21" t="s">
        <v>2329</v>
      </c>
      <c r="C21" s="22">
        <v>3</v>
      </c>
      <c r="D21" s="5">
        <f t="shared" si="2"/>
        <v>5.5555555555555552E-2</v>
      </c>
    </row>
    <row r="22" spans="2:11" x14ac:dyDescent="0.3">
      <c r="B22" s="21" t="s">
        <v>2330</v>
      </c>
      <c r="C22" s="22">
        <v>3</v>
      </c>
      <c r="D22" s="5">
        <f t="shared" si="2"/>
        <v>5.5555555555555552E-2</v>
      </c>
    </row>
    <row r="23" spans="2:11" x14ac:dyDescent="0.3">
      <c r="B23" s="21" t="s">
        <v>2331</v>
      </c>
      <c r="C23" s="22">
        <v>3</v>
      </c>
      <c r="D23" s="5">
        <f t="shared" si="2"/>
        <v>5.5555555555555552E-2</v>
      </c>
    </row>
    <row r="24" spans="2:11" x14ac:dyDescent="0.3">
      <c r="B24" s="21" t="s">
        <v>2332</v>
      </c>
      <c r="C24" s="22">
        <v>4</v>
      </c>
      <c r="D24" s="5">
        <f t="shared" si="2"/>
        <v>7.407407407407407E-2</v>
      </c>
    </row>
    <row r="25" spans="2:11" x14ac:dyDescent="0.3">
      <c r="B25" s="21" t="s">
        <v>2333</v>
      </c>
      <c r="C25" s="22">
        <v>4</v>
      </c>
      <c r="D25" s="5">
        <f t="shared" si="2"/>
        <v>7.407407407407407E-2</v>
      </c>
    </row>
    <row r="26" spans="2:11" x14ac:dyDescent="0.3">
      <c r="B26" s="21" t="s">
        <v>2334</v>
      </c>
      <c r="C26" s="22">
        <v>7</v>
      </c>
      <c r="D26" s="5">
        <f t="shared" si="2"/>
        <v>0.12962962962962962</v>
      </c>
    </row>
    <row r="27" spans="2:11" x14ac:dyDescent="0.3">
      <c r="B27" s="21" t="s">
        <v>2324</v>
      </c>
      <c r="C27" s="22">
        <v>11</v>
      </c>
      <c r="D27" s="5">
        <f t="shared" si="2"/>
        <v>0.20370370370370369</v>
      </c>
    </row>
    <row r="28" spans="2:11" x14ac:dyDescent="0.3">
      <c r="B28" s="21" t="s">
        <v>2325</v>
      </c>
      <c r="C28" s="22">
        <v>13</v>
      </c>
      <c r="D28" s="5">
        <f t="shared" si="2"/>
        <v>0.24074074074074073</v>
      </c>
    </row>
    <row r="30" spans="2:11" ht="18" x14ac:dyDescent="0.35">
      <c r="C30" s="31" t="s">
        <v>2339</v>
      </c>
      <c r="D30" s="31"/>
      <c r="E30" s="31"/>
      <c r="F30" s="31"/>
      <c r="G30" s="31"/>
      <c r="H30" s="31"/>
      <c r="I30" s="31"/>
      <c r="J30" s="31"/>
      <c r="K30" s="31"/>
    </row>
    <row r="31" spans="2:11" ht="18" x14ac:dyDescent="0.35">
      <c r="C31" s="31" t="s">
        <v>2343</v>
      </c>
    </row>
    <row r="33" spans="3:12" x14ac:dyDescent="0.3">
      <c r="C33" t="s">
        <v>2340</v>
      </c>
    </row>
    <row r="36" spans="3:12" x14ac:dyDescent="0.3">
      <c r="C36" s="23" t="s">
        <v>2290</v>
      </c>
      <c r="D36" s="23" t="s">
        <v>2400</v>
      </c>
      <c r="F36" s="23" t="s">
        <v>2193</v>
      </c>
      <c r="G36" s="23" t="s">
        <v>2400</v>
      </c>
      <c r="K36" t="s">
        <v>2419</v>
      </c>
      <c r="L36" s="22">
        <v>4</v>
      </c>
    </row>
    <row r="37" spans="3:12" x14ac:dyDescent="0.3">
      <c r="C37" t="str" cm="1">
        <f t="array" ref="C37:C45">_xlfn.UNIQUE(_xlfn._xlws.FILTER(NobelPrize[country_of_university],(NobelPrize[country_of_university]&lt;&gt;"")*(NobelPrize[gender]=$D$1)))</f>
        <v>France</v>
      </c>
      <c r="D37">
        <f>COUNTIFS(NobelPrize[gender],$D$1,NobelPrize[country_of_university],C37)</f>
        <v>3</v>
      </c>
      <c r="F37" t="str" cm="1">
        <f t="array" ref="F37:F65">_xlfn.UNIQUE(_xlfn._xlws.FILTER(NobelPrize[born_country_code],(NobelPrize[born_country_code]&lt;&gt;"")*(NobelPrize[gender]=$D$1)))</f>
        <v>PL</v>
      </c>
      <c r="G37">
        <f>COUNTIFS(NobelPrize[gender],$D$1,NobelPrize[born_country_code],F37)</f>
        <v>5</v>
      </c>
      <c r="K37" t="s">
        <v>2420</v>
      </c>
      <c r="L37" s="22">
        <v>5</v>
      </c>
    </row>
    <row r="38" spans="3:12" x14ac:dyDescent="0.3">
      <c r="C38" t="str">
        <v>USA</v>
      </c>
      <c r="D38">
        <f>COUNTIFS(NobelPrize[gender],$D$1,NobelPrize[country_of_university],C38)</f>
        <v>11</v>
      </c>
      <c r="F38" t="str">
        <v>FR</v>
      </c>
      <c r="G38">
        <f>COUNTIFS(NobelPrize[gender],$D$1,NobelPrize[born_country_code],F38)</f>
        <v>3</v>
      </c>
      <c r="K38" t="s">
        <v>2421</v>
      </c>
      <c r="L38" s="22">
        <v>3</v>
      </c>
    </row>
    <row r="39" spans="3:12" x14ac:dyDescent="0.3">
      <c r="C39" t="str">
        <v>United Kingdom</v>
      </c>
      <c r="D39">
        <f>COUNTIFS(NobelPrize[gender],$D$1,NobelPrize[country_of_university],C39)</f>
        <v>1</v>
      </c>
      <c r="F39" t="str">
        <v>EG</v>
      </c>
      <c r="G39">
        <f>COUNTIFS(NobelPrize[gender],$D$1,NobelPrize[born_country_code],F39)</f>
        <v>1</v>
      </c>
      <c r="K39" t="s">
        <v>2422</v>
      </c>
      <c r="L39" s="22">
        <v>7</v>
      </c>
    </row>
    <row r="40" spans="3:12" x14ac:dyDescent="0.3">
      <c r="C40" t="str">
        <v>Italy</v>
      </c>
      <c r="D40">
        <f>COUNTIFS(NobelPrize[gender],$D$1,NobelPrize[country_of_university],C40)</f>
        <v>1</v>
      </c>
      <c r="F40" t="str">
        <v>CZ</v>
      </c>
      <c r="G40">
        <f>COUNTIFS(NobelPrize[gender],$D$1,NobelPrize[born_country_code],F40)</f>
        <v>2</v>
      </c>
      <c r="K40" t="s">
        <v>2423</v>
      </c>
      <c r="L40" s="22">
        <v>11</v>
      </c>
    </row>
    <row r="41" spans="3:12" x14ac:dyDescent="0.3">
      <c r="C41" t="str">
        <v>Germany</v>
      </c>
      <c r="D41">
        <f>COUNTIFS(NobelPrize[gender],$D$1,NobelPrize[country_of_university],C41)</f>
        <v>1</v>
      </c>
      <c r="F41" t="str">
        <v>US</v>
      </c>
      <c r="G41">
        <f>COUNTIFS(NobelPrize[gender],$D$1,NobelPrize[born_country_code],F41)</f>
        <v>12</v>
      </c>
      <c r="K41" t="s">
        <v>2424</v>
      </c>
      <c r="L41" s="22">
        <v>24</v>
      </c>
    </row>
    <row r="42" spans="3:12" x14ac:dyDescent="0.3">
      <c r="C42" t="str">
        <v>Israel</v>
      </c>
      <c r="D42">
        <f>COUNTIFS(NobelPrize[gender],$D$1,NobelPrize[country_of_university],C42)</f>
        <v>1</v>
      </c>
      <c r="F42" t="str">
        <v>IT</v>
      </c>
      <c r="G42">
        <f>COUNTIFS(NobelPrize[gender],$D$1,NobelPrize[born_country_code],F42)</f>
        <v>2</v>
      </c>
    </row>
    <row r="43" spans="3:12" x14ac:dyDescent="0.3">
      <c r="C43" t="str">
        <v>Norway</v>
      </c>
      <c r="D43">
        <f>COUNTIFS(NobelPrize[gender],$D$1,NobelPrize[country_of_university],C43)</f>
        <v>1</v>
      </c>
      <c r="F43" t="str">
        <v>DE</v>
      </c>
      <c r="G43">
        <f>COUNTIFS(NobelPrize[gender],$D$1,NobelPrize[born_country_code],F43)</f>
        <v>2</v>
      </c>
    </row>
    <row r="44" spans="3:12" x14ac:dyDescent="0.3">
      <c r="C44" t="str">
        <v>China</v>
      </c>
      <c r="D44">
        <f>COUNTIFS(NobelPrize[gender],$D$1,NobelPrize[country_of_university],C44)</f>
        <v>1</v>
      </c>
      <c r="F44" t="str">
        <v>GB</v>
      </c>
      <c r="G44">
        <f>COUNTIFS(NobelPrize[gender],$D$1,NobelPrize[born_country_code],F44)</f>
        <v>2</v>
      </c>
    </row>
    <row r="45" spans="3:12" x14ac:dyDescent="0.3">
      <c r="C45" t="str">
        <v>Canada</v>
      </c>
      <c r="D45">
        <f>COUNTIFS(NobelPrize[gender],$D$1,NobelPrize[country_of_university],C45)</f>
        <v>1</v>
      </c>
      <c r="F45" t="str">
        <v>MK</v>
      </c>
      <c r="G45">
        <f>COUNTIFS(NobelPrize[gender],$D$1,NobelPrize[born_country_code],F45)</f>
        <v>1</v>
      </c>
    </row>
    <row r="46" spans="3:12" x14ac:dyDescent="0.3">
      <c r="F46" t="str">
        <v>SE</v>
      </c>
      <c r="G46">
        <f>COUNTIFS(NobelPrize[gender],$D$1,NobelPrize[born_country_code],F46)</f>
        <v>2</v>
      </c>
      <c r="I46" s="53" t="s">
        <v>2</v>
      </c>
      <c r="J46" s="53" t="s">
        <v>2429</v>
      </c>
    </row>
    <row r="47" spans="3:12" x14ac:dyDescent="0.3">
      <c r="F47" t="str">
        <v>MM</v>
      </c>
      <c r="G47">
        <f>COUNTIFS(NobelPrize[gender],$D$1,NobelPrize[born_country_code],F47)</f>
        <v>1</v>
      </c>
      <c r="I47" t="s">
        <v>100</v>
      </c>
      <c r="J47" s="22">
        <v>1</v>
      </c>
      <c r="K47" t="str">
        <f>_xlfn.XLOOKUP('By gender'!I47,Sheet1!$J$7:$J$85,Sheet1!$K$7:$K$85)</f>
        <v>Australia</v>
      </c>
      <c r="L47" s="5">
        <f>J47/20</f>
        <v>0.05</v>
      </c>
    </row>
    <row r="48" spans="3:12" x14ac:dyDescent="0.3">
      <c r="F48" t="str">
        <v>GT</v>
      </c>
      <c r="G48">
        <f>COUNTIFS(NobelPrize[gender],$D$1,NobelPrize[born_country_code],F48)</f>
        <v>1</v>
      </c>
      <c r="I48" t="s">
        <v>440</v>
      </c>
      <c r="J48" s="22">
        <v>1</v>
      </c>
      <c r="K48" t="str">
        <f>_xlfn.XLOOKUP('By gender'!I48,Sheet1!$J$7:$J$85,Sheet1!$K$7:$K$85)</f>
        <v>Canada</v>
      </c>
      <c r="L48" s="5">
        <f t="shared" ref="L48:L58" si="3">J48/20</f>
        <v>0.05</v>
      </c>
    </row>
    <row r="49" spans="2:12" x14ac:dyDescent="0.3">
      <c r="B49" s="23" t="s">
        <v>2191</v>
      </c>
      <c r="C49" s="23" t="s">
        <v>2430</v>
      </c>
      <c r="D49" s="23" t="s">
        <v>2432</v>
      </c>
      <c r="F49" t="str">
        <v>DK</v>
      </c>
      <c r="G49">
        <f>COUNTIFS(NobelPrize[gender],$D$1,NobelPrize[born_country_code],F49)</f>
        <v>1</v>
      </c>
      <c r="I49" t="s">
        <v>258</v>
      </c>
      <c r="J49" s="22">
        <v>1</v>
      </c>
      <c r="K49" t="str">
        <f>_xlfn.XLOOKUP('By gender'!I49,Sheet1!$J$7:$J$85,Sheet1!$K$7:$K$85)</f>
        <v>China</v>
      </c>
      <c r="L49" s="5">
        <f t="shared" si="3"/>
        <v>0.05</v>
      </c>
    </row>
    <row r="50" spans="2:12" x14ac:dyDescent="0.3">
      <c r="B50" t="s">
        <v>186</v>
      </c>
      <c r="C50" s="22">
        <v>1</v>
      </c>
      <c r="D50" s="5">
        <f>C50/20</f>
        <v>0.05</v>
      </c>
      <c r="F50" t="str">
        <v>CL</v>
      </c>
      <c r="G50">
        <f>COUNTIFS(NobelPrize[gender],$D$1,NobelPrize[born_country_code],F50)</f>
        <v>1</v>
      </c>
      <c r="I50" t="s">
        <v>618</v>
      </c>
      <c r="J50" s="22">
        <v>1</v>
      </c>
      <c r="K50" t="str">
        <f>_xlfn.XLOOKUP('By gender'!I50,Sheet1!$J$7:$J$85,Sheet1!$K$7:$K$85)</f>
        <v>Czech Republic</v>
      </c>
      <c r="L50" s="5">
        <f t="shared" si="3"/>
        <v>0.05</v>
      </c>
    </row>
    <row r="51" spans="2:12" x14ac:dyDescent="0.3">
      <c r="B51" t="s">
        <v>1680</v>
      </c>
      <c r="C51" s="22">
        <v>1</v>
      </c>
      <c r="D51" s="5">
        <f t="shared" ref="D51:D59" si="4">C51/20</f>
        <v>0.05</v>
      </c>
      <c r="F51" t="str">
        <v>ZA</v>
      </c>
      <c r="G51">
        <f>COUNTIFS(NobelPrize[gender],$D$1,NobelPrize[born_country_code],F51)</f>
        <v>1</v>
      </c>
      <c r="I51" t="s">
        <v>15</v>
      </c>
      <c r="J51" s="22">
        <v>1</v>
      </c>
      <c r="K51" t="str">
        <f>_xlfn.XLOOKUP('By gender'!I51,Sheet1!$J$7:$J$85,Sheet1!$K$7:$K$85)</f>
        <v>Germany</v>
      </c>
      <c r="L51" s="5">
        <f t="shared" si="3"/>
        <v>0.05</v>
      </c>
    </row>
    <row r="52" spans="2:12" x14ac:dyDescent="0.3">
      <c r="B52" t="s">
        <v>48</v>
      </c>
      <c r="C52" s="22">
        <v>1</v>
      </c>
      <c r="D52" s="5">
        <f t="shared" si="4"/>
        <v>0.05</v>
      </c>
      <c r="F52" t="str">
        <v>IR</v>
      </c>
      <c r="G52">
        <f>COUNTIFS(NobelPrize[gender],$D$1,NobelPrize[born_country_code],F52)</f>
        <v>2</v>
      </c>
      <c r="I52" t="s">
        <v>638</v>
      </c>
      <c r="J52" s="22">
        <v>1</v>
      </c>
      <c r="K52" t="str">
        <f>_xlfn.XLOOKUP('By gender'!I52,Sheet1!$J$7:$J$85,Sheet1!$K$7:$K$85)</f>
        <v>Egypt</v>
      </c>
      <c r="L52" s="5">
        <f t="shared" si="3"/>
        <v>0.05</v>
      </c>
    </row>
    <row r="53" spans="2:12" x14ac:dyDescent="0.3">
      <c r="B53" t="s">
        <v>453</v>
      </c>
      <c r="C53" s="22">
        <v>1</v>
      </c>
      <c r="D53" s="5">
        <f t="shared" si="4"/>
        <v>0.05</v>
      </c>
      <c r="F53" t="str">
        <v>AT</v>
      </c>
      <c r="G53">
        <f>COUNTIFS(NobelPrize[gender],$D$1,NobelPrize[born_country_code],F53)</f>
        <v>1</v>
      </c>
      <c r="I53" t="s">
        <v>33</v>
      </c>
      <c r="J53" s="22">
        <v>1</v>
      </c>
      <c r="K53" t="str">
        <f>_xlfn.XLOOKUP('By gender'!I54,Sheet1!$J$7:$J$85,Sheet1!$K$7:$K$85)</f>
        <v>Israel</v>
      </c>
      <c r="L53" s="5">
        <f t="shared" si="3"/>
        <v>0.05</v>
      </c>
    </row>
    <row r="54" spans="2:12" x14ac:dyDescent="0.3">
      <c r="B54" t="s">
        <v>18</v>
      </c>
      <c r="C54" s="22">
        <v>1</v>
      </c>
      <c r="D54" s="5">
        <f t="shared" si="4"/>
        <v>0.05</v>
      </c>
      <c r="F54" t="str">
        <v>KE</v>
      </c>
      <c r="G54">
        <f>COUNTIFS(NobelPrize[gender],$D$1,NobelPrize[born_country_code],F54)</f>
        <v>1</v>
      </c>
      <c r="I54" t="s">
        <v>1288</v>
      </c>
      <c r="J54" s="22">
        <v>1</v>
      </c>
      <c r="K54" t="str">
        <f>_xlfn.XLOOKUP('By gender'!I55,Sheet1!$J$7:$J$85,Sheet1!$K$7:$K$85)</f>
        <v>Italy</v>
      </c>
      <c r="L54" s="5">
        <f t="shared" si="3"/>
        <v>0.05</v>
      </c>
    </row>
    <row r="55" spans="2:12" x14ac:dyDescent="0.3">
      <c r="B55" t="s">
        <v>2431</v>
      </c>
      <c r="C55" s="22">
        <v>1</v>
      </c>
      <c r="D55" s="5">
        <f t="shared" si="4"/>
        <v>0.05</v>
      </c>
      <c r="F55" t="str">
        <v>AU</v>
      </c>
      <c r="G55">
        <f>COUNTIFS(NobelPrize[gender],$D$1,NobelPrize[born_country_code],F55)</f>
        <v>1</v>
      </c>
      <c r="I55" t="s">
        <v>71</v>
      </c>
      <c r="J55" s="22">
        <v>1</v>
      </c>
      <c r="K55" t="str">
        <f>_xlfn.XLOOKUP('By gender'!I56,Sheet1!$J$7:$J$85,Sheet1!$K$7:$K$85)</f>
        <v>Norway</v>
      </c>
      <c r="L55" s="5">
        <f t="shared" si="3"/>
        <v>0.05</v>
      </c>
    </row>
    <row r="56" spans="2:12" x14ac:dyDescent="0.3">
      <c r="B56" t="s">
        <v>1955</v>
      </c>
      <c r="C56" s="22">
        <v>1</v>
      </c>
      <c r="D56" s="5">
        <f t="shared" si="4"/>
        <v>0.05</v>
      </c>
      <c r="F56" t="str">
        <v>IL</v>
      </c>
      <c r="G56">
        <f>COUNTIFS(NobelPrize[gender],$D$1,NobelPrize[born_country_code],F56)</f>
        <v>1</v>
      </c>
      <c r="I56" t="s">
        <v>340</v>
      </c>
      <c r="J56" s="22">
        <v>2</v>
      </c>
      <c r="K56" t="str">
        <f>_xlfn.XLOOKUP('By gender'!I53,Sheet1!$J$7:$J$85,Sheet1!$K$7:$K$85)</f>
        <v>France</v>
      </c>
      <c r="L56" s="5">
        <f t="shared" si="3"/>
        <v>0.1</v>
      </c>
    </row>
    <row r="57" spans="2:12" x14ac:dyDescent="0.3">
      <c r="B57" t="s">
        <v>659</v>
      </c>
      <c r="C57" s="22">
        <v>1</v>
      </c>
      <c r="D57" s="5">
        <f t="shared" si="4"/>
        <v>0.05</v>
      </c>
      <c r="F57" t="str">
        <v>RO</v>
      </c>
      <c r="G57">
        <f>COUNTIFS(NobelPrize[gender],$D$1,NobelPrize[born_country_code],F57)</f>
        <v>1</v>
      </c>
      <c r="I57" t="s">
        <v>40</v>
      </c>
      <c r="J57" s="22">
        <v>3</v>
      </c>
      <c r="K57" t="str">
        <f>_xlfn.XLOOKUP('By gender'!I57,Sheet1!$J$7:$J$85,Sheet1!$K$7:$K$85)</f>
        <v>Poland</v>
      </c>
      <c r="L57" s="5">
        <f t="shared" si="3"/>
        <v>0.15</v>
      </c>
    </row>
    <row r="58" spans="2:12" x14ac:dyDescent="0.3">
      <c r="B58" t="s">
        <v>35</v>
      </c>
      <c r="C58" s="22">
        <v>3</v>
      </c>
      <c r="D58" s="5">
        <f t="shared" si="4"/>
        <v>0.15</v>
      </c>
      <c r="F58" t="str">
        <v>LR</v>
      </c>
      <c r="G58">
        <f>COUNTIFS(NobelPrize[gender],$D$1,NobelPrize[born_country_code],F58)</f>
        <v>2</v>
      </c>
      <c r="I58" t="s">
        <v>61</v>
      </c>
      <c r="J58" s="22">
        <v>6</v>
      </c>
      <c r="K58" t="str">
        <f>_xlfn.XLOOKUP('By gender'!I58,Sheet1!$J$7:$J$85,Sheet1!$K$7:$K$85)</f>
        <v>USA</v>
      </c>
      <c r="L58" s="5">
        <f t="shared" si="3"/>
        <v>0.3</v>
      </c>
    </row>
    <row r="59" spans="2:12" x14ac:dyDescent="0.3">
      <c r="B59" t="s">
        <v>64</v>
      </c>
      <c r="C59" s="22">
        <v>9</v>
      </c>
      <c r="D59" s="5">
        <f t="shared" si="4"/>
        <v>0.45</v>
      </c>
      <c r="F59" t="str">
        <v>YE</v>
      </c>
      <c r="G59">
        <f>COUNTIFS(NobelPrize[gender],$D$1,NobelPrize[born_country_code],F59)</f>
        <v>1</v>
      </c>
    </row>
    <row r="60" spans="2:12" x14ac:dyDescent="0.3">
      <c r="F60" t="str">
        <v>CA</v>
      </c>
      <c r="G60">
        <f>COUNTIFS(NobelPrize[gender],$D$1,NobelPrize[born_country_code],F60)</f>
        <v>2</v>
      </c>
    </row>
    <row r="61" spans="2:12" x14ac:dyDescent="0.3">
      <c r="F61" t="str">
        <v>NO</v>
      </c>
      <c r="G61">
        <f>COUNTIFS(NobelPrize[gender],$D$1,NobelPrize[born_country_code],F61)</f>
        <v>1</v>
      </c>
    </row>
    <row r="62" spans="2:12" x14ac:dyDescent="0.3">
      <c r="F62" t="str">
        <v>PK</v>
      </c>
      <c r="G62">
        <f>COUNTIFS(NobelPrize[gender],$D$1,NobelPrize[born_country_code],F62)</f>
        <v>1</v>
      </c>
    </row>
    <row r="63" spans="2:12" x14ac:dyDescent="0.3">
      <c r="F63" t="str">
        <v>CN</v>
      </c>
      <c r="G63">
        <f>COUNTIFS(NobelPrize[gender],$D$1,NobelPrize[born_country_code],F63)</f>
        <v>1</v>
      </c>
    </row>
    <row r="64" spans="2:12" x14ac:dyDescent="0.3">
      <c r="F64" t="str">
        <v>UA</v>
      </c>
      <c r="G64">
        <f>COUNTIFS(NobelPrize[gender],$D$1,NobelPrize[born_country_code],F64)</f>
        <v>1</v>
      </c>
    </row>
    <row r="65" spans="6:7" x14ac:dyDescent="0.3">
      <c r="F65" t="str">
        <v>IQ</v>
      </c>
      <c r="G65">
        <f>COUNTIFS(NobelPrize[gender],$D$1,NobelPrize[born_country_code],F65)</f>
        <v>1</v>
      </c>
    </row>
  </sheetData>
  <sortState xmlns:xlrd2="http://schemas.microsoft.com/office/spreadsheetml/2017/richdata2" ref="J47:K58">
    <sortCondition ref="J47:J58"/>
  </sortState>
  <dataConsolidate>
    <dataRefs count="1">
      <dataRef ref="C17:D70" sheet="By gender"/>
    </dataRefs>
  </dataConsolidate>
  <conditionalFormatting sqref="W2:AF11">
    <cfRule type="cellIs" dxfId="6" priority="1" operator="between">
      <formula>0</formula>
      <formula>$D$15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32EFE65-02D8-4E0B-9B97-280558F3D960}">
          <x14:formula1>
            <xm:f>Uniques!$A$2:$A$3</xm:f>
          </x14:formula1>
          <xm:sqref>D1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0C8F5-6814-4CB4-B8D0-9AB863BC2091}">
  <sheetPr>
    <pageSetUpPr fitToPage="1"/>
  </sheetPr>
  <dimension ref="A1"/>
  <sheetViews>
    <sheetView showGridLines="0" topLeftCell="H22" zoomScale="85" zoomScaleNormal="85" workbookViewId="0">
      <selection activeCell="F74" sqref="F74"/>
    </sheetView>
  </sheetViews>
  <sheetFormatPr defaultRowHeight="14.4" x14ac:dyDescent="0.3"/>
  <sheetData/>
  <pageMargins left="0.25" right="0.25" top="0.75" bottom="0.75" header="0.3" footer="0.3"/>
  <pageSetup paperSize="6" scale="33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0E97-5A26-4044-BB44-F0EF843F28D2}">
  <dimension ref="Q36:V60"/>
  <sheetViews>
    <sheetView showGridLines="0" topLeftCell="A28" zoomScale="74" zoomScaleNormal="74" workbookViewId="0">
      <selection activeCell="T56" sqref="T56"/>
    </sheetView>
  </sheetViews>
  <sheetFormatPr defaultRowHeight="14.4" x14ac:dyDescent="0.3"/>
  <sheetData>
    <row r="36" spans="21:21" x14ac:dyDescent="0.3">
      <c r="U36" s="52"/>
    </row>
    <row r="37" spans="21:21" x14ac:dyDescent="0.3">
      <c r="U37" s="52"/>
    </row>
    <row r="56" spans="17:22" x14ac:dyDescent="0.3">
      <c r="Q56" s="57" t="s">
        <v>2433</v>
      </c>
      <c r="T56" t="str">
        <f>UPPER(Q56)</f>
        <v>ELIZABETH HELEN BLACKBURN</v>
      </c>
    </row>
    <row r="60" spans="17:22" x14ac:dyDescent="0.3">
      <c r="V60" s="55" t="s">
        <v>2427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E63B-93A8-41AF-AFC3-043CD49F3FFB}">
  <dimension ref="A1:AC37"/>
  <sheetViews>
    <sheetView workbookViewId="0">
      <selection activeCell="A3" sqref="A3:A13"/>
    </sheetView>
  </sheetViews>
  <sheetFormatPr defaultRowHeight="14.4" x14ac:dyDescent="0.3"/>
  <cols>
    <col min="1" max="1" width="9.6640625" bestFit="1" customWidth="1"/>
    <col min="8" max="8" width="12.44140625" bestFit="1" customWidth="1"/>
    <col min="9" max="9" width="12.44140625" customWidth="1"/>
    <col min="10" max="10" width="12.44140625" bestFit="1" customWidth="1"/>
    <col min="11" max="12" width="12.44140625" customWidth="1"/>
    <col min="13" max="13" width="12.44140625" bestFit="1" customWidth="1"/>
    <col min="14" max="14" width="12.44140625" customWidth="1"/>
    <col min="15" max="15" width="12.44140625" bestFit="1" customWidth="1"/>
    <col min="16" max="16" width="12.44140625" customWidth="1"/>
    <col min="17" max="17" width="12.44140625" bestFit="1" customWidth="1"/>
    <col min="18" max="18" width="12.44140625" customWidth="1"/>
    <col min="19" max="19" width="12.44140625" bestFit="1" customWidth="1"/>
    <col min="20" max="20" width="12.44140625" customWidth="1"/>
    <col min="21" max="21" width="12.44140625" bestFit="1" customWidth="1"/>
    <col min="22" max="22" width="12.44140625" customWidth="1"/>
    <col min="23" max="23" width="12.44140625" bestFit="1" customWidth="1"/>
    <col min="24" max="24" width="12.44140625" customWidth="1"/>
    <col min="25" max="25" width="12.44140625" bestFit="1" customWidth="1"/>
    <col min="26" max="26" width="12.44140625" customWidth="1"/>
    <col min="27" max="27" width="12.44140625" bestFit="1" customWidth="1"/>
    <col min="28" max="28" width="12.44140625" customWidth="1"/>
    <col min="29" max="29" width="12.44140625" bestFit="1" customWidth="1"/>
  </cols>
  <sheetData>
    <row r="1" spans="1:29" x14ac:dyDescent="0.3">
      <c r="H1">
        <v>1</v>
      </c>
      <c r="J1">
        <v>2</v>
      </c>
      <c r="L1">
        <v>3</v>
      </c>
      <c r="N1">
        <v>4</v>
      </c>
      <c r="P1">
        <v>5</v>
      </c>
      <c r="R1">
        <v>6</v>
      </c>
      <c r="T1">
        <v>7</v>
      </c>
      <c r="V1">
        <v>8</v>
      </c>
      <c r="X1">
        <v>9</v>
      </c>
      <c r="Z1">
        <v>10</v>
      </c>
      <c r="AB1">
        <v>11</v>
      </c>
    </row>
    <row r="2" spans="1:29" ht="18" x14ac:dyDescent="0.35">
      <c r="B2" t="s">
        <v>2408</v>
      </c>
      <c r="C2" t="s">
        <v>2409</v>
      </c>
      <c r="H2" s="37" t="s">
        <v>2326</v>
      </c>
      <c r="I2" s="37"/>
      <c r="J2" s="37" t="s">
        <v>2327</v>
      </c>
      <c r="K2" s="37"/>
      <c r="L2" s="37" t="s">
        <v>2328</v>
      </c>
      <c r="M2" s="37"/>
      <c r="N2" s="37" t="s">
        <v>2329</v>
      </c>
      <c r="O2" s="37"/>
      <c r="P2" s="37" t="s">
        <v>2330</v>
      </c>
      <c r="Q2" s="37"/>
      <c r="R2" s="37" t="s">
        <v>2331</v>
      </c>
      <c r="S2" s="37"/>
      <c r="T2" s="37" t="s">
        <v>2332</v>
      </c>
      <c r="U2" s="37"/>
      <c r="V2" s="37" t="s">
        <v>2333</v>
      </c>
      <c r="W2" s="37"/>
      <c r="X2" s="37" t="s">
        <v>2334</v>
      </c>
      <c r="Y2" s="37"/>
      <c r="Z2" s="37" t="s">
        <v>2324</v>
      </c>
      <c r="AA2" s="37"/>
      <c r="AB2" s="37" t="s">
        <v>2325</v>
      </c>
      <c r="AC2" s="37"/>
    </row>
    <row r="3" spans="1:29" x14ac:dyDescent="0.3">
      <c r="A3" s="21" t="s">
        <v>2326</v>
      </c>
      <c r="B3">
        <f>INT(LEFT($A3,4))</f>
        <v>1901</v>
      </c>
      <c r="C3">
        <f>INT(RIGHT($A3,4))</f>
        <v>1910</v>
      </c>
      <c r="H3" t="str" cm="1">
        <f t="array" ref="H3:H5">_xlfn.UNIQUE(_xlfn._xlws.FILTER(NobelPrize[[category]:[category]],(NobelPrize[[year]:[year]]&gt;=INT(LEFT(H$2,4)))*(NobelPrize[[year]:[year]]&lt;=INT(RIGHT(H$2,4)))*(NobelPrize[[gender]:[gender]]="Female")))</f>
        <v>Physics</v>
      </c>
      <c r="I3" cm="1">
        <f t="array" ref="I3">COUNT(_xlfn._xlws.FILTER(NobelPrize[[year]:[year]],(NobelPrize[[year]:[year]]&gt;=$B$3)*(NobelPrize[[year]:[year]]&lt;=$C$3)*(NobelPrize[[gender]:[gender]]="Female")*(NobelPrize[[category]:[category]]=$H3)))</f>
        <v>1</v>
      </c>
      <c r="J3" t="str" cm="1">
        <f t="array" ref="J3">_xlfn.UNIQUE(_xlfn._xlws.FILTER(NobelPrize[[category]:[category]],(NobelPrize[[year]:[year]]&gt;=INT(LEFT(J$2,4)))*(NobelPrize[[year]:[year]]&lt;=INT(RIGHT(J$2,4)))*(NobelPrize[[gender]:[gender]]="Female")))</f>
        <v>Chemistry</v>
      </c>
      <c r="K3" cm="1">
        <f t="array" ref="K3">COUNT(_xlfn._xlws.FILTER(NobelPrize[[year]:[year]],(NobelPrize[[year]:[year]]&gt;=$B$4)*(NobelPrize[[year]:[year]]&lt;=$C$4)*(NobelPrize[[gender]:[gender]]="Female")*(NobelPrize[[category]:[category]]=$J3)))</f>
        <v>1</v>
      </c>
      <c r="L3" t="str" cm="1">
        <f t="array" ref="L3">_xlfn.UNIQUE(_xlfn._xlws.FILTER(NobelPrize[[category]:[category]],(NobelPrize[[year]:[year]]&gt;=INT(LEFT(L$2,4)))*(NobelPrize[[year]:[year]]&lt;=INT(RIGHT(L$2,4)))*(NobelPrize[[gender]:[gender]]="Female")))</f>
        <v>Literature</v>
      </c>
      <c r="M3" cm="1">
        <f t="array" ref="M3">COUNT(_xlfn._xlws.FILTER(NobelPrize[[year]:[year]],(NobelPrize[[year]:[year]]&gt;=$B$5)*(NobelPrize[[year]:[year]]&lt;=$C$5)*(NobelPrize[[gender]:[gender]]="Female")*(NobelPrize[[category]:[category]]=$L3)))</f>
        <v>2</v>
      </c>
      <c r="N3" t="str" cm="1">
        <f t="array" ref="N3:N5">_xlfn.UNIQUE(_xlfn._xlws.FILTER(NobelPrize[[category]:[category]],(NobelPrize[[year]:[year]]&gt;=INT(LEFT(N$2,4)))*(NobelPrize[[year]:[year]]&lt;=INT(RIGHT(N$2,4)))*(NobelPrize[[gender]:[gender]]="Female")))</f>
        <v>Chemistry</v>
      </c>
      <c r="O3" cm="1">
        <f t="array" ref="O3">COUNT(_xlfn._xlws.FILTER(NobelPrize[[year]:[year]],(NobelPrize[[year]:[year]]&gt;=$B$6)*(NobelPrize[[year]:[year]]&lt;=$C$6)*(NobelPrize[[gender]:[gender]]="Female")*(NobelPrize[[category]:[category]]=$N3)))</f>
        <v>1</v>
      </c>
      <c r="P3" t="str" cm="1">
        <f t="array" ref="P3:P5">_xlfn.UNIQUE(_xlfn._xlws.FILTER(NobelPrize[[category]:[category]],(NobelPrize[[year]:[year]]&gt;=INT(LEFT(P$2,4)))*(NobelPrize[[year]:[year]]&lt;=INT(RIGHT(P$2,4)))*(NobelPrize[[gender]:[gender]]="Female")))</f>
        <v>Medicine</v>
      </c>
      <c r="Q3" cm="1">
        <f t="array" ref="Q3">COUNT(_xlfn._xlws.FILTER(NobelPrize[[year]:[year]],(NobelPrize[[year]:[year]]&gt;=$B$7)*(NobelPrize[[year]:[year]]&lt;=$C$7)*(NobelPrize[[gender]:[gender]]="Female")*(NobelPrize[[category]:[category]]=$P3)))</f>
        <v>1</v>
      </c>
      <c r="R3" t="str" cm="1">
        <f t="array" ref="R3:R5">_xlfn.UNIQUE(_xlfn._xlws.FILTER(NobelPrize[[category]:[category]],(NobelPrize[[year]:[year]]&gt;=INT(LEFT(R$2,4)))*(NobelPrize[[year]:[year]]&lt;=INT(RIGHT(R$2,4)))*(NobelPrize[[gender]:[gender]]="Female")))</f>
        <v>Physics</v>
      </c>
      <c r="S3" cm="1">
        <f t="array" ref="S3">COUNT(_xlfn._xlws.FILTER(NobelPrize[[year]:[year]],(NobelPrize[[year]:[year]]&gt;=$B$8)*(NobelPrize[[year]:[year]]&lt;=$C$8)*(NobelPrize[[gender]:[gender]]="Female")*(NobelPrize[[category]:[category]]=$R3)))</f>
        <v>1</v>
      </c>
      <c r="T3" t="str" cm="1">
        <f t="array" ref="T3:T4">_xlfn.UNIQUE(_xlfn._xlws.FILTER(NobelPrize[[category]:[category]],(NobelPrize[[year]:[year]]&gt;=INT(LEFT(T$2,4)))*(NobelPrize[[year]:[year]]&lt;=INT(RIGHT(T$2,4)))*(NobelPrize[[gender]:[gender]]="Female")))</f>
        <v>Medicine</v>
      </c>
      <c r="U3" cm="1">
        <f t="array" ref="U3">COUNT(_xlfn._xlws.FILTER(NobelPrize[[year]:[year]],(NobelPrize[[year]:[year]]&gt;=$B$9)*(NobelPrize[[year]:[year]]&lt;=$C$9)*(NobelPrize[[gender]:[gender]]="Female")*(NobelPrize[[category]:[category]]=$T3)))</f>
        <v>1</v>
      </c>
      <c r="V3" t="str" cm="1">
        <f t="array" ref="V3:V4">_xlfn.UNIQUE(_xlfn._xlws.FILTER(NobelPrize[[category]:[category]],(NobelPrize[[year]:[year]]&gt;=INT(LEFT(V$2,4)))*(NobelPrize[[year]:[year]]&lt;=INT(RIGHT(V$2,4)))*(NobelPrize[[gender]:[gender]]="Female")))</f>
        <v>Medicine</v>
      </c>
      <c r="W3" cm="1">
        <f t="array" ref="W3">COUNT(_xlfn._xlws.FILTER(NobelPrize[[year]:[year]],(NobelPrize[[year]:[year]]&gt;=$B$10)*(NobelPrize[[year]:[year]]&lt;=$C$10)*(NobelPrize[[gender]:[gender]]="Female")*(NobelPrize[[category]:[category]]=$V3)))</f>
        <v>3</v>
      </c>
      <c r="X3" t="str" cm="1">
        <f t="array" ref="X3:X5">_xlfn.UNIQUE(_xlfn._xlws.FILTER(NobelPrize[[category]:[category]],(NobelPrize[[year]:[year]]&gt;=INT(LEFT(X$2,4)))*(NobelPrize[[year]:[year]]&lt;=INT(RIGHT(X$2,4)))*(NobelPrize[[gender]:[gender]]="Female")))</f>
        <v>Medicine</v>
      </c>
      <c r="Y3" cm="1">
        <f t="array" ref="Y3">COUNT(_xlfn._xlws.FILTER(NobelPrize[[year]:[year]],(NobelPrize[[year]:[year]]&gt;=$B$11)*(NobelPrize[[year]:[year]]&lt;=$C$11)*(NobelPrize[[gender]:[gender]]="Female")*(NobelPrize[[category]:[category]]=$X3)))</f>
        <v>1</v>
      </c>
      <c r="Z3" t="str" cm="1">
        <f t="array" ref="Z3:Z7">_xlfn.UNIQUE(_xlfn._xlws.FILTER(NobelPrize[[category]:[category]],(NobelPrize[[year]:[year]]&gt;=INT(LEFT(Z$2,4)))*(NobelPrize[[year]:[year]]&lt;=INT(RIGHT(Z$2,4)))*(NobelPrize[[gender]:[gender]]="Female")))</f>
        <v>Peace</v>
      </c>
      <c r="AA3" cm="1">
        <f t="array" ref="AA3">COUNT(_xlfn._xlws.FILTER(NobelPrize[[year]:[year]],(NobelPrize[[year]:[year]]&gt;=$B$12)*(NobelPrize[[year]:[year]]&lt;=$C$12)*(NobelPrize[[gender]:[gender]]="Female")*(NobelPrize[[category]:[category]]=$Z3)))</f>
        <v>2</v>
      </c>
      <c r="AB3" t="str" cm="1">
        <f t="array" ref="AB3:AB8">_xlfn.UNIQUE(_xlfn._xlws.FILTER(NobelPrize[[category]:[category]],(NobelPrize[[year]:[year]]&gt;=INT(LEFT(AB$2,4)))*(NobelPrize[[year]:[year]]&lt;=INT(RIGHT(AB$2,4)))*(NobelPrize[[gender]:[gender]]="Female")))</f>
        <v>Peace</v>
      </c>
      <c r="AC3" cm="1">
        <f t="array" ref="AC3">COUNT(_xlfn._xlws.FILTER(NobelPrize[[year]:[year]],(NobelPrize[[year]:[year]]&gt;=$B$13)*(NobelPrize[[year]:[year]]&lt;=$C$13)*(NobelPrize[[gender]:[gender]]="Female")*(NobelPrize[[category]:[category]]=$AB3)))</f>
        <v>5</v>
      </c>
    </row>
    <row r="4" spans="1:29" x14ac:dyDescent="0.3">
      <c r="A4" s="21" t="s">
        <v>2327</v>
      </c>
      <c r="B4">
        <f t="shared" ref="B4:B13" si="0">INT(LEFT($A4,4))</f>
        <v>1911</v>
      </c>
      <c r="C4">
        <f t="shared" ref="C4:C13" si="1">INT(RIGHT($A4,4))</f>
        <v>1920</v>
      </c>
      <c r="H4" t="str">
        <v>Peace</v>
      </c>
      <c r="I4" cm="1">
        <f t="array" ref="I4">COUNT(_xlfn._xlws.FILTER(NobelPrize[[year]:[year]],(NobelPrize[[year]:[year]]&gt;=$B$3)*(NobelPrize[[year]:[year]]&lt;=$C$3)*(NobelPrize[[gender]:[gender]]="Female")*(NobelPrize[[category]:[category]]=$H4)))</f>
        <v>1</v>
      </c>
      <c r="N4" t="str">
        <v>Peace</v>
      </c>
      <c r="O4" cm="1">
        <f t="array" ref="O4">COUNT(_xlfn._xlws.FILTER(NobelPrize[[year]:[year]],(NobelPrize[[year]:[year]]&gt;=$B$6)*(NobelPrize[[year]:[year]]&lt;=$C$6)*(NobelPrize[[gender]:[gender]]="Female")*(NobelPrize[[category]:[category]]=$N4)))</f>
        <v>1</v>
      </c>
      <c r="P4" t="str">
        <v>Peace</v>
      </c>
      <c r="Q4" cm="1">
        <f t="array" ref="Q4">COUNT(_xlfn._xlws.FILTER(NobelPrize[[year]:[year]],(NobelPrize[[year]:[year]]&gt;=$B$7)*(NobelPrize[[year]:[year]]&lt;=$C$7)*(NobelPrize[[gender]:[gender]]="Female")*(NobelPrize[[category]:[category]]=$P4)))</f>
        <v>1</v>
      </c>
      <c r="R4" t="str">
        <v>Chemistry</v>
      </c>
      <c r="S4" cm="1">
        <f t="array" ref="S4">COUNT(_xlfn._xlws.FILTER(NobelPrize[[year]:[year]],(NobelPrize[[year]:[year]]&gt;=$B$8)*(NobelPrize[[year]:[year]]&lt;=$C$8)*(NobelPrize[[gender]:[gender]]="Female")*(NobelPrize[[category]:[category]]=$R4)))</f>
        <v>1</v>
      </c>
      <c r="T4" t="str">
        <v>Peace</v>
      </c>
      <c r="U4" cm="1">
        <f t="array" ref="U4">COUNT(_xlfn._xlws.FILTER(NobelPrize[[year]:[year]],(NobelPrize[[year]:[year]]&gt;=$B$9)*(NobelPrize[[year]:[year]]&lt;=$C$9)*(NobelPrize[[gender]:[gender]]="Female")*(NobelPrize[[category]:[category]]=$T4)))</f>
        <v>3</v>
      </c>
      <c r="V4" t="str">
        <v>Peace</v>
      </c>
      <c r="W4" cm="1">
        <f t="array" ref="W4">COUNT(_xlfn._xlws.FILTER(NobelPrize[[year]:[year]],(NobelPrize[[year]:[year]]&gt;=$B$10)*(NobelPrize[[year]:[year]]&lt;=$C$10)*(NobelPrize[[gender]:[gender]]="Female")*(NobelPrize[[category]:[category]]=$V4)))</f>
        <v>1</v>
      </c>
      <c r="X4" t="str">
        <v>Peace</v>
      </c>
      <c r="Y4" cm="1">
        <f t="array" ref="Y4">COUNT(_xlfn._xlws.FILTER(NobelPrize[[year]:[year]],(NobelPrize[[year]:[year]]&gt;=$B$11)*(NobelPrize[[year]:[year]]&lt;=$C$11)*(NobelPrize[[gender]:[gender]]="Female")*(NobelPrize[[category]:[category]]=$X4)))</f>
        <v>3</v>
      </c>
      <c r="Z4" t="str">
        <v>Medicine</v>
      </c>
      <c r="AA4" cm="1">
        <f t="array" ref="AA4">COUNT(_xlfn._xlws.FILTER(NobelPrize[[year]:[year]],(NobelPrize[[year]:[year]]&gt;=$B$12)*(NobelPrize[[year]:[year]]&lt;=$C$12)*(NobelPrize[[gender]:[gender]]="Female")*(NobelPrize[[category]:[category]]=$Z4)))</f>
        <v>4</v>
      </c>
      <c r="AB4" t="str">
        <v>Literature</v>
      </c>
      <c r="AC4" cm="1">
        <f t="array" ref="AC4">COUNT(_xlfn._xlws.FILTER(NobelPrize[[year]:[year]],(NobelPrize[[year]:[year]]&gt;=$B$13)*(NobelPrize[[year]:[year]]&lt;=$C$13)*(NobelPrize[[gender]:[gender]]="Female")*(NobelPrize[[category]:[category]]=$AB4)))</f>
        <v>3</v>
      </c>
    </row>
    <row r="5" spans="1:29" x14ac:dyDescent="0.3">
      <c r="A5" s="21" t="s">
        <v>2328</v>
      </c>
      <c r="B5">
        <f t="shared" si="0"/>
        <v>1921</v>
      </c>
      <c r="C5">
        <f t="shared" si="1"/>
        <v>1930</v>
      </c>
      <c r="H5" t="str">
        <v>Literature</v>
      </c>
      <c r="I5" cm="1">
        <f t="array" ref="I5">COUNT(_xlfn._xlws.FILTER(NobelPrize[[year]:[year]],(NobelPrize[[year]:[year]]&gt;=$B$3)*(NobelPrize[[year]:[year]]&lt;=$C$3)*(NobelPrize[[gender]:[gender]]="Female")*(NobelPrize[[category]:[category]]=$H5)))</f>
        <v>1</v>
      </c>
      <c r="N5" t="str">
        <v>Literature</v>
      </c>
      <c r="O5" cm="1">
        <f t="array" ref="O5">COUNT(_xlfn._xlws.FILTER(NobelPrize[[year]:[year]],(NobelPrize[[year]:[year]]&gt;=$B$6)*(NobelPrize[[year]:[year]]&lt;=$C$6)*(NobelPrize[[gender]:[gender]]="Female")*(NobelPrize[[category]:[category]]=$N5)))</f>
        <v>1</v>
      </c>
      <c r="P5" t="str">
        <v>Literature</v>
      </c>
      <c r="Q5" cm="1">
        <f t="array" ref="Q5">COUNT(_xlfn._xlws.FILTER(NobelPrize[[year]:[year]],(NobelPrize[[year]:[year]]&gt;=$B$7)*(NobelPrize[[year]:[year]]&lt;=$C$7)*(NobelPrize[[gender]:[gender]]="Female")*(NobelPrize[[category]:[category]]=$P5)))</f>
        <v>1</v>
      </c>
      <c r="R5" t="str">
        <v>Literature</v>
      </c>
      <c r="S5" cm="1">
        <f t="array" ref="S5">COUNT(_xlfn._xlws.FILTER(NobelPrize[[year]:[year]],(NobelPrize[[year]:[year]]&gt;=$B$8)*(NobelPrize[[year]:[year]]&lt;=$C$8)*(NobelPrize[[gender]:[gender]]="Female")*(NobelPrize[[category]:[category]]=$R5)))</f>
        <v>1</v>
      </c>
      <c r="W5" cm="1">
        <f t="array" ref="W5">COUNT(_xlfn._xlws.FILTER(NobelPrize[[year]:[year]],(NobelPrize[[year]:[year]]&gt;=$B$10)*(NobelPrize[[year]:[year]]&lt;=$C$10)*(NobelPrize[[gender]:[gender]]="Female")*(NobelPrize[[category]:[category]]=$V5)))</f>
        <v>0</v>
      </c>
      <c r="X5" t="str">
        <v>Literature</v>
      </c>
      <c r="Y5" cm="1">
        <f t="array" ref="Y5">COUNT(_xlfn._xlws.FILTER(NobelPrize[[year]:[year]],(NobelPrize[[year]:[year]]&gt;=$B$11)*(NobelPrize[[year]:[year]]&lt;=$C$11)*(NobelPrize[[gender]:[gender]]="Female")*(NobelPrize[[category]:[category]]=$X5)))</f>
        <v>3</v>
      </c>
      <c r="Z5" t="str">
        <v>Literature</v>
      </c>
      <c r="AA5" cm="1">
        <f t="array" ref="AA5">COUNT(_xlfn._xlws.FILTER(NobelPrize[[year]:[year]],(NobelPrize[[year]:[year]]&gt;=$B$12)*(NobelPrize[[year]:[year]]&lt;=$C$12)*(NobelPrize[[gender]:[gender]]="Female")*(NobelPrize[[category]:[category]]=$Z5)))</f>
        <v>3</v>
      </c>
      <c r="AB5" t="str">
        <v>Medicine</v>
      </c>
      <c r="AC5" cm="1">
        <f t="array" ref="AC5">COUNT(_xlfn._xlws.FILTER(NobelPrize[[year]:[year]],(NobelPrize[[year]:[year]]&gt;=$B$13)*(NobelPrize[[year]:[year]]&lt;=$C$13)*(NobelPrize[[gender]:[gender]]="Female")*(NobelPrize[[category]:[category]]=$AB5)))</f>
        <v>2</v>
      </c>
    </row>
    <row r="6" spans="1:29" x14ac:dyDescent="0.3">
      <c r="A6" s="21" t="s">
        <v>2329</v>
      </c>
      <c r="B6">
        <f t="shared" si="0"/>
        <v>1931</v>
      </c>
      <c r="C6">
        <f t="shared" si="1"/>
        <v>1940</v>
      </c>
      <c r="Z6" t="str">
        <v>Chemistry</v>
      </c>
      <c r="AA6" cm="1">
        <f t="array" ref="AA6">COUNT(_xlfn._xlws.FILTER(NobelPrize[[year]:[year]],(NobelPrize[[year]:[year]]&gt;=$B$12)*(NobelPrize[[year]:[year]]&lt;=$C$12)*(NobelPrize[[gender]:[gender]]="Female")*(NobelPrize[[category]:[category]]=$Z6)))</f>
        <v>1</v>
      </c>
      <c r="AB6" t="str">
        <v>Physics</v>
      </c>
      <c r="AC6" cm="1">
        <f t="array" ref="AC6">COUNT(_xlfn._xlws.FILTER(NobelPrize[[year]:[year]],(NobelPrize[[year]:[year]]&gt;=$B$13)*(NobelPrize[[year]:[year]]&lt;=$C$13)*(NobelPrize[[gender]:[gender]]="Female")*(NobelPrize[[category]:[category]]=$AB6)))</f>
        <v>1</v>
      </c>
    </row>
    <row r="7" spans="1:29" x14ac:dyDescent="0.3">
      <c r="A7" s="21" t="s">
        <v>2330</v>
      </c>
      <c r="B7">
        <f t="shared" si="0"/>
        <v>1941</v>
      </c>
      <c r="C7">
        <f t="shared" si="1"/>
        <v>1950</v>
      </c>
      <c r="Z7" t="str">
        <v>Ecomonics</v>
      </c>
      <c r="AA7" cm="1">
        <f t="array" ref="AA7">COUNT(_xlfn._xlws.FILTER(NobelPrize[[year]:[year]],(NobelPrize[[year]:[year]]&gt;=$B$12)*(NobelPrize[[year]:[year]]&lt;=$C$12)*(NobelPrize[[gender]:[gender]]="Female")*(NobelPrize[[category]:[category]]=$Z7)))</f>
        <v>1</v>
      </c>
      <c r="AB7" t="str">
        <v>Chemistry</v>
      </c>
      <c r="AC7" cm="1">
        <f t="array" ref="AC7">COUNT(_xlfn._xlws.FILTER(NobelPrize[[year]:[year]],(NobelPrize[[year]:[year]]&gt;=$B$13)*(NobelPrize[[year]:[year]]&lt;=$C$13)*(NobelPrize[[gender]:[gender]]="Female")*(NobelPrize[[category]:[category]]=$AB7)))</f>
        <v>1</v>
      </c>
    </row>
    <row r="8" spans="1:29" x14ac:dyDescent="0.3">
      <c r="A8" s="21" t="s">
        <v>2331</v>
      </c>
      <c r="B8">
        <f t="shared" si="0"/>
        <v>1961</v>
      </c>
      <c r="C8">
        <f t="shared" si="1"/>
        <v>1970</v>
      </c>
      <c r="AB8" t="str">
        <v>Ecomonics</v>
      </c>
      <c r="AC8" cm="1">
        <f t="array" ref="AC8">COUNT(_xlfn._xlws.FILTER(NobelPrize[[year]:[year]],(NobelPrize[[year]:[year]]&gt;=$B$13)*(NobelPrize[[year]:[year]]&lt;=$C$13)*(NobelPrize[[gender]:[gender]]="Female")*(NobelPrize[[category]:[category]]=$AB8)))</f>
        <v>1</v>
      </c>
    </row>
    <row r="9" spans="1:29" x14ac:dyDescent="0.3">
      <c r="A9" s="21" t="s">
        <v>2332</v>
      </c>
      <c r="B9">
        <f t="shared" si="0"/>
        <v>1971</v>
      </c>
      <c r="C9">
        <f t="shared" si="1"/>
        <v>1980</v>
      </c>
      <c r="H9" s="36" t="s">
        <v>2284</v>
      </c>
    </row>
    <row r="10" spans="1:29" x14ac:dyDescent="0.3">
      <c r="A10" s="21" t="s">
        <v>2333</v>
      </c>
      <c r="B10">
        <f t="shared" si="0"/>
        <v>1981</v>
      </c>
      <c r="C10">
        <f t="shared" si="1"/>
        <v>1990</v>
      </c>
      <c r="H10" t="str" cm="1">
        <f t="array" ref="H10:H14">_xlfn.UNIQUE(_xlfn._xlws.FILTER(NobelPrize[[category]:[category]],(NobelPrize[[year]:[year]]&gt;=INT(LEFT(H$2,4)))*(NobelPrize[[year]:[year]]&lt;=INT(RIGHT(H$2,4)))*(NobelPrize[[gender]:[gender]]="Male")))</f>
        <v>Physics</v>
      </c>
      <c r="I10" cm="1">
        <f t="array" ref="I10">COUNT(_xlfn._xlws.FILTER(NobelPrize[[year]:[year]],(NobelPrize[[year]:[year]]&gt;=$B$3)*(NobelPrize[[year]:[year]]&lt;=$C$3)*(NobelPrize[[gender]:[gender]]="Male")*(NobelPrize[[category]:[category]]=$H10)))</f>
        <v>13</v>
      </c>
      <c r="J10" t="str" cm="1">
        <f t="array" ref="J10:J14">_xlfn.UNIQUE(_xlfn._xlws.FILTER(NobelPrize[[category]:[category]],(NobelPrize[[year]:[year]]&gt;=INT(LEFT(J$2,4)))*(NobelPrize[[year]:[year]]&lt;=INT(RIGHT(J$2,4)))*(NobelPrize[[gender]:[gender]]="Male")))</f>
        <v>Physics</v>
      </c>
      <c r="K10" cm="1">
        <f t="array" ref="K10">COUNT(_xlfn._xlws.FILTER(NobelPrize[[year]:[year]],(NobelPrize[[year]:[year]]&gt;=$B$4)*(NobelPrize[[year]:[year]]&lt;=$C$4)*(NobelPrize[[gender]:[gender]]="Male")*(NobelPrize[[category]:[category]]=$J10)))</f>
        <v>10</v>
      </c>
      <c r="L10" t="str" cm="1">
        <f t="array" ref="L10:L14">_xlfn.UNIQUE(_xlfn._xlws.FILTER(NobelPrize[[category]:[category]],(NobelPrize[[year]:[year]]&gt;=INT(LEFT(L$2,4)))*(NobelPrize[[year]:[year]]&lt;=INT(RIGHT(L$2,4)))*(NobelPrize[[gender]:[gender]]="Male")))</f>
        <v>Physics</v>
      </c>
      <c r="M10" cm="1">
        <f t="array" ref="M10">COUNT(_xlfn._xlws.FILTER(NobelPrize[[year]:[year]],(NobelPrize[[year]:[year]]&gt;=$B$5)*(NobelPrize[[year]:[year]]&lt;=$C$5)*(NobelPrize[[gender]:[gender]]="Male")*(NobelPrize[[category]:[category]]=$L10)))</f>
        <v>12</v>
      </c>
      <c r="N10" t="str" cm="1">
        <f t="array" ref="N10:N14">_xlfn.UNIQUE(_xlfn._xlws.FILTER(NobelPrize[[category]:[category]],(NobelPrize[[year]:[year]]&gt;=INT(LEFT(N$2,4)))*(NobelPrize[[year]:[year]]&lt;=INT(RIGHT(N$2,4)))*(NobelPrize[[gender]:[gender]]="Male")))</f>
        <v>Physics</v>
      </c>
      <c r="O10" cm="1">
        <f t="array" ref="O10">COUNT(_xlfn._xlws.FILTER(NobelPrize[[year]:[year]],(NobelPrize[[year]:[year]]&gt;=$B$6)*(NobelPrize[[year]:[year]]&lt;=$C$6)*(NobelPrize[[gender]:[gender]]="Male")*(NobelPrize[[category]:[category]]=$N10)))</f>
        <v>10</v>
      </c>
      <c r="P10" t="str" cm="1">
        <f t="array" ref="P10:P14">_xlfn.UNIQUE(_xlfn._xlws.FILTER(NobelPrize[[category]:[category]],(NobelPrize[[year]:[year]]&gt;=INT(LEFT(P$2,4)))*(NobelPrize[[year]:[year]]&lt;=INT(RIGHT(P$2,4)))*(NobelPrize[[gender]:[gender]]="Male")))</f>
        <v>Physics</v>
      </c>
      <c r="Q10" cm="1">
        <f t="array" ref="Q10">COUNT(_xlfn._xlws.FILTER(NobelPrize[[year]:[year]],(NobelPrize[[year]:[year]]&gt;=$B$7)*(NobelPrize[[year]:[year]]&lt;=$C$7)*(NobelPrize[[gender]:[gender]]="Male")*(NobelPrize[[category]:[category]]=$P10)))</f>
        <v>8</v>
      </c>
      <c r="R10" t="str" cm="1">
        <f t="array" ref="R10:R15">_xlfn.UNIQUE(_xlfn._xlws.FILTER(NobelPrize[[category]:[category]],(NobelPrize[[year]:[year]]&gt;=INT(LEFT(R$2,4)))*(NobelPrize[[year]:[year]]&lt;=INT(RIGHT(R$2,4)))*(NobelPrize[[gender]:[gender]]="Male")))</f>
        <v>Physics</v>
      </c>
      <c r="S10" cm="1">
        <f t="array" ref="S10">COUNT(_xlfn._xlws.FILTER(NobelPrize[[year]:[year]],(NobelPrize[[year]:[year]]&gt;=$B$8)*(NobelPrize[[year]:[year]]&lt;=$C$8)*(NobelPrize[[gender]:[gender]]="Male")*(NobelPrize[[category]:[category]]=$R10)))</f>
        <v>17</v>
      </c>
      <c r="T10" t="str" cm="1">
        <f t="array" ref="T10:T15">_xlfn.UNIQUE(_xlfn._xlws.FILTER(NobelPrize[[category]:[category]],(NobelPrize[[year]:[year]]&gt;=INT(LEFT(T$2,4)))*(NobelPrize[[year]:[year]]&lt;=INT(RIGHT(T$2,4)))*(NobelPrize[[gender]:[gender]]="Male")))</f>
        <v>Physics</v>
      </c>
      <c r="U10" cm="1">
        <f t="array" ref="U10">COUNT(_xlfn._xlws.FILTER(NobelPrize[[year]:[year]],(NobelPrize[[year]:[year]]&gt;=$B$9)*(NobelPrize[[year]:[year]]&lt;=$C$9)*(NobelPrize[[gender]:[gender]]="Male")*(NobelPrize[[category]:[category]]=$T10)))</f>
        <v>25</v>
      </c>
      <c r="V10" t="str" cm="1">
        <f t="array" ref="V10:V15">_xlfn.UNIQUE(_xlfn._xlws.FILTER(NobelPrize[[category]:[category]],(NobelPrize[[year]:[year]]&gt;=INT(LEFT(V$2,4)))*(NobelPrize[[year]:[year]]&lt;=INT(RIGHT(V$2,4)))*(NobelPrize[[gender]:[gender]]="Male")))</f>
        <v>Physics</v>
      </c>
      <c r="W10" cm="1">
        <f t="array" ref="W10">COUNT(_xlfn._xlws.FILTER(NobelPrize[[year]:[year]],(NobelPrize[[year]:[year]]&gt;=$B$10)*(NobelPrize[[year]:[year]]&lt;=$C$10)*(NobelPrize[[gender]:[gender]]="Male")*(NobelPrize[[category]:[category]]=$V10)))</f>
        <v>23</v>
      </c>
      <c r="X10" t="str" cm="1">
        <f t="array" ref="X10:X15">_xlfn.UNIQUE(_xlfn._xlws.FILTER(NobelPrize[[category]:[category]],(NobelPrize[[year]:[year]]&gt;=INT(LEFT(X$2,4)))*(NobelPrize[[year]:[year]]&lt;=INT(RIGHT(X$2,4)))*(NobelPrize[[gender]:[gender]]="Male")))</f>
        <v>Physics</v>
      </c>
      <c r="Y10" cm="1">
        <f t="array" ref="Y10">COUNT(_xlfn._xlws.FILTER(NobelPrize[[year]:[year]],(NobelPrize[[year]:[year]]&gt;=$B$11)*(NobelPrize[[year]:[year]]&lt;=$C$11)*(NobelPrize[[gender]:[gender]]="Male")*(NobelPrize[[category]:[category]]=$X10)))</f>
        <v>22</v>
      </c>
      <c r="Z10" t="str" cm="1">
        <f t="array" ref="Z10:Z15">_xlfn.UNIQUE(_xlfn._xlws.FILTER(NobelPrize[[category]:[category]],(NobelPrize[[year]:[year]]&gt;=INT(LEFT(Z$2,4)))*(NobelPrize[[year]:[year]]&lt;=INT(RIGHT(Z$2,4)))*(NobelPrize[[gender]:[gender]]="Male")))</f>
        <v>Medicine</v>
      </c>
      <c r="AA10" cm="1">
        <f t="array" ref="AA10">COUNT(_xlfn._xlws.FILTER(NobelPrize[[year]:[year]],(NobelPrize[[year]:[year]]&gt;=$B$12)*(NobelPrize[[year]:[year]]&lt;=$C$12)*(NobelPrize[[gender]:[gender]]="Male")*(NobelPrize[[category]:[category]]=$Z10)))</f>
        <v>20</v>
      </c>
      <c r="AB10" t="str" cm="1">
        <f t="array" ref="AB10:AB15">_xlfn.UNIQUE(_xlfn._xlws.FILTER(NobelPrize[[category]:[category]],(NobelPrize[[year]:[year]]&gt;=INT(LEFT(AB$2,4)))*(NobelPrize[[year]:[year]]&lt;=INT(RIGHT(AB$2,4)))*(NobelPrize[[gender]:[gender]]="Male")))</f>
        <v>Medicine</v>
      </c>
      <c r="AC10" cm="1">
        <f t="array" ref="AC10">COUNT(_xlfn._xlws.FILTER(NobelPrize[[year]:[year]],(NobelPrize[[year]:[year]]&gt;=$B$13)*(NobelPrize[[year]:[year]]&lt;=$C$13)*(NobelPrize[[gender]:[gender]]="Male")*(NobelPrize[[category]:[category]]=$AB10)))</f>
        <v>21</v>
      </c>
    </row>
    <row r="11" spans="1:29" x14ac:dyDescent="0.3">
      <c r="A11" s="21" t="s">
        <v>2334</v>
      </c>
      <c r="B11">
        <f t="shared" si="0"/>
        <v>1991</v>
      </c>
      <c r="C11">
        <f t="shared" si="1"/>
        <v>2000</v>
      </c>
      <c r="H11" t="str">
        <v>Chemistry</v>
      </c>
      <c r="I11" cm="1">
        <f t="array" ref="I11">COUNT(_xlfn._xlws.FILTER(NobelPrize[[year]:[year]],(NobelPrize[[year]:[year]]&gt;=$B$3)*(NobelPrize[[year]:[year]]&lt;=$C$3)*(NobelPrize[[gender]:[gender]]="Male")*(NobelPrize[[category]:[category]]=$H11)))</f>
        <v>10</v>
      </c>
      <c r="J11" t="str">
        <v>Chemistry</v>
      </c>
      <c r="K11" cm="1">
        <f t="array" ref="K11">COUNT(_xlfn._xlws.FILTER(NobelPrize[[year]:[year]],(NobelPrize[[year]:[year]]&gt;=$B$4)*(NobelPrize[[year]:[year]]&lt;=$C$4)*(NobelPrize[[gender]:[gender]]="Male")*(NobelPrize[[category]:[category]]=$J11)))</f>
        <v>7</v>
      </c>
      <c r="L11" t="str">
        <v>Chemistry</v>
      </c>
      <c r="M11" cm="1">
        <f t="array" ref="M11">COUNT(_xlfn._xlws.FILTER(NobelPrize[[year]:[year]],(NobelPrize[[year]:[year]]&gt;=$B$5)*(NobelPrize[[year]:[year]]&lt;=$C$5)*(NobelPrize[[gender]:[gender]]="Male")*(NobelPrize[[category]:[category]]=$L11)))</f>
        <v>10</v>
      </c>
      <c r="N11" t="str">
        <v>Chemistry</v>
      </c>
      <c r="O11" cm="1">
        <f t="array" ref="O11">COUNT(_xlfn._xlws.FILTER(NobelPrize[[year]:[year]],(NobelPrize[[year]:[year]]&gt;=$B$6)*(NobelPrize[[year]:[year]]&lt;=$C$6)*(NobelPrize[[gender]:[gender]]="Male")*(NobelPrize[[category]:[category]]=$N11)))</f>
        <v>11</v>
      </c>
      <c r="P11" t="str">
        <v>Chemistry</v>
      </c>
      <c r="Q11" cm="1">
        <f t="array" ref="Q11">COUNT(_xlfn._xlws.FILTER(NobelPrize[[year]:[year]],(NobelPrize[[year]:[year]]&gt;=$B$7)*(NobelPrize[[year]:[year]]&lt;=$C$7)*(NobelPrize[[gender]:[gender]]="Male")*(NobelPrize[[category]:[category]]=$P11)))</f>
        <v>11</v>
      </c>
      <c r="R11" t="str">
        <v>Peace</v>
      </c>
      <c r="S11" cm="1">
        <f t="array" ref="S11">COUNT(_xlfn._xlws.FILTER(NobelPrize[[year]:[year]],(NobelPrize[[year]:[year]]&gt;=$B$8)*(NobelPrize[[year]:[year]]&lt;=$C$8)*(NobelPrize[[gender]:[gender]]="Male")*(NobelPrize[[category]:[category]]=$R11)))</f>
        <v>5</v>
      </c>
      <c r="T11" t="str">
        <v>Chemistry</v>
      </c>
      <c r="U11" cm="1">
        <f t="array" ref="U11">COUNT(_xlfn._xlws.FILTER(NobelPrize[[year]:[year]],(NobelPrize[[year]:[year]]&gt;=$B$9)*(NobelPrize[[year]:[year]]&lt;=$C$9)*(NobelPrize[[gender]:[gender]]="Male")*(NobelPrize[[category]:[category]]=$T11)))</f>
        <v>17</v>
      </c>
      <c r="V11" t="str">
        <v>Chemistry</v>
      </c>
      <c r="W11" cm="1">
        <f t="array" ref="W11">COUNT(_xlfn._xlws.FILTER(NobelPrize[[year]:[year]],(NobelPrize[[year]:[year]]&gt;=$B$10)*(NobelPrize[[year]:[year]]&lt;=$C$10)*(NobelPrize[[gender]:[gender]]="Male")*(NobelPrize[[category]:[category]]=$V11)))</f>
        <v>19</v>
      </c>
      <c r="X11" t="str">
        <v>Chemistry</v>
      </c>
      <c r="Y11" cm="1">
        <f t="array" ref="Y11">COUNT(_xlfn._xlws.FILTER(NobelPrize[[year]:[year]],(NobelPrize[[year]:[year]]&gt;=$B$11)*(NobelPrize[[year]:[year]]&lt;=$C$11)*(NobelPrize[[gender]:[gender]]="Male")*(NobelPrize[[category]:[category]]=$X11)))</f>
        <v>20</v>
      </c>
      <c r="Z11" t="str">
        <v>Physics</v>
      </c>
      <c r="AA11" cm="1">
        <f t="array" ref="AA11">COUNT(_xlfn._xlws.FILTER(NobelPrize[[year]:[year]],(NobelPrize[[year]:[year]]&gt;=$B$12)*(NobelPrize[[year]:[year]]&lt;=$C$12)*(NobelPrize[[gender]:[gender]]="Male")*(NobelPrize[[category]:[category]]=$Z11)))</f>
        <v>27</v>
      </c>
      <c r="AB11" t="str">
        <v>Physics</v>
      </c>
      <c r="AC11" cm="1">
        <f t="array" ref="AC11">COUNT(_xlfn._xlws.FILTER(NobelPrize[[year]:[year]],(NobelPrize[[year]:[year]]&gt;=$B$13)*(NobelPrize[[year]:[year]]&lt;=$C$13)*(NobelPrize[[gender]:[gender]]="Male")*(NobelPrize[[category]:[category]]=$AB11)))</f>
        <v>23</v>
      </c>
    </row>
    <row r="12" spans="1:29" x14ac:dyDescent="0.3">
      <c r="A12" s="21" t="s">
        <v>2324</v>
      </c>
      <c r="B12">
        <f t="shared" si="0"/>
        <v>2001</v>
      </c>
      <c r="C12">
        <f t="shared" si="1"/>
        <v>2010</v>
      </c>
      <c r="H12" t="str">
        <v>Medicine</v>
      </c>
      <c r="I12" cm="1">
        <f t="array" ref="I12">COUNT(_xlfn._xlws.FILTER(NobelPrize[[year]:[year]],(NobelPrize[[year]:[year]]&gt;=$B$3)*(NobelPrize[[year]:[year]]&lt;=$C$3)*(NobelPrize[[gender]:[gender]]="Male")*(NobelPrize[[category]:[category]]=$H12)))</f>
        <v>12</v>
      </c>
      <c r="J12" t="str">
        <v>Medicine</v>
      </c>
      <c r="K12" cm="1">
        <f t="array" ref="K12">COUNT(_xlfn._xlws.FILTER(NobelPrize[[year]:[year]],(NobelPrize[[year]:[year]]&gt;=$B$4)*(NobelPrize[[year]:[year]]&lt;=$C$4)*(NobelPrize[[gender]:[gender]]="Male")*(NobelPrize[[category]:[category]]=$J12)))</f>
        <v>6</v>
      </c>
      <c r="L12" t="str">
        <v>Medicine</v>
      </c>
      <c r="M12" cm="1">
        <f t="array" ref="M12">COUNT(_xlfn._xlws.FILTER(NobelPrize[[year]:[year]],(NobelPrize[[year]:[year]]&gt;=$B$5)*(NobelPrize[[year]:[year]]&lt;=$C$5)*(NobelPrize[[gender]:[gender]]="Male")*(NobelPrize[[category]:[category]]=$L12)))</f>
        <v>11</v>
      </c>
      <c r="N12" t="str">
        <v>Medicine</v>
      </c>
      <c r="O12" cm="1">
        <f t="array" ref="O12">COUNT(_xlfn._xlws.FILTER(NobelPrize[[year]:[year]],(NobelPrize[[year]:[year]]&gt;=$B$6)*(NobelPrize[[year]:[year]]&lt;=$C$6)*(NobelPrize[[gender]:[gender]]="Male")*(NobelPrize[[category]:[category]]=$N12)))</f>
        <v>13</v>
      </c>
      <c r="P12" t="str">
        <v>Medicine</v>
      </c>
      <c r="Q12" cm="1">
        <f t="array" ref="Q12">COUNT(_xlfn._xlws.FILTER(NobelPrize[[year]:[year]],(NobelPrize[[year]:[year]]&gt;=$B$7)*(NobelPrize[[year]:[year]]&lt;=$C$7)*(NobelPrize[[gender]:[gender]]="Male")*(NobelPrize[[category]:[category]]=$P12)))</f>
        <v>16</v>
      </c>
      <c r="R12" t="str">
        <v>Chemistry</v>
      </c>
      <c r="S12" cm="1">
        <f t="array" ref="S12">COUNT(_xlfn._xlws.FILTER(NobelPrize[[year]:[year]],(NobelPrize[[year]:[year]]&gt;=$B$8)*(NobelPrize[[year]:[year]]&lt;=$C$8)*(NobelPrize[[gender]:[gender]]="Male")*(NobelPrize[[category]:[category]]=$R12)))</f>
        <v>14</v>
      </c>
      <c r="T12" t="str">
        <v>Medicine</v>
      </c>
      <c r="U12" cm="1">
        <f t="array" ref="U12">COUNT(_xlfn._xlws.FILTER(NobelPrize[[year]:[year]],(NobelPrize[[year]:[year]]&gt;=$B$9)*(NobelPrize[[year]:[year]]&lt;=$C$9)*(NobelPrize[[gender]:[gender]]="Male")*(NobelPrize[[category]:[category]]=$T12)))</f>
        <v>24</v>
      </c>
      <c r="V12" t="str">
        <v>Medicine</v>
      </c>
      <c r="W12" cm="1">
        <f t="array" ref="W12">COUNT(_xlfn._xlws.FILTER(NobelPrize[[year]:[year]],(NobelPrize[[year]:[year]]&gt;=$B$10)*(NobelPrize[[year]:[year]]&lt;=$C$10)*(NobelPrize[[gender]:[gender]]="Male")*(NobelPrize[[category]:[category]]=$V12)))</f>
        <v>19</v>
      </c>
      <c r="X12" t="str">
        <v>Medicine</v>
      </c>
      <c r="Y12" cm="1">
        <f t="array" ref="Y12">COUNT(_xlfn._xlws.FILTER(NobelPrize[[year]:[year]],(NobelPrize[[year]:[year]]&gt;=$B$11)*(NobelPrize[[year]:[year]]&lt;=$C$11)*(NobelPrize[[gender]:[gender]]="Male")*(NobelPrize[[category]:[category]]=$X12)))</f>
        <v>20</v>
      </c>
      <c r="Z12" t="str">
        <v>Chemistry</v>
      </c>
      <c r="AA12" cm="1">
        <f t="array" ref="AA12">COUNT(_xlfn._xlws.FILTER(NobelPrize[[year]:[year]],(NobelPrize[[year]:[year]]&gt;=$B$12)*(NobelPrize[[year]:[year]]&lt;=$C$12)*(NobelPrize[[gender]:[gender]]="Male")*(NobelPrize[[category]:[category]]=$Z12)))</f>
        <v>24</v>
      </c>
      <c r="AB12" t="str">
        <v>Chemistry</v>
      </c>
      <c r="AC12" cm="1">
        <f t="array" ref="AC12">COUNT(_xlfn._xlws.FILTER(NobelPrize[[year]:[year]],(NobelPrize[[year]:[year]]&gt;=$B$13)*(NobelPrize[[year]:[year]]&lt;=$C$13)*(NobelPrize[[gender]:[gender]]="Male")*(NobelPrize[[category]:[category]]=$AB12)))</f>
        <v>23</v>
      </c>
    </row>
    <row r="13" spans="1:29" x14ac:dyDescent="0.3">
      <c r="A13" s="21" t="s">
        <v>2325</v>
      </c>
      <c r="B13">
        <f t="shared" si="0"/>
        <v>2011</v>
      </c>
      <c r="C13">
        <f t="shared" si="1"/>
        <v>2019</v>
      </c>
      <c r="H13" t="str">
        <v>Peace</v>
      </c>
      <c r="I13" cm="1">
        <f t="array" ref="I13">COUNT(_xlfn._xlws.FILTER(NobelPrize[[year]:[year]],(NobelPrize[[year]:[year]]&gt;=$B$3)*(NobelPrize[[year]:[year]]&lt;=$C$3)*(NobelPrize[[gender]:[gender]]="Male")*(NobelPrize[[category]:[category]]=$H13)))</f>
        <v>12</v>
      </c>
      <c r="J13" t="str">
        <v>Peace</v>
      </c>
      <c r="K13" cm="1">
        <f t="array" ref="K13">COUNT(_xlfn._xlws.FILTER(NobelPrize[[year]:[year]],(NobelPrize[[year]:[year]]&gt;=$B$4)*(NobelPrize[[year]:[year]]&lt;=$C$4)*(NobelPrize[[gender]:[gender]]="Male")*(NobelPrize[[category]:[category]]=$J13)))</f>
        <v>6</v>
      </c>
      <c r="L13" t="str">
        <v>Peace</v>
      </c>
      <c r="M13" cm="1">
        <f t="array" ref="M13">COUNT(_xlfn._xlws.FILTER(NobelPrize[[year]:[year]],(NobelPrize[[year]:[year]]&gt;=$B$5)*(NobelPrize[[year]:[year]]&lt;=$C$5)*(NobelPrize[[gender]:[gender]]="Male")*(NobelPrize[[category]:[category]]=$L13)))</f>
        <v>11</v>
      </c>
      <c r="N13" t="str">
        <v>Peace</v>
      </c>
      <c r="O13" cm="1">
        <f t="array" ref="O13">COUNT(_xlfn._xlws.FILTER(NobelPrize[[year]:[year]],(NobelPrize[[year]:[year]]&gt;=$B$6)*(NobelPrize[[year]:[year]]&lt;=$C$6)*(NobelPrize[[gender]:[gender]]="Male")*(NobelPrize[[category]:[category]]=$N13)))</f>
        <v>6</v>
      </c>
      <c r="P13" t="str">
        <v>Peace</v>
      </c>
      <c r="Q13" cm="1">
        <f t="array" ref="Q13">COUNT(_xlfn._xlws.FILTER(NobelPrize[[year]:[year]],(NobelPrize[[year]:[year]]&gt;=$B$7)*(NobelPrize[[year]:[year]]&lt;=$C$7)*(NobelPrize[[gender]:[gender]]="Male")*(NobelPrize[[category]:[category]]=$P13)))</f>
        <v>4</v>
      </c>
      <c r="R13" t="str">
        <v>Medicine</v>
      </c>
      <c r="S13" cm="1">
        <f t="array" ref="S13">COUNT(_xlfn._xlws.FILTER(NobelPrize[[year]:[year]],(NobelPrize[[year]:[year]]&gt;=$B$8)*(NobelPrize[[year]:[year]]&lt;=$C$8)*(NobelPrize[[gender]:[gender]]="Male")*(NobelPrize[[category]:[category]]=$R13)))</f>
        <v>26</v>
      </c>
      <c r="T13" t="str">
        <v>Peace</v>
      </c>
      <c r="U13" cm="1">
        <f t="array" ref="U13">COUNT(_xlfn._xlws.FILTER(NobelPrize[[year]:[year]],(NobelPrize[[year]:[year]]&gt;=$B$9)*(NobelPrize[[year]:[year]]&lt;=$C$9)*(NobelPrize[[gender]:[gender]]="Male")*(NobelPrize[[category]:[category]]=$T13)))</f>
        <v>9</v>
      </c>
      <c r="V13" t="str">
        <v>Peace</v>
      </c>
      <c r="W13" cm="1">
        <f t="array" ref="W13">COUNT(_xlfn._xlws.FILTER(NobelPrize[[year]:[year]],(NobelPrize[[year]:[year]]&gt;=$B$10)*(NobelPrize[[year]:[year]]&lt;=$C$10)*(NobelPrize[[gender]:[gender]]="Male")*(NobelPrize[[category]:[category]]=$V13)))</f>
        <v>7</v>
      </c>
      <c r="X13" t="str">
        <v>Peace</v>
      </c>
      <c r="Y13" cm="1">
        <f t="array" ref="Y13">COUNT(_xlfn._xlws.FILTER(NobelPrize[[year]:[year]],(NobelPrize[[year]:[year]]&gt;=$B$11)*(NobelPrize[[year]:[year]]&lt;=$C$11)*(NobelPrize[[gender]:[gender]]="Male")*(NobelPrize[[category]:[category]]=$X13)))</f>
        <v>11</v>
      </c>
      <c r="Z13" t="str">
        <v>Ecomonics</v>
      </c>
      <c r="AA13" cm="1">
        <f t="array" ref="AA13">COUNT(_xlfn._xlws.FILTER(NobelPrize[[year]:[year]],(NobelPrize[[year]:[year]]&gt;=$B$12)*(NobelPrize[[year]:[year]]&lt;=$C$12)*(NobelPrize[[gender]:[gender]]="Male")*(NobelPrize[[category]:[category]]=$Z13)))</f>
        <v>20</v>
      </c>
      <c r="AB13" t="str">
        <v>Literature</v>
      </c>
      <c r="AC13" cm="1">
        <f t="array" ref="AC13">COUNT(_xlfn._xlws.FILTER(NobelPrize[[year]:[year]],(NobelPrize[[year]:[year]]&gt;=$B$13)*(NobelPrize[[year]:[year]]&lt;=$C$13)*(NobelPrize[[gender]:[gender]]="Male")*(NobelPrize[[category]:[category]]=$AB13)))</f>
        <v>6</v>
      </c>
    </row>
    <row r="14" spans="1:29" x14ac:dyDescent="0.3">
      <c r="H14" t="str">
        <v>Literature</v>
      </c>
      <c r="I14" cm="1">
        <f t="array" ref="I14">COUNT(_xlfn._xlws.FILTER(NobelPrize[[year]:[year]],(NobelPrize[[year]:[year]]&gt;=$B$3)*(NobelPrize[[year]:[year]]&lt;=$C$3)*(NobelPrize[[gender]:[gender]]="Male")*(NobelPrize[[category]:[category]]=$H14)))</f>
        <v>10</v>
      </c>
      <c r="J14" t="str">
        <v>Literature</v>
      </c>
      <c r="K14" cm="1">
        <f t="array" ref="K14">COUNT(_xlfn._xlws.FILTER(NobelPrize[[year]:[year]],(NobelPrize[[year]:[year]]&gt;=$B$4)*(NobelPrize[[year]:[year]]&lt;=$C$4)*(NobelPrize[[gender]:[gender]]="Male")*(NobelPrize[[category]:[category]]=$J14)))</f>
        <v>9</v>
      </c>
      <c r="L14" t="str">
        <v>Literature</v>
      </c>
      <c r="M14" cm="1">
        <f t="array" ref="M14">COUNT(_xlfn._xlws.FILTER(NobelPrize[[year]:[year]],(NobelPrize[[year]:[year]]&gt;=$B$5)*(NobelPrize[[year]:[year]]&lt;=$C$5)*(NobelPrize[[gender]:[gender]]="Male")*(NobelPrize[[category]:[category]]=$L14)))</f>
        <v>8</v>
      </c>
      <c r="N14" t="str">
        <v>Literature</v>
      </c>
      <c r="O14" cm="1">
        <f t="array" ref="O14">COUNT(_xlfn._xlws.FILTER(NobelPrize[[year]:[year]],(NobelPrize[[year]:[year]]&gt;=$B$6)*(NobelPrize[[year]:[year]]&lt;=$C$6)*(NobelPrize[[gender]:[gender]]="Male")*(NobelPrize[[category]:[category]]=$N14)))</f>
        <v>7</v>
      </c>
      <c r="P14" t="str">
        <v>Literature</v>
      </c>
      <c r="Q14" cm="1">
        <f t="array" ref="Q14">COUNT(_xlfn._xlws.FILTER(NobelPrize[[year]:[year]],(NobelPrize[[year]:[year]]&gt;=$B$7)*(NobelPrize[[year]:[year]]&lt;=$C$7)*(NobelPrize[[gender]:[gender]]="Male")*(NobelPrize[[category]:[category]]=$P14)))</f>
        <v>6</v>
      </c>
      <c r="R14" t="str">
        <v>Literature</v>
      </c>
      <c r="S14" cm="1">
        <f t="array" ref="S14">COUNT(_xlfn._xlws.FILTER(NobelPrize[[year]:[year]],(NobelPrize[[year]:[year]]&gt;=$B$8)*(NobelPrize[[year]:[year]]&lt;=$C$8)*(NobelPrize[[gender]:[gender]]="Male")*(NobelPrize[[category]:[category]]=$R14)))</f>
        <v>10</v>
      </c>
      <c r="T14" t="str">
        <v>Literature</v>
      </c>
      <c r="U14" cm="1">
        <f t="array" ref="U14">COUNT(_xlfn._xlws.FILTER(NobelPrize[[year]:[year]],(NobelPrize[[year]:[year]]&gt;=$B$9)*(NobelPrize[[year]:[year]]&lt;=$C$9)*(NobelPrize[[gender]:[gender]]="Male")*(NobelPrize[[category]:[category]]=$T14)))</f>
        <v>11</v>
      </c>
      <c r="V14" t="str">
        <v>Literature</v>
      </c>
      <c r="W14" cm="1">
        <f t="array" ref="W14">COUNT(_xlfn._xlws.FILTER(NobelPrize[[year]:[year]],(NobelPrize[[year]:[year]]&gt;=$B$10)*(NobelPrize[[year]:[year]]&lt;=$C$10)*(NobelPrize[[gender]:[gender]]="Male")*(NobelPrize[[category]:[category]]=$V14)))</f>
        <v>10</v>
      </c>
      <c r="X14" t="str">
        <v>Literature</v>
      </c>
      <c r="Y14" cm="1">
        <f t="array" ref="Y14">COUNT(_xlfn._xlws.FILTER(NobelPrize[[year]:[year]],(NobelPrize[[year]:[year]]&gt;=$B$11)*(NobelPrize[[year]:[year]]&lt;=$C$11)*(NobelPrize[[gender]:[gender]]="Male")*(NobelPrize[[category]:[category]]=$X14)))</f>
        <v>7</v>
      </c>
      <c r="Z14" t="str">
        <v>Literature</v>
      </c>
      <c r="AA14" cm="1">
        <f t="array" ref="AA14">COUNT(_xlfn._xlws.FILTER(NobelPrize[[year]:[year]],(NobelPrize[[year]:[year]]&gt;=$B$12)*(NobelPrize[[year]:[year]]&lt;=$C$12)*(NobelPrize[[gender]:[gender]]="Male")*(NobelPrize[[category]:[category]]=$Z14)))</f>
        <v>7</v>
      </c>
      <c r="AB14" t="str">
        <v>Ecomonics</v>
      </c>
      <c r="AC14" cm="1">
        <f t="array" ref="AC14">COUNT(_xlfn._xlws.FILTER(NobelPrize[[year]:[year]],(NobelPrize[[year]:[year]]&gt;=$B$13)*(NobelPrize[[year]:[year]]&lt;=$C$13)*(NobelPrize[[gender]:[gender]]="Male")*(NobelPrize[[category]:[category]]=$AB14)))</f>
        <v>16</v>
      </c>
    </row>
    <row r="15" spans="1:29" x14ac:dyDescent="0.3">
      <c r="R15" t="str">
        <v>Ecomonics</v>
      </c>
      <c r="S15" cm="1">
        <f t="array" ref="S15">COUNT(_xlfn._xlws.FILTER(NobelPrize[[year]:[year]],(NobelPrize[[year]:[year]]&gt;=$B$8)*(NobelPrize[[year]:[year]]&lt;=$C$8)*(NobelPrize[[gender]:[gender]]="Male")*(NobelPrize[[category]:[category]]=$R15)))</f>
        <v>3</v>
      </c>
      <c r="T15" t="str">
        <v>Ecomonics</v>
      </c>
      <c r="U15" cm="1">
        <f t="array" ref="U15">COUNT(_xlfn._xlws.FILTER(NobelPrize[[year]:[year]],(NobelPrize[[year]:[year]]&gt;=$B$9)*(NobelPrize[[year]:[year]]&lt;=$C$9)*(NobelPrize[[gender]:[gender]]="Male")*(NobelPrize[[category]:[category]]=$T15)))</f>
        <v>15</v>
      </c>
      <c r="V15" t="str">
        <v>Ecomonics</v>
      </c>
      <c r="W15" cm="1">
        <f t="array" ref="W15">COUNT(_xlfn._xlws.FILTER(NobelPrize[[year]:[year]],(NobelPrize[[year]:[year]]&gt;=$B$10)*(NobelPrize[[year]:[year]]&lt;=$C$10)*(NobelPrize[[gender]:[gender]]="Male")*(NobelPrize[[category]:[category]]=$V15)))</f>
        <v>12</v>
      </c>
      <c r="X15" t="str">
        <v>Ecomonics</v>
      </c>
      <c r="Y15" cm="1">
        <f t="array" ref="Y15">COUNT(_xlfn._xlws.FILTER(NobelPrize[[year]:[year]],(NobelPrize[[year]:[year]]&gt;=$B$11)*(NobelPrize[[year]:[year]]&lt;=$C$11)*(NobelPrize[[gender]:[gender]]="Male")*(NobelPrize[[category]:[category]]=$X15)))</f>
        <v>16</v>
      </c>
      <c r="Z15" t="str">
        <v>Peace</v>
      </c>
      <c r="AA15" cm="1">
        <f t="array" ref="AA15">COUNT(_xlfn._xlws.FILTER(NobelPrize[[year]:[year]],(NobelPrize[[year]:[year]]&gt;=$B$12)*(NobelPrize[[year]:[year]]&lt;=$C$12)*(NobelPrize[[gender]:[gender]]="Male")*(NobelPrize[[category]:[category]]=$Z15)))</f>
        <v>8</v>
      </c>
      <c r="AB15" t="str">
        <v>Peace</v>
      </c>
      <c r="AC15" cm="1">
        <f t="array" ref="AC15">COUNT(_xlfn._xlws.FILTER(NobelPrize[[year]:[year]],(NobelPrize[[year]:[year]]&gt;=$B$13)*(NobelPrize[[year]:[year]]&lt;=$C$13)*(NobelPrize[[gender]:[gender]]="Male")*(NobelPrize[[category]:[category]]=$AB15)))</f>
        <v>4</v>
      </c>
    </row>
    <row r="18" spans="4:17" ht="15" thickBot="1" x14ac:dyDescent="0.35"/>
    <row r="19" spans="4:17" ht="15.6" x14ac:dyDescent="0.3">
      <c r="M19" s="51" t="s">
        <v>2410</v>
      </c>
      <c r="N19" s="38"/>
      <c r="O19" s="38"/>
      <c r="P19" s="38"/>
      <c r="Q19" s="39"/>
    </row>
    <row r="20" spans="4:17" x14ac:dyDescent="0.3">
      <c r="H20" s="36" t="s">
        <v>2289</v>
      </c>
      <c r="I20" s="36" t="s">
        <v>2414</v>
      </c>
      <c r="J20" s="36" t="s">
        <v>2413</v>
      </c>
      <c r="K20" s="36" t="s">
        <v>2415</v>
      </c>
      <c r="L20" s="36" t="s">
        <v>2418</v>
      </c>
      <c r="M20" s="40" t="s">
        <v>2289</v>
      </c>
      <c r="N20" s="41" t="s">
        <v>2414</v>
      </c>
      <c r="O20" s="41" t="s">
        <v>2413</v>
      </c>
      <c r="P20" s="41" t="s">
        <v>2416</v>
      </c>
      <c r="Q20" s="42" t="s">
        <v>2417</v>
      </c>
    </row>
    <row r="21" spans="4:17" x14ac:dyDescent="0.3">
      <c r="D21" cm="1">
        <f t="array" ref="D21">_xlfn.SWITCH(Options_value,$H$1,_xlfn.XLOOKUP($H21,_xlfn.ANCHORARRAY(H10),$I$10:$I$14,0,0),$J$1,_xlfn.XLOOKUP($H21,_xlfn.ANCHORARRAY(J10),$K$10:$K$14,0,0),$L$1,_xlfn.XLOOKUP($H21,_xlfn.ANCHORARRAY(L10),$M$10:$M$14,0,0),$N$1,_xlfn.XLOOKUP($H21,_xlfn.ANCHORARRAY(N10),$O$10:$O$14,0,0),$P$1,_xlfn.XLOOKUP($H21,_xlfn.ANCHORARRAY(P10),$Q$10:$Q$14,0,0),$R$1,_xlfn.XLOOKUP($H21,_xlfn.ANCHORARRAY(R10),$S$10:$S$15,0,0),$T$1,_xlfn.XLOOKUP($H21,_xlfn.ANCHORARRAY(T10),$U$10:$U$15,0,0),$V$1,_xlfn.XLOOKUP($H21,_xlfn.ANCHORARRAY(V10),$W$10:$W$15,0,0),$X$1,_xlfn.XLOOKUP($H21,_xlfn.ANCHORARRAY(X10),$Y$10:$Y$15,0,0),$Z$1,_xlfn.XLOOKUP($H21,_xlfn.ANCHORARRAY(Z10),$AA$10:$AA$15,0,0),$AB$1,_xlfn.XLOOKUP($H21,_xlfn.ANCHORARRAY(AB10),$AC$10:$AC$15,0,0),"None")</f>
        <v>8</v>
      </c>
      <c r="E21" s="22"/>
      <c r="H21" t="s">
        <v>2276</v>
      </c>
      <c r="I21" cm="1">
        <f t="array" ref="I21">_xlfn.SWITCH(Options_value,$H$1,_xlfn.XLOOKUP($H21,_xlfn.ANCHORARRAY($H$3),$I$3:$I$5,0,0),$J$1,_xlfn.XLOOKUP($H21,_xlfn.ANCHORARRAY($J$3),$K$3,0,0),$L$1,_xlfn.XLOOKUP($H21,_xlfn.ANCHORARRAY($L$3),$M$3,0,0),$N$1,_xlfn.XLOOKUP($H21,_xlfn.ANCHORARRAY($N$3),$O$3:$O$5,0,0),$P$1,_xlfn.XLOOKUP($H21,_xlfn.ANCHORARRAY($P$3),$Q$3:$Q$5,0,0),$R$1,_xlfn.XLOOKUP($H21,_xlfn.ANCHORARRAY($R$3),$S$3:$S$5,0,0),$T$1,_xlfn.XLOOKUP($H21,_xlfn.ANCHORARRAY($T$3),$U$3:$U$4,0,0),$V$1,_xlfn.XLOOKUP($H21,_xlfn.ANCHORARRAY($V$3),$W$3:$W$4,0,0),$X$1,_xlfn.XLOOKUP($H21,_xlfn.ANCHORARRAY($X$3),$Y$3:$Y$5,0,0),$Z$1,_xlfn.XLOOKUP($H21,_xlfn.ANCHORARRAY($Z$3),$AA$3:$AA$7,0,0),$AB$1,_xlfn.XLOOKUP($H21,_xlfn.ANCHORARRAY($AB$3),$AC$3:$AC$8,0,0),"None")</f>
        <v>2</v>
      </c>
      <c r="J21" cm="1">
        <f t="array" ref="J21">_xlfn.SWITCH(Options_value,$H$1,_xlfn.XLOOKUP($H21,_xlfn.ANCHORARRAY($H$10),$I$10:$I$14,0,0),$J$1,_xlfn.XLOOKUP($H21,_xlfn.ANCHORARRAY($J$10),$K$10:$K$14,0,0),$L$1,_xlfn.XLOOKUP($H21,_xlfn.ANCHORARRAY($L$10),$M$10:$M$14,0,0),$N$1,_xlfn.XLOOKUP($H21,_xlfn.ANCHORARRAY($N$10),$O$10:$O$14,0,0),$P$1,_xlfn.XLOOKUP($H21,_xlfn.ANCHORARRAY($P$10),$Q$10:$Q$14,0,0),$R$1,_xlfn.XLOOKUP($H21,_xlfn.ANCHORARRAY($R$10),$S$10:$S$15,0,0),$T$1,_xlfn.XLOOKUP($H21,_xlfn.ANCHORARRAY($T$10),$U$10:$U$15,0,0),$V$1,_xlfn.XLOOKUP($H21,_xlfn.ANCHORARRAY($V$10),$W$10:$W$15,0,0),$X$1,_xlfn.XLOOKUP($H21,_xlfn.ANCHORARRAY($X$10),$Y$10:$Y$15,0,0),$Z$1,_xlfn.XLOOKUP($H21,_xlfn.ANCHORARRAY($Z$10),$AA$10:$AA$15,0,0),$AB$1,_xlfn.XLOOKUP($H21,_xlfn.ANCHORARRAY($AB$10),$AC$10:$AC$15,0,0),"None")</f>
        <v>8</v>
      </c>
      <c r="K21" s="5">
        <f>IF(SUM($I21:$J21)&gt;0,I21/(SUM($I21:$J21)),0)</f>
        <v>0.2</v>
      </c>
      <c r="L21" s="5">
        <f>IF(SUM($I21:$J21)&gt;0,J21/(SUM($I21:$J21)),0)</f>
        <v>0.8</v>
      </c>
      <c r="M21" s="43" t="str" cm="1">
        <f t="array" ref="M21:Q26">_xlfn._xlws.SORT(H21:L26,2,-1)</f>
        <v>Medicine</v>
      </c>
      <c r="N21" s="44">
        <v>4</v>
      </c>
      <c r="O21" s="44">
        <v>20</v>
      </c>
      <c r="P21" s="45">
        <v>0.16666666666666666</v>
      </c>
      <c r="Q21" s="46">
        <v>0.83333333333333337</v>
      </c>
    </row>
    <row r="22" spans="4:17" x14ac:dyDescent="0.3">
      <c r="E22" s="22"/>
      <c r="H22" t="s">
        <v>2277</v>
      </c>
      <c r="I22" cm="1">
        <f t="array" ref="I22">_xlfn.SWITCH(Options_value,$H$1,_xlfn.XLOOKUP($H22,_xlfn.ANCHORARRAY($H$3),$I$3:$I$5,0,0),$J$1,_xlfn.XLOOKUP($H22,_xlfn.ANCHORARRAY($J$3),$K$3,0,0),$L$1,_xlfn.XLOOKUP($H22,_xlfn.ANCHORARRAY($L$3),$M$3,0,0),$N$1,_xlfn.XLOOKUP($H22,_xlfn.ANCHORARRAY($N$3),$O$3:$O$5,0,0),$P$1,_xlfn.XLOOKUP($H22,_xlfn.ANCHORARRAY($P$3),$Q$3:$Q$5,0,0),$R$1,_xlfn.XLOOKUP($H22,_xlfn.ANCHORARRAY($R$3),$S$3:$S$5,0,0),$T$1,_xlfn.XLOOKUP($H22,_xlfn.ANCHORARRAY($T$3),$U$3:$U$4,0,0),$V$1,_xlfn.XLOOKUP($H22,_xlfn.ANCHORARRAY($V$3),$W$3:$W$4,0,0),$X$1,_xlfn.XLOOKUP($H22,_xlfn.ANCHORARRAY($X$3),$Y$3:$Y$5,0,0),$Z$1,_xlfn.XLOOKUP($H22,_xlfn.ANCHORARRAY($Z$3),$AA$3:$AA$7,0,0),$AB$1,_xlfn.XLOOKUP($H22,_xlfn.ANCHORARRAY($AB$3),$AC$3:$AC$8,0,0),"None")</f>
        <v>3</v>
      </c>
      <c r="J22" cm="1">
        <f t="array" ref="J22">_xlfn.SWITCH(Options_value,$H$1,_xlfn.XLOOKUP($H22,_xlfn.ANCHORARRAY($H$10),$I$10:$I$14,0,0),$J$1,_xlfn.XLOOKUP($H22,_xlfn.ANCHORARRAY($J$10),$K$10:$K$14,0,0),$L$1,_xlfn.XLOOKUP($H22,_xlfn.ANCHORARRAY($L$10),$M$10:$M$14,0,0),$N$1,_xlfn.XLOOKUP($H22,_xlfn.ANCHORARRAY($N$10),$O$10:$O$14,0,0),$P$1,_xlfn.XLOOKUP($H22,_xlfn.ANCHORARRAY($P$10),$Q$10:$Q$14,0,0),$R$1,_xlfn.XLOOKUP($H22,_xlfn.ANCHORARRAY($R$10),$S$10:$S$15,0,0),$T$1,_xlfn.XLOOKUP($H22,_xlfn.ANCHORARRAY($T$10),$U$10:$U$15,0,0),$V$1,_xlfn.XLOOKUP($H22,_xlfn.ANCHORARRAY($V$10),$W$10:$W$15,0,0),$X$1,_xlfn.XLOOKUP($H22,_xlfn.ANCHORARRAY($X$10),$Y$10:$Y$15,0,0),$Z$1,_xlfn.XLOOKUP($H22,_xlfn.ANCHORARRAY($Z$10),$AA$10:$AA$15,0,0),$AB$1,_xlfn.XLOOKUP($H22,_xlfn.ANCHORARRAY($AB$10),$AC$10:$AC$15,0,0),"None")</f>
        <v>7</v>
      </c>
      <c r="K22" s="5">
        <f t="shared" ref="K22:K26" si="2">IF(SUM($I22:$J22)&gt;0,I22/(SUM($I22:$J22)),0)</f>
        <v>0.3</v>
      </c>
      <c r="L22" s="5">
        <f t="shared" ref="L22:L26" si="3">IF(SUM($I22:$J22)&gt;0,J22/(SUM($I22:$J22)),0)</f>
        <v>0.7</v>
      </c>
      <c r="M22" s="43" t="str">
        <v>Literature</v>
      </c>
      <c r="N22" s="44">
        <v>3</v>
      </c>
      <c r="O22" s="44">
        <v>7</v>
      </c>
      <c r="P22" s="45">
        <v>0.3</v>
      </c>
      <c r="Q22" s="46">
        <v>0.7</v>
      </c>
    </row>
    <row r="23" spans="4:17" x14ac:dyDescent="0.3">
      <c r="E23" s="22"/>
      <c r="H23" t="s">
        <v>2274</v>
      </c>
      <c r="I23" cm="1">
        <f t="array" ref="I23">_xlfn.SWITCH(Options_value,$H$1,_xlfn.XLOOKUP($H23,_xlfn.ANCHORARRAY($H$3),$I$3:$I$5,0,0),$J$1,_xlfn.XLOOKUP($H23,_xlfn.ANCHORARRAY($J$3),$K$3,0,0),$L$1,_xlfn.XLOOKUP($H23,_xlfn.ANCHORARRAY($L$3),$M$3,0,0),$N$1,_xlfn.XLOOKUP($H23,_xlfn.ANCHORARRAY($N$3),$O$3:$O$5,0,0),$P$1,_xlfn.XLOOKUP($H23,_xlfn.ANCHORARRAY($P$3),$Q$3:$Q$5,0,0),$R$1,_xlfn.XLOOKUP($H23,_xlfn.ANCHORARRAY($R$3),$S$3:$S$5,0,0),$T$1,_xlfn.XLOOKUP($H23,_xlfn.ANCHORARRAY($T$3),$U$3:$U$4,0,0),$V$1,_xlfn.XLOOKUP($H23,_xlfn.ANCHORARRAY($V$3),$W$3:$W$4,0,0),$X$1,_xlfn.XLOOKUP($H23,_xlfn.ANCHORARRAY($X$3),$Y$3:$Y$5,0,0),$Z$1,_xlfn.XLOOKUP($H23,_xlfn.ANCHORARRAY($Z$3),$AA$3:$AA$7,0,0),$AB$1,_xlfn.XLOOKUP($H23,_xlfn.ANCHORARRAY($AB$3),$AC$3:$AC$8,0,0),"None")</f>
        <v>4</v>
      </c>
      <c r="J23" cm="1">
        <f t="array" ref="J23">_xlfn.SWITCH(Options_value,$H$1,_xlfn.XLOOKUP($H23,_xlfn.ANCHORARRAY($H$10),$I$10:$I$14,0,0),$J$1,_xlfn.XLOOKUP($H23,_xlfn.ANCHORARRAY($J$10),$K$10:$K$14,0,0),$L$1,_xlfn.XLOOKUP($H23,_xlfn.ANCHORARRAY($L$10),$M$10:$M$14,0,0),$N$1,_xlfn.XLOOKUP($H23,_xlfn.ANCHORARRAY($N$10),$O$10:$O$14,0,0),$P$1,_xlfn.XLOOKUP($H23,_xlfn.ANCHORARRAY($P$10),$Q$10:$Q$14,0,0),$R$1,_xlfn.XLOOKUP($H23,_xlfn.ANCHORARRAY($R$10),$S$10:$S$15,0,0),$T$1,_xlfn.XLOOKUP($H23,_xlfn.ANCHORARRAY($T$10),$U$10:$U$15,0,0),$V$1,_xlfn.XLOOKUP($H23,_xlfn.ANCHORARRAY($V$10),$W$10:$W$15,0,0),$X$1,_xlfn.XLOOKUP($H23,_xlfn.ANCHORARRAY($X$10),$Y$10:$Y$15,0,0),$Z$1,_xlfn.XLOOKUP($H23,_xlfn.ANCHORARRAY($Z$10),$AA$10:$AA$15,0,0),$AB$1,_xlfn.XLOOKUP($H23,_xlfn.ANCHORARRAY($AB$10),$AC$10:$AC$15,0,0),"None")</f>
        <v>20</v>
      </c>
      <c r="K23" s="5">
        <f t="shared" si="2"/>
        <v>0.16666666666666666</v>
      </c>
      <c r="L23" s="5">
        <f t="shared" si="3"/>
        <v>0.83333333333333337</v>
      </c>
      <c r="M23" s="43" t="str">
        <v>Peace</v>
      </c>
      <c r="N23" s="44">
        <v>2</v>
      </c>
      <c r="O23" s="44">
        <v>8</v>
      </c>
      <c r="P23" s="45">
        <v>0.2</v>
      </c>
      <c r="Q23" s="46">
        <v>0.8</v>
      </c>
    </row>
    <row r="24" spans="4:17" x14ac:dyDescent="0.3">
      <c r="E24" s="22"/>
      <c r="H24" t="s">
        <v>2273</v>
      </c>
      <c r="I24" cm="1">
        <f t="array" ref="I24">_xlfn.SWITCH(Options_value,$H$1,_xlfn.XLOOKUP($H24,_xlfn.ANCHORARRAY($H$3),$I$3:$I$5,0,0),$J$1,_xlfn.XLOOKUP($H24,_xlfn.ANCHORARRAY($J$3),$K$3,0,0),$L$1,_xlfn.XLOOKUP($H24,_xlfn.ANCHORARRAY($L$3),$M$3,0,0),$N$1,_xlfn.XLOOKUP($H24,_xlfn.ANCHORARRAY($N$3),$O$3:$O$5,0,0),$P$1,_xlfn.XLOOKUP($H24,_xlfn.ANCHORARRAY($P$3),$Q$3:$Q$5,0,0),$R$1,_xlfn.XLOOKUP($H24,_xlfn.ANCHORARRAY($R$3),$S$3:$S$5,0,0),$T$1,_xlfn.XLOOKUP($H24,_xlfn.ANCHORARRAY($T$3),$U$3:$U$4,0,0),$V$1,_xlfn.XLOOKUP($H24,_xlfn.ANCHORARRAY($V$3),$W$3:$W$4,0,0),$X$1,_xlfn.XLOOKUP($H24,_xlfn.ANCHORARRAY($X$3),$Y$3:$Y$5,0,0),$Z$1,_xlfn.XLOOKUP($H24,_xlfn.ANCHORARRAY($Z$3),$AA$3:$AA$7,0,0),$AB$1,_xlfn.XLOOKUP($H24,_xlfn.ANCHORARRAY($AB$3),$AC$3:$AC$8,0,0),"None")</f>
        <v>0</v>
      </c>
      <c r="J24" cm="1">
        <f t="array" ref="J24">_xlfn.SWITCH(Options_value,$H$1,_xlfn.XLOOKUP($H24,_xlfn.ANCHORARRAY($H$10),$I$10:$I$14,0,0),$J$1,_xlfn.XLOOKUP($H24,_xlfn.ANCHORARRAY($J$10),$K$10:$K$14,0,0),$L$1,_xlfn.XLOOKUP($H24,_xlfn.ANCHORARRAY($L$10),$M$10:$M$14,0,0),$N$1,_xlfn.XLOOKUP($H24,_xlfn.ANCHORARRAY($N$10),$O$10:$O$14,0,0),$P$1,_xlfn.XLOOKUP($H24,_xlfn.ANCHORARRAY($P$10),$Q$10:$Q$14,0,0),$R$1,_xlfn.XLOOKUP($H24,_xlfn.ANCHORARRAY($R$10),$S$10:$S$15,0,0),$T$1,_xlfn.XLOOKUP($H24,_xlfn.ANCHORARRAY($T$10),$U$10:$U$15,0,0),$V$1,_xlfn.XLOOKUP($H24,_xlfn.ANCHORARRAY($V$10),$W$10:$W$15,0,0),$X$1,_xlfn.XLOOKUP($H24,_xlfn.ANCHORARRAY($X$10),$Y$10:$Y$15,0,0),$Z$1,_xlfn.XLOOKUP($H24,_xlfn.ANCHORARRAY($Z$10),$AA$10:$AA$15,0,0),$AB$1,_xlfn.XLOOKUP($H24,_xlfn.ANCHORARRAY($AB$10),$AC$10:$AC$15,0,0),"None")</f>
        <v>27</v>
      </c>
      <c r="K24" s="5">
        <f t="shared" si="2"/>
        <v>0</v>
      </c>
      <c r="L24" s="5">
        <f t="shared" si="3"/>
        <v>1</v>
      </c>
      <c r="M24" s="43" t="str">
        <v>Chemistry</v>
      </c>
      <c r="N24" s="44">
        <v>1</v>
      </c>
      <c r="O24" s="44">
        <v>24</v>
      </c>
      <c r="P24" s="45">
        <v>0.04</v>
      </c>
      <c r="Q24" s="46">
        <v>0.96</v>
      </c>
    </row>
    <row r="25" spans="4:17" x14ac:dyDescent="0.3">
      <c r="E25" s="22"/>
      <c r="H25" t="s">
        <v>2275</v>
      </c>
      <c r="I25" cm="1">
        <f t="array" ref="I25">_xlfn.SWITCH(Options_value,$H$1,_xlfn.XLOOKUP($H25,_xlfn.ANCHORARRAY($H$3),$I$3:$I$5,0,0),$J$1,_xlfn.XLOOKUP($H25,_xlfn.ANCHORARRAY($J$3),$K$3,0,0),$L$1,_xlfn.XLOOKUP($H25,_xlfn.ANCHORARRAY($L$3),$M$3,0,0),$N$1,_xlfn.XLOOKUP($H25,_xlfn.ANCHORARRAY($N$3),$O$3:$O$5,0,0),$P$1,_xlfn.XLOOKUP($H25,_xlfn.ANCHORARRAY($P$3),$Q$3:$Q$5,0,0),$R$1,_xlfn.XLOOKUP($H25,_xlfn.ANCHORARRAY($R$3),$S$3:$S$5,0,0),$T$1,_xlfn.XLOOKUP($H25,_xlfn.ANCHORARRAY($T$3),$U$3:$U$4,0,0),$V$1,_xlfn.XLOOKUP($H25,_xlfn.ANCHORARRAY($V$3),$W$3:$W$4,0,0),$X$1,_xlfn.XLOOKUP($H25,_xlfn.ANCHORARRAY($X$3),$Y$3:$Y$5,0,0),$Z$1,_xlfn.XLOOKUP($H25,_xlfn.ANCHORARRAY($Z$3),$AA$3:$AA$7,0,0),$AB$1,_xlfn.XLOOKUP($H25,_xlfn.ANCHORARRAY($AB$3),$AC$3:$AC$8,0,0),"None")</f>
        <v>1</v>
      </c>
      <c r="J25" cm="1">
        <f t="array" ref="J25">_xlfn.SWITCH(Options_value,$H$1,_xlfn.XLOOKUP($H25,_xlfn.ANCHORARRAY($H$10),$I$10:$I$14,0,0),$J$1,_xlfn.XLOOKUP($H25,_xlfn.ANCHORARRAY($J$10),$K$10:$K$14,0,0),$L$1,_xlfn.XLOOKUP($H25,_xlfn.ANCHORARRAY($L$10),$M$10:$M$14,0,0),$N$1,_xlfn.XLOOKUP($H25,_xlfn.ANCHORARRAY($N$10),$O$10:$O$14,0,0),$P$1,_xlfn.XLOOKUP($H25,_xlfn.ANCHORARRAY($P$10),$Q$10:$Q$14,0,0),$R$1,_xlfn.XLOOKUP($H25,_xlfn.ANCHORARRAY($R$10),$S$10:$S$15,0,0),$T$1,_xlfn.XLOOKUP($H25,_xlfn.ANCHORARRAY($T$10),$U$10:$U$15,0,0),$V$1,_xlfn.XLOOKUP($H25,_xlfn.ANCHORARRAY($V$10),$W$10:$W$15,0,0),$X$1,_xlfn.XLOOKUP($H25,_xlfn.ANCHORARRAY($X$10),$Y$10:$Y$15,0,0),$Z$1,_xlfn.XLOOKUP($H25,_xlfn.ANCHORARRAY($Z$10),$AA$10:$AA$15,0,0),$AB$1,_xlfn.XLOOKUP($H25,_xlfn.ANCHORARRAY($AB$10),$AC$10:$AC$15,0,0),"None")</f>
        <v>24</v>
      </c>
      <c r="K25" s="5">
        <f t="shared" si="2"/>
        <v>0.04</v>
      </c>
      <c r="L25" s="5">
        <f t="shared" si="3"/>
        <v>0.96</v>
      </c>
      <c r="M25" s="43" t="str">
        <v>Ecomonics</v>
      </c>
      <c r="N25" s="44">
        <v>1</v>
      </c>
      <c r="O25" s="44">
        <v>20</v>
      </c>
      <c r="P25" s="45">
        <v>4.7619047619047616E-2</v>
      </c>
      <c r="Q25" s="46">
        <v>0.95238095238095233</v>
      </c>
    </row>
    <row r="26" spans="4:17" ht="15" thickBot="1" x14ac:dyDescent="0.35">
      <c r="H26" t="s">
        <v>2278</v>
      </c>
      <c r="I26" cm="1">
        <f t="array" ref="I26">_xlfn.SWITCH(Options_value,$H$1,_xlfn.XLOOKUP($H26,_xlfn.ANCHORARRAY($H$3),$I$3:$I$5,0,0),$J$1,_xlfn.XLOOKUP($H26,_xlfn.ANCHORARRAY($J$3),$K$3,0,0),$L$1,_xlfn.XLOOKUP($H26,_xlfn.ANCHORARRAY($L$3),$M$3,0,0),$N$1,_xlfn.XLOOKUP($H26,_xlfn.ANCHORARRAY($N$3),$O$3:$O$5,0,0),$P$1,_xlfn.XLOOKUP($H26,_xlfn.ANCHORARRAY($P$3),$Q$3:$Q$5,0,0),$R$1,_xlfn.XLOOKUP($H26,_xlfn.ANCHORARRAY($R$3),$S$3:$S$5,0,0),$T$1,_xlfn.XLOOKUP($H26,_xlfn.ANCHORARRAY($T$3),$U$3:$U$4,0,0),$V$1,_xlfn.XLOOKUP($H26,_xlfn.ANCHORARRAY($V$3),$W$3:$W$4,0,0),$X$1,_xlfn.XLOOKUP($H26,_xlfn.ANCHORARRAY($X$3),$Y$3:$Y$5,0,0),$Z$1,_xlfn.XLOOKUP($H26,_xlfn.ANCHORARRAY($Z$3),$AA$3:$AA$7,0,0),$AB$1,_xlfn.XLOOKUP($H26,_xlfn.ANCHORARRAY($AB$3),$AC$3:$AC$8,0,0),"None")</f>
        <v>1</v>
      </c>
      <c r="J26" cm="1">
        <f t="array" ref="J26">_xlfn.SWITCH(Options_value,$H$1,_xlfn.XLOOKUP($H26,_xlfn.ANCHORARRAY($H$10),$I$10:$I$14,0,0),$J$1,_xlfn.XLOOKUP($H26,_xlfn.ANCHORARRAY($J$10),$K$10:$K$14,0,0),$L$1,_xlfn.XLOOKUP($H26,_xlfn.ANCHORARRAY($L$10),$M$10:$M$14,0,0),$N$1,_xlfn.XLOOKUP($H26,_xlfn.ANCHORARRAY($N$10),$O$10:$O$14,0,0),$P$1,_xlfn.XLOOKUP($H26,_xlfn.ANCHORARRAY($P$10),$Q$10:$Q$14,0,0),$R$1,_xlfn.XLOOKUP($H26,_xlfn.ANCHORARRAY($R$10),$S$10:$S$15,0,0),$T$1,_xlfn.XLOOKUP($H26,_xlfn.ANCHORARRAY($T$10),$U$10:$U$15,0,0),$V$1,_xlfn.XLOOKUP($H26,_xlfn.ANCHORARRAY($V$10),$W$10:$W$15,0,0),$X$1,_xlfn.XLOOKUP($H26,_xlfn.ANCHORARRAY($X$10),$Y$10:$Y$15,0,0),$Z$1,_xlfn.XLOOKUP($H26,_xlfn.ANCHORARRAY($Z$10),$AA$10:$AA$15,0,0),$AB$1,_xlfn.XLOOKUP($H26,_xlfn.ANCHORARRAY($AB$10),$AC$10:$AC$15,0,0),"None")</f>
        <v>20</v>
      </c>
      <c r="K26" s="5">
        <f t="shared" si="2"/>
        <v>4.7619047619047616E-2</v>
      </c>
      <c r="L26" s="5">
        <f t="shared" si="3"/>
        <v>0.95238095238095233</v>
      </c>
      <c r="M26" s="47" t="str">
        <v>Physics</v>
      </c>
      <c r="N26" s="48">
        <v>0</v>
      </c>
      <c r="O26" s="48">
        <v>27</v>
      </c>
      <c r="P26" s="49">
        <v>0</v>
      </c>
      <c r="Q26" s="50">
        <v>1</v>
      </c>
    </row>
    <row r="33" spans="17:19" x14ac:dyDescent="0.3">
      <c r="S33" s="5">
        <f>INT(1/13)</f>
        <v>0</v>
      </c>
    </row>
    <row r="35" spans="17:19" x14ac:dyDescent="0.3">
      <c r="Q35" s="5"/>
    </row>
    <row r="36" spans="17:19" x14ac:dyDescent="0.3">
      <c r="Q36" s="5"/>
    </row>
    <row r="37" spans="17:19" x14ac:dyDescent="0.3">
      <c r="Q37" s="5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ED0C-D4BF-4ECB-8CB5-C913AA284153}">
  <dimension ref="A1:BC34"/>
  <sheetViews>
    <sheetView topLeftCell="A7" zoomScale="99" zoomScaleNormal="99" workbookViewId="0">
      <selection activeCell="L1" sqref="L1"/>
    </sheetView>
  </sheetViews>
  <sheetFormatPr defaultRowHeight="14.4" x14ac:dyDescent="0.3"/>
  <cols>
    <col min="2" max="2" width="16.109375" bestFit="1" customWidth="1"/>
    <col min="3" max="3" width="14.109375" bestFit="1" customWidth="1"/>
    <col min="12" max="54" width="2.77734375" customWidth="1"/>
  </cols>
  <sheetData>
    <row r="1" spans="1:55" x14ac:dyDescent="0.3">
      <c r="A1" s="23" t="s">
        <v>2289</v>
      </c>
      <c r="B1" s="23" t="s">
        <v>2402</v>
      </c>
      <c r="C1" s="23" t="s">
        <v>2401</v>
      </c>
      <c r="D1" s="23" t="s">
        <v>2403</v>
      </c>
      <c r="E1" s="23" t="s">
        <v>2404</v>
      </c>
      <c r="L1" s="32" cm="1">
        <f t="array" ref="L1:BB5">_xlfn._xlws.SORT(_xlfn.SEQUENCE(5,ROUNDUP(215/5,0),1,1),,1)</f>
        <v>1</v>
      </c>
      <c r="M1" s="33">
        <v>2</v>
      </c>
      <c r="N1" s="33">
        <v>3</v>
      </c>
      <c r="O1" s="33">
        <v>4</v>
      </c>
      <c r="P1" s="33">
        <v>5</v>
      </c>
      <c r="Q1" s="33">
        <v>6</v>
      </c>
      <c r="R1" s="33">
        <v>7</v>
      </c>
      <c r="S1" s="33">
        <v>8</v>
      </c>
      <c r="T1" s="33">
        <v>9</v>
      </c>
      <c r="U1" s="33">
        <v>10</v>
      </c>
      <c r="V1" s="33">
        <v>11</v>
      </c>
      <c r="W1" s="33">
        <v>12</v>
      </c>
      <c r="X1" s="33">
        <v>13</v>
      </c>
      <c r="Y1" s="33">
        <v>14</v>
      </c>
      <c r="Z1" s="33">
        <v>15</v>
      </c>
      <c r="AA1" s="33">
        <v>16</v>
      </c>
      <c r="AB1" s="33">
        <v>17</v>
      </c>
      <c r="AC1" s="33">
        <v>18</v>
      </c>
      <c r="AD1" s="33">
        <v>19</v>
      </c>
      <c r="AE1" s="33">
        <v>20</v>
      </c>
      <c r="AF1" s="33">
        <v>21</v>
      </c>
      <c r="AG1" s="33">
        <v>22</v>
      </c>
      <c r="AH1" s="33">
        <v>23</v>
      </c>
      <c r="AI1" s="33">
        <v>24</v>
      </c>
      <c r="AJ1" s="33">
        <v>25</v>
      </c>
      <c r="AK1" s="33">
        <v>26</v>
      </c>
      <c r="AL1" s="33">
        <v>27</v>
      </c>
      <c r="AM1" s="33">
        <v>28</v>
      </c>
      <c r="AN1" s="33">
        <v>29</v>
      </c>
      <c r="AO1" s="33">
        <v>30</v>
      </c>
      <c r="AP1" s="33">
        <v>31</v>
      </c>
      <c r="AQ1" s="33">
        <v>32</v>
      </c>
      <c r="AR1" s="33">
        <v>33</v>
      </c>
      <c r="AS1" s="33">
        <v>34</v>
      </c>
      <c r="AT1" s="33">
        <v>35</v>
      </c>
      <c r="AU1" s="33">
        <v>36</v>
      </c>
      <c r="AV1" s="33">
        <v>37</v>
      </c>
      <c r="AW1" s="33">
        <v>38</v>
      </c>
      <c r="AX1" s="33">
        <v>39</v>
      </c>
      <c r="AY1" s="33">
        <v>40</v>
      </c>
      <c r="AZ1" s="33">
        <v>41</v>
      </c>
      <c r="BA1" s="33">
        <v>42</v>
      </c>
      <c r="BB1" s="33">
        <v>43</v>
      </c>
    </row>
    <row r="2" spans="1:55" x14ac:dyDescent="0.3">
      <c r="A2" t="s">
        <v>2273</v>
      </c>
      <c r="B2">
        <f>COUNTIFS(NobelPrize[gender],"Female",NobelPrize[category],$A2)</f>
        <v>3</v>
      </c>
      <c r="C2">
        <f>COUNTIFS(NobelPrize[gender],"Male",NobelPrize[category],$A2)</f>
        <v>210</v>
      </c>
      <c r="D2" s="7">
        <f>B2/(B2+C2)</f>
        <v>1.4084507042253521E-2</v>
      </c>
      <c r="E2" s="7">
        <f>C2/(B2+C2)</f>
        <v>0.9859154929577465</v>
      </c>
      <c r="L2" s="33">
        <v>44</v>
      </c>
      <c r="M2" s="33">
        <v>45</v>
      </c>
      <c r="N2" s="33">
        <v>46</v>
      </c>
      <c r="O2" s="33">
        <v>47</v>
      </c>
      <c r="P2" s="33">
        <v>48</v>
      </c>
      <c r="Q2" s="33">
        <v>49</v>
      </c>
      <c r="R2" s="33">
        <v>50</v>
      </c>
      <c r="S2" s="33">
        <v>51</v>
      </c>
      <c r="T2" s="33">
        <v>52</v>
      </c>
      <c r="U2" s="33">
        <v>53</v>
      </c>
      <c r="V2" s="33">
        <v>54</v>
      </c>
      <c r="W2" s="33">
        <v>55</v>
      </c>
      <c r="X2" s="33">
        <v>56</v>
      </c>
      <c r="Y2" s="33">
        <v>57</v>
      </c>
      <c r="Z2" s="33">
        <v>58</v>
      </c>
      <c r="AA2" s="33">
        <v>59</v>
      </c>
      <c r="AB2" s="33">
        <v>60</v>
      </c>
      <c r="AC2" s="33">
        <v>61</v>
      </c>
      <c r="AD2" s="33">
        <v>62</v>
      </c>
      <c r="AE2" s="33">
        <v>63</v>
      </c>
      <c r="AF2" s="33">
        <v>64</v>
      </c>
      <c r="AG2" s="33">
        <v>65</v>
      </c>
      <c r="AH2" s="33">
        <v>66</v>
      </c>
      <c r="AI2" s="33">
        <v>67</v>
      </c>
      <c r="AJ2" s="33">
        <v>68</v>
      </c>
      <c r="AK2" s="33">
        <v>69</v>
      </c>
      <c r="AL2" s="33">
        <v>70</v>
      </c>
      <c r="AM2" s="33">
        <v>71</v>
      </c>
      <c r="AN2" s="33">
        <v>72</v>
      </c>
      <c r="AO2" s="33">
        <v>73</v>
      </c>
      <c r="AP2" s="33">
        <v>74</v>
      </c>
      <c r="AQ2" s="33">
        <v>75</v>
      </c>
      <c r="AR2" s="33">
        <v>76</v>
      </c>
      <c r="AS2" s="33">
        <v>77</v>
      </c>
      <c r="AT2" s="33">
        <v>78</v>
      </c>
      <c r="AU2" s="33">
        <v>79</v>
      </c>
      <c r="AV2" s="33">
        <v>80</v>
      </c>
      <c r="AW2" s="33">
        <v>81</v>
      </c>
      <c r="AX2" s="33">
        <v>82</v>
      </c>
      <c r="AY2" s="33">
        <v>83</v>
      </c>
      <c r="AZ2" s="33">
        <v>84</v>
      </c>
      <c r="BA2" s="33">
        <v>85</v>
      </c>
      <c r="BB2" s="33">
        <v>86</v>
      </c>
    </row>
    <row r="3" spans="1:55" x14ac:dyDescent="0.3">
      <c r="A3" t="s">
        <v>2275</v>
      </c>
      <c r="B3">
        <f>COUNTIFS(NobelPrize[gender],"Female",NobelPrize[category],$A3)</f>
        <v>5</v>
      </c>
      <c r="C3">
        <f>COUNTIFS(NobelPrize[gender],"Male",NobelPrize[category],$A3)</f>
        <v>179</v>
      </c>
      <c r="D3" s="7">
        <f t="shared" ref="D3:D7" si="0">B3/(B3+C3)</f>
        <v>2.717391304347826E-2</v>
      </c>
      <c r="E3" s="7">
        <f t="shared" ref="E3:E7" si="1">C3/(B3+C3)</f>
        <v>0.97282608695652173</v>
      </c>
      <c r="K3" t="s">
        <v>2405</v>
      </c>
      <c r="L3" s="33">
        <v>87</v>
      </c>
      <c r="M3" s="33">
        <v>88</v>
      </c>
      <c r="N3" s="33">
        <v>89</v>
      </c>
      <c r="O3" s="33">
        <v>90</v>
      </c>
      <c r="P3" s="33">
        <v>91</v>
      </c>
      <c r="Q3" s="33">
        <v>92</v>
      </c>
      <c r="R3" s="33">
        <v>93</v>
      </c>
      <c r="S3" s="33">
        <v>94</v>
      </c>
      <c r="T3" s="33">
        <v>95</v>
      </c>
      <c r="U3" s="33">
        <v>96</v>
      </c>
      <c r="V3" s="33">
        <v>97</v>
      </c>
      <c r="W3" s="33">
        <v>98</v>
      </c>
      <c r="X3" s="33">
        <v>99</v>
      </c>
      <c r="Y3" s="33">
        <v>100</v>
      </c>
      <c r="Z3" s="33">
        <v>101</v>
      </c>
      <c r="AA3" s="33">
        <v>102</v>
      </c>
      <c r="AB3" s="33">
        <v>103</v>
      </c>
      <c r="AC3" s="33">
        <v>104</v>
      </c>
      <c r="AD3" s="33">
        <v>105</v>
      </c>
      <c r="AE3" s="33">
        <v>106</v>
      </c>
      <c r="AF3" s="33">
        <v>107</v>
      </c>
      <c r="AG3" s="33">
        <v>108</v>
      </c>
      <c r="AH3" s="33">
        <v>109</v>
      </c>
      <c r="AI3" s="33">
        <v>110</v>
      </c>
      <c r="AJ3" s="33">
        <v>111</v>
      </c>
      <c r="AK3" s="33">
        <v>112</v>
      </c>
      <c r="AL3" s="33">
        <v>113</v>
      </c>
      <c r="AM3" s="33">
        <v>114</v>
      </c>
      <c r="AN3" s="33">
        <v>115</v>
      </c>
      <c r="AO3" s="33">
        <v>116</v>
      </c>
      <c r="AP3" s="33">
        <v>117</v>
      </c>
      <c r="AQ3" s="33">
        <v>118</v>
      </c>
      <c r="AR3" s="33">
        <v>119</v>
      </c>
      <c r="AS3" s="33">
        <v>120</v>
      </c>
      <c r="AT3" s="33">
        <v>121</v>
      </c>
      <c r="AU3" s="33">
        <v>122</v>
      </c>
      <c r="AV3" s="33">
        <v>123</v>
      </c>
      <c r="AW3" s="33">
        <v>124</v>
      </c>
      <c r="AX3" s="33">
        <v>125</v>
      </c>
      <c r="AY3" s="33">
        <v>126</v>
      </c>
      <c r="AZ3" s="33">
        <v>127</v>
      </c>
      <c r="BA3" s="33">
        <v>128</v>
      </c>
      <c r="BB3" s="33">
        <v>129</v>
      </c>
    </row>
    <row r="4" spans="1:55" x14ac:dyDescent="0.3">
      <c r="A4" t="s">
        <v>2276</v>
      </c>
      <c r="B4">
        <f>COUNTIFS(NobelPrize[gender],"Female",NobelPrize[category],$A4)</f>
        <v>17</v>
      </c>
      <c r="C4">
        <f>COUNTIFS(NobelPrize[gender],"Male",NobelPrize[category],$A4)</f>
        <v>90</v>
      </c>
      <c r="D4" s="7">
        <f t="shared" si="0"/>
        <v>0.15887850467289719</v>
      </c>
      <c r="E4" s="7">
        <f t="shared" si="1"/>
        <v>0.84112149532710279</v>
      </c>
      <c r="L4" s="33">
        <v>130</v>
      </c>
      <c r="M4" s="33">
        <v>131</v>
      </c>
      <c r="N4" s="33">
        <v>132</v>
      </c>
      <c r="O4" s="33">
        <v>133</v>
      </c>
      <c r="P4" s="33">
        <v>134</v>
      </c>
      <c r="Q4" s="33">
        <v>135</v>
      </c>
      <c r="R4" s="33">
        <v>136</v>
      </c>
      <c r="S4" s="33">
        <v>137</v>
      </c>
      <c r="T4" s="33">
        <v>138</v>
      </c>
      <c r="U4" s="33">
        <v>139</v>
      </c>
      <c r="V4" s="33">
        <v>140</v>
      </c>
      <c r="W4" s="33">
        <v>141</v>
      </c>
      <c r="X4" s="33">
        <v>142</v>
      </c>
      <c r="Y4" s="33">
        <v>143</v>
      </c>
      <c r="Z4" s="33">
        <v>144</v>
      </c>
      <c r="AA4" s="33">
        <v>145</v>
      </c>
      <c r="AB4" s="33">
        <v>146</v>
      </c>
      <c r="AC4" s="33">
        <v>147</v>
      </c>
      <c r="AD4" s="33">
        <v>148</v>
      </c>
      <c r="AE4" s="33">
        <v>149</v>
      </c>
      <c r="AF4" s="33">
        <v>150</v>
      </c>
      <c r="AG4" s="33">
        <v>151</v>
      </c>
      <c r="AH4" s="33">
        <v>152</v>
      </c>
      <c r="AI4" s="33">
        <v>153</v>
      </c>
      <c r="AJ4" s="33">
        <v>154</v>
      </c>
      <c r="AK4" s="33">
        <v>155</v>
      </c>
      <c r="AL4" s="33">
        <v>156</v>
      </c>
      <c r="AM4" s="33">
        <v>157</v>
      </c>
      <c r="AN4" s="33">
        <v>158</v>
      </c>
      <c r="AO4" s="33">
        <v>159</v>
      </c>
      <c r="AP4" s="33">
        <v>160</v>
      </c>
      <c r="AQ4" s="33">
        <v>161</v>
      </c>
      <c r="AR4" s="33">
        <v>162</v>
      </c>
      <c r="AS4" s="33">
        <v>163</v>
      </c>
      <c r="AT4" s="33">
        <v>164</v>
      </c>
      <c r="AU4" s="33">
        <v>165</v>
      </c>
      <c r="AV4" s="33">
        <v>166</v>
      </c>
      <c r="AW4" s="33">
        <v>167</v>
      </c>
      <c r="AX4" s="33">
        <v>168</v>
      </c>
      <c r="AY4" s="33">
        <v>169</v>
      </c>
      <c r="AZ4" s="33">
        <v>170</v>
      </c>
      <c r="BA4" s="33">
        <v>171</v>
      </c>
      <c r="BB4" s="33">
        <v>172</v>
      </c>
    </row>
    <row r="5" spans="1:55" x14ac:dyDescent="0.3">
      <c r="A5" t="s">
        <v>2274</v>
      </c>
      <c r="B5">
        <f>COUNTIFS(NobelPrize[gender],"Female",NobelPrize[category],$A5)</f>
        <v>12</v>
      </c>
      <c r="C5">
        <f>COUNTIFS(NobelPrize[gender],"Male",NobelPrize[category],$A5)</f>
        <v>207</v>
      </c>
      <c r="D5" s="7">
        <f t="shared" si="0"/>
        <v>5.4794520547945202E-2</v>
      </c>
      <c r="E5" s="7">
        <f t="shared" si="1"/>
        <v>0.9452054794520548</v>
      </c>
      <c r="L5" s="34">
        <v>173</v>
      </c>
      <c r="M5" s="34">
        <v>174</v>
      </c>
      <c r="N5" s="34">
        <v>175</v>
      </c>
      <c r="O5" s="33">
        <v>176</v>
      </c>
      <c r="P5" s="33">
        <v>177</v>
      </c>
      <c r="Q5" s="33">
        <v>178</v>
      </c>
      <c r="R5" s="33">
        <v>179</v>
      </c>
      <c r="S5" s="33">
        <v>180</v>
      </c>
      <c r="T5" s="33">
        <v>181</v>
      </c>
      <c r="U5" s="33">
        <v>182</v>
      </c>
      <c r="V5" s="33">
        <v>183</v>
      </c>
      <c r="W5" s="33">
        <v>184</v>
      </c>
      <c r="X5" s="33">
        <v>185</v>
      </c>
      <c r="Y5" s="33">
        <v>186</v>
      </c>
      <c r="Z5" s="33">
        <v>187</v>
      </c>
      <c r="AA5" s="33">
        <v>188</v>
      </c>
      <c r="AB5" s="33">
        <v>189</v>
      </c>
      <c r="AC5" s="33">
        <v>190</v>
      </c>
      <c r="AD5" s="33">
        <v>191</v>
      </c>
      <c r="AE5" s="33">
        <v>192</v>
      </c>
      <c r="AF5" s="33">
        <v>193</v>
      </c>
      <c r="AG5" s="33">
        <v>194</v>
      </c>
      <c r="AH5" s="33">
        <v>195</v>
      </c>
      <c r="AI5" s="33">
        <v>196</v>
      </c>
      <c r="AJ5" s="33">
        <v>197</v>
      </c>
      <c r="AK5" s="33">
        <v>198</v>
      </c>
      <c r="AL5" s="33">
        <v>199</v>
      </c>
      <c r="AM5" s="33">
        <v>200</v>
      </c>
      <c r="AN5" s="33">
        <v>201</v>
      </c>
      <c r="AO5" s="33">
        <v>202</v>
      </c>
      <c r="AP5" s="33">
        <v>203</v>
      </c>
      <c r="AQ5" s="33">
        <v>204</v>
      </c>
      <c r="AR5" s="33">
        <v>205</v>
      </c>
      <c r="AS5" s="33">
        <v>206</v>
      </c>
      <c r="AT5" s="33">
        <v>207</v>
      </c>
      <c r="AU5" s="33">
        <v>208</v>
      </c>
      <c r="AV5" s="33">
        <v>209</v>
      </c>
      <c r="AW5" s="33">
        <v>210</v>
      </c>
      <c r="AX5" s="33">
        <v>211</v>
      </c>
      <c r="AY5" s="33">
        <v>212</v>
      </c>
      <c r="AZ5" s="33">
        <v>213</v>
      </c>
      <c r="BA5" s="33">
        <v>214</v>
      </c>
      <c r="BB5" s="33">
        <v>215</v>
      </c>
    </row>
    <row r="6" spans="1:55" x14ac:dyDescent="0.3">
      <c r="A6" t="s">
        <v>2277</v>
      </c>
      <c r="B6">
        <f>COUNTIFS(NobelPrize[gender],"Female",NobelPrize[category],$A6)</f>
        <v>15</v>
      </c>
      <c r="C6">
        <f>COUNTIFS(NobelPrize[gender],"Male",NobelPrize[category],$A6)</f>
        <v>101</v>
      </c>
      <c r="D6" s="7">
        <f t="shared" si="0"/>
        <v>0.12931034482758622</v>
      </c>
      <c r="E6" s="7">
        <f t="shared" si="1"/>
        <v>0.87068965517241381</v>
      </c>
      <c r="J6" s="35"/>
    </row>
    <row r="7" spans="1:55" x14ac:dyDescent="0.3">
      <c r="A7" t="s">
        <v>2278</v>
      </c>
      <c r="B7">
        <f>COUNTIFS(NobelPrize[gender],"Female",NobelPrize[category],$A7)</f>
        <v>2</v>
      </c>
      <c r="C7">
        <f>COUNTIFS(NobelPrize[gender],"Male",NobelPrize[category],$A7)</f>
        <v>82</v>
      </c>
      <c r="D7" s="7">
        <f t="shared" si="0"/>
        <v>2.3809523809523808E-2</v>
      </c>
      <c r="E7" s="7">
        <f t="shared" si="1"/>
        <v>0.97619047619047616</v>
      </c>
    </row>
    <row r="11" spans="1:55" x14ac:dyDescent="0.3">
      <c r="BC11">
        <v>10</v>
      </c>
    </row>
    <row r="23" spans="2:5" x14ac:dyDescent="0.3">
      <c r="C23" s="23" t="s">
        <v>2398</v>
      </c>
      <c r="D23" s="23" t="s">
        <v>2406</v>
      </c>
      <c r="E23" s="23" t="s">
        <v>2407</v>
      </c>
    </row>
    <row r="24" spans="2:5" x14ac:dyDescent="0.3">
      <c r="B24">
        <v>1</v>
      </c>
      <c r="C24" s="21" t="s">
        <v>2326</v>
      </c>
      <c r="D24" s="22">
        <v>3</v>
      </c>
      <c r="E24" t="str">
        <f t="shared" ref="E24:E34" si="2">IF(Options_value=B24,D24,"")</f>
        <v/>
      </c>
    </row>
    <row r="25" spans="2:5" x14ac:dyDescent="0.3">
      <c r="B25">
        <v>2</v>
      </c>
      <c r="C25" s="21" t="s">
        <v>2327</v>
      </c>
      <c r="D25" s="22">
        <v>1</v>
      </c>
      <c r="E25" t="str">
        <f t="shared" si="2"/>
        <v/>
      </c>
    </row>
    <row r="26" spans="2:5" x14ac:dyDescent="0.3">
      <c r="B26">
        <v>3</v>
      </c>
      <c r="C26" s="21" t="s">
        <v>2328</v>
      </c>
      <c r="D26" s="22">
        <v>2</v>
      </c>
      <c r="E26" t="str">
        <f t="shared" si="2"/>
        <v/>
      </c>
    </row>
    <row r="27" spans="2:5" x14ac:dyDescent="0.3">
      <c r="B27">
        <v>4</v>
      </c>
      <c r="C27" s="21" t="s">
        <v>2329</v>
      </c>
      <c r="D27" s="22">
        <v>3</v>
      </c>
      <c r="E27" t="str">
        <f t="shared" si="2"/>
        <v/>
      </c>
    </row>
    <row r="28" spans="2:5" x14ac:dyDescent="0.3">
      <c r="B28">
        <v>5</v>
      </c>
      <c r="C28" s="21" t="s">
        <v>2330</v>
      </c>
      <c r="D28" s="22">
        <v>3</v>
      </c>
      <c r="E28" t="str">
        <f t="shared" si="2"/>
        <v/>
      </c>
    </row>
    <row r="29" spans="2:5" x14ac:dyDescent="0.3">
      <c r="B29">
        <v>6</v>
      </c>
      <c r="C29" s="21" t="s">
        <v>2331</v>
      </c>
      <c r="D29" s="22">
        <v>3</v>
      </c>
      <c r="E29" t="str">
        <f t="shared" si="2"/>
        <v/>
      </c>
    </row>
    <row r="30" spans="2:5" x14ac:dyDescent="0.3">
      <c r="B30">
        <v>7</v>
      </c>
      <c r="C30" s="21" t="s">
        <v>2332</v>
      </c>
      <c r="D30" s="22">
        <v>4</v>
      </c>
      <c r="E30" t="str">
        <f t="shared" si="2"/>
        <v/>
      </c>
    </row>
    <row r="31" spans="2:5" x14ac:dyDescent="0.3">
      <c r="B31">
        <v>8</v>
      </c>
      <c r="C31" s="21" t="s">
        <v>2333</v>
      </c>
      <c r="D31" s="22">
        <v>4</v>
      </c>
      <c r="E31" t="str">
        <f t="shared" si="2"/>
        <v/>
      </c>
    </row>
    <row r="32" spans="2:5" x14ac:dyDescent="0.3">
      <c r="B32">
        <v>9</v>
      </c>
      <c r="C32" s="21" t="s">
        <v>2334</v>
      </c>
      <c r="D32" s="22">
        <v>7</v>
      </c>
      <c r="E32" t="str">
        <f t="shared" si="2"/>
        <v/>
      </c>
    </row>
    <row r="33" spans="2:5" x14ac:dyDescent="0.3">
      <c r="B33">
        <v>10</v>
      </c>
      <c r="C33" s="21" t="s">
        <v>2324</v>
      </c>
      <c r="D33" s="22">
        <v>11</v>
      </c>
      <c r="E33">
        <f t="shared" si="2"/>
        <v>11</v>
      </c>
    </row>
    <row r="34" spans="2:5" x14ac:dyDescent="0.3">
      <c r="B34">
        <v>11</v>
      </c>
      <c r="C34" s="21" t="s">
        <v>2325</v>
      </c>
      <c r="D34" s="22">
        <v>13</v>
      </c>
      <c r="E34" t="str">
        <f t="shared" si="2"/>
        <v/>
      </c>
    </row>
  </sheetData>
  <conditionalFormatting sqref="K1:BA5">
    <cfRule type="cellIs" dxfId="5" priority="1" operator="lessThanOrEqual">
      <formula>$B$2</formula>
    </cfRule>
    <cfRule type="expression" dxfId="4" priority="2">
      <formula>$B$2+$C$2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Option Button 1">
              <controlPr defaultSize="0" autoFill="0" autoLine="0" autoPict="0">
                <anchor moveWithCells="1">
                  <from>
                    <xdr:col>8</xdr:col>
                    <xdr:colOff>182880</xdr:colOff>
                    <xdr:row>16</xdr:row>
                    <xdr:rowOff>144780</xdr:rowOff>
                  </from>
                  <to>
                    <xdr:col>8</xdr:col>
                    <xdr:colOff>571500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Option Button 2">
              <controlPr defaultSize="0" autoFill="0" autoLine="0" autoPict="0">
                <anchor moveWithCells="1">
                  <from>
                    <xdr:col>10</xdr:col>
                    <xdr:colOff>121920</xdr:colOff>
                    <xdr:row>16</xdr:row>
                    <xdr:rowOff>144780</xdr:rowOff>
                  </from>
                  <to>
                    <xdr:col>10</xdr:col>
                    <xdr:colOff>510540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Option Button 3">
              <controlPr defaultSize="0" autoFill="0" autoLine="0" autoPict="0">
                <anchor moveWithCells="1">
                  <from>
                    <xdr:col>14</xdr:col>
                    <xdr:colOff>114300</xdr:colOff>
                    <xdr:row>16</xdr:row>
                    <xdr:rowOff>144780</xdr:rowOff>
                  </from>
                  <to>
                    <xdr:col>16</xdr:col>
                    <xdr:colOff>121920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Option Button 4">
              <controlPr defaultSize="0" autoFill="0" autoLine="0" autoPict="0">
                <anchor moveWithCells="1">
                  <from>
                    <xdr:col>21</xdr:col>
                    <xdr:colOff>0</xdr:colOff>
                    <xdr:row>16</xdr:row>
                    <xdr:rowOff>144780</xdr:rowOff>
                  </from>
                  <to>
                    <xdr:col>23</xdr:col>
                    <xdr:colOff>7620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Option Button 5">
              <controlPr defaultSize="0" autoFill="0" autoLine="0" autoPict="0">
                <anchor moveWithCells="1">
                  <from>
                    <xdr:col>27</xdr:col>
                    <xdr:colOff>45720</xdr:colOff>
                    <xdr:row>16</xdr:row>
                    <xdr:rowOff>144780</xdr:rowOff>
                  </from>
                  <to>
                    <xdr:col>29</xdr:col>
                    <xdr:colOff>53340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Option Button 6">
              <controlPr defaultSize="0" autoFill="0" autoLine="0" autoPict="0">
                <anchor moveWithCells="1">
                  <from>
                    <xdr:col>33</xdr:col>
                    <xdr:colOff>167640</xdr:colOff>
                    <xdr:row>16</xdr:row>
                    <xdr:rowOff>144780</xdr:rowOff>
                  </from>
                  <to>
                    <xdr:col>35</xdr:col>
                    <xdr:colOff>175260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Option Button 7">
              <controlPr defaultSize="0" autoFill="0" autoLine="0" autoPict="0">
                <anchor moveWithCells="1">
                  <from>
                    <xdr:col>39</xdr:col>
                    <xdr:colOff>160020</xdr:colOff>
                    <xdr:row>16</xdr:row>
                    <xdr:rowOff>144780</xdr:rowOff>
                  </from>
                  <to>
                    <xdr:col>41</xdr:col>
                    <xdr:colOff>167640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1" name="Option Button 8">
              <controlPr defaultSize="0" autoFill="0" autoLine="0" autoPict="0">
                <anchor moveWithCells="1">
                  <from>
                    <xdr:col>45</xdr:col>
                    <xdr:colOff>160020</xdr:colOff>
                    <xdr:row>16</xdr:row>
                    <xdr:rowOff>144780</xdr:rowOff>
                  </from>
                  <to>
                    <xdr:col>47</xdr:col>
                    <xdr:colOff>167640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2" name="Option Button 9">
              <controlPr defaultSize="0" autoFill="0" autoLine="0" autoPict="0">
                <anchor moveWithCells="1">
                  <from>
                    <xdr:col>52</xdr:col>
                    <xdr:colOff>15240</xdr:colOff>
                    <xdr:row>16</xdr:row>
                    <xdr:rowOff>144780</xdr:rowOff>
                  </from>
                  <to>
                    <xdr:col>54</xdr:col>
                    <xdr:colOff>15240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3" name="Option Button 10">
              <controlPr defaultSize="0" autoFill="0" autoLine="0" autoPict="0">
                <anchor moveWithCells="1">
                  <from>
                    <xdr:col>55</xdr:col>
                    <xdr:colOff>205740</xdr:colOff>
                    <xdr:row>16</xdr:row>
                    <xdr:rowOff>144780</xdr:rowOff>
                  </from>
                  <to>
                    <xdr:col>55</xdr:col>
                    <xdr:colOff>594360</xdr:colOff>
                    <xdr:row>18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4" name="Option Button 11">
              <controlPr defaultSize="0" autoFill="0" autoLine="0" autoPict="0">
                <anchor moveWithCells="1">
                  <from>
                    <xdr:col>57</xdr:col>
                    <xdr:colOff>152400</xdr:colOff>
                    <xdr:row>16</xdr:row>
                    <xdr:rowOff>144780</xdr:rowOff>
                  </from>
                  <to>
                    <xdr:col>57</xdr:col>
                    <xdr:colOff>541020</xdr:colOff>
                    <xdr:row>18</xdr:row>
                    <xdr:rowOff>129540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DEA2-9BEB-405E-A964-1E0A92B02A25}">
  <dimension ref="A1:C6"/>
  <sheetViews>
    <sheetView workbookViewId="0">
      <selection activeCell="A5" sqref="A5"/>
    </sheetView>
  </sheetViews>
  <sheetFormatPr defaultRowHeight="14.4" x14ac:dyDescent="0.3"/>
  <sheetData>
    <row r="1" spans="1:3" ht="28.2" x14ac:dyDescent="0.5">
      <c r="A1" s="25" t="s">
        <v>2306</v>
      </c>
      <c r="C1" t="s">
        <v>2307</v>
      </c>
    </row>
    <row r="2" spans="1:3" ht="28.2" x14ac:dyDescent="0.5">
      <c r="A2" s="26" t="s">
        <v>2308</v>
      </c>
      <c r="C2" s="24" t="s">
        <v>698</v>
      </c>
    </row>
    <row r="3" spans="1:3" ht="28.2" x14ac:dyDescent="0.5">
      <c r="A3" s="27" t="s">
        <v>2309</v>
      </c>
      <c r="C3" t="s">
        <v>2310</v>
      </c>
    </row>
    <row r="4" spans="1:3" ht="28.8" x14ac:dyDescent="0.55000000000000004">
      <c r="A4" s="28" t="s">
        <v>2311</v>
      </c>
      <c r="C4" t="s">
        <v>2312</v>
      </c>
    </row>
    <row r="5" spans="1:3" ht="28.2" x14ac:dyDescent="0.5">
      <c r="A5" s="29" t="s">
        <v>2313</v>
      </c>
      <c r="C5" t="s">
        <v>2307</v>
      </c>
    </row>
    <row r="6" spans="1:3" ht="25.8" x14ac:dyDescent="0.5">
      <c r="A6" s="30" t="s">
        <v>2314</v>
      </c>
      <c r="C6" t="s">
        <v>2315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13"/>
  <sheetViews>
    <sheetView topLeftCell="B1" workbookViewId="0">
      <selection activeCell="G1" sqref="G1"/>
    </sheetView>
  </sheetViews>
  <sheetFormatPr defaultRowHeight="14.4" x14ac:dyDescent="0.3"/>
  <cols>
    <col min="1" max="1" width="31.77734375" bestFit="1" customWidth="1"/>
    <col min="2" max="2" width="31.44140625" bestFit="1" customWidth="1"/>
    <col min="4" max="4" width="34" bestFit="1" customWidth="1"/>
    <col min="6" max="6" width="32.21875" customWidth="1"/>
    <col min="17" max="17" width="3.109375" customWidth="1"/>
    <col min="18" max="26" width="2.77734375" customWidth="1"/>
  </cols>
  <sheetData>
    <row r="1" spans="1:26" ht="15.6" x14ac:dyDescent="0.3">
      <c r="E1" s="9" t="s">
        <v>2256</v>
      </c>
      <c r="F1" s="9"/>
      <c r="G1">
        <f>COUNTA(NobelPrize[gender])</f>
        <v>923</v>
      </c>
    </row>
    <row r="2" spans="1:26" ht="28.8" x14ac:dyDescent="0.55000000000000004">
      <c r="B2" s="10" t="s">
        <v>2259</v>
      </c>
      <c r="F2" s="10" t="s">
        <v>2260</v>
      </c>
    </row>
    <row r="3" spans="1:26" x14ac:dyDescent="0.3">
      <c r="A3" s="3" t="s">
        <v>2257</v>
      </c>
      <c r="B3" s="3" t="s">
        <v>2193</v>
      </c>
      <c r="C3" s="3" t="s">
        <v>2258</v>
      </c>
      <c r="D3" s="3" t="s">
        <v>2262</v>
      </c>
      <c r="F3" s="14" t="s">
        <v>2191</v>
      </c>
      <c r="G3" s="14" t="s">
        <v>2261</v>
      </c>
      <c r="H3" s="14" t="s">
        <v>2263</v>
      </c>
      <c r="I3" s="14" t="s">
        <v>2272</v>
      </c>
      <c r="K3" s="11"/>
      <c r="L3" s="3" t="s">
        <v>2264</v>
      </c>
      <c r="M3" s="3"/>
      <c r="N3" s="3"/>
      <c r="Q3" s="6">
        <f>(COLUMNS($Q3:Q$12)+10*(ROWS(Q3:$Q$12)-1))/100</f>
        <v>0.91</v>
      </c>
      <c r="R3" s="6">
        <f>(COLUMNS($Q3:R$12)+10*(ROWS($Q3:R$12)-1))/100</f>
        <v>0.92</v>
      </c>
      <c r="S3" s="6">
        <f>(COLUMNS($Q3:S$12)+10*(ROWS($Q3:S$12)-1))/100</f>
        <v>0.93</v>
      </c>
      <c r="T3" s="6">
        <f>(COLUMNS($Q3:T$12)+10*(ROWS($Q3:T$12)-1))/100</f>
        <v>0.94</v>
      </c>
      <c r="U3" s="6">
        <f>(COLUMNS($Q3:U$12)+10*(ROWS($Q3:U$12)-1))/100</f>
        <v>0.95</v>
      </c>
      <c r="V3" s="6">
        <f>(COLUMNS($Q3:V$12)+10*(ROWS($Q3:V$12)-1))/100</f>
        <v>0.96</v>
      </c>
      <c r="W3" s="6">
        <f>(COLUMNS($Q3:W$12)+10*(ROWS($Q3:W$12)-1))/100</f>
        <v>0.97</v>
      </c>
      <c r="X3" s="6">
        <f>(COLUMNS($Q3:X$12)+10*(ROWS($Q3:X$12)-1))/100</f>
        <v>0.98</v>
      </c>
      <c r="Y3" s="6">
        <f>(COLUMNS($Q3:Y$12)+10*(ROWS($Q3:Y$12)-1))/100</f>
        <v>0.99</v>
      </c>
      <c r="Z3" s="6">
        <f>(COLUMNS($Q3:Z$12)+10*(ROWS($Q3:Z$12)-1))/100</f>
        <v>1</v>
      </c>
    </row>
    <row r="4" spans="1:26" x14ac:dyDescent="0.3">
      <c r="A4" t="s">
        <v>15</v>
      </c>
      <c r="B4" t="s">
        <v>18</v>
      </c>
      <c r="C4">
        <f>COUNTIF(NobelPrize[born_country_code],$A4)</f>
        <v>82</v>
      </c>
      <c r="D4" s="7">
        <f t="shared" ref="D4:D35" si="0">C4/total_awards</f>
        <v>8.8840736728060671E-2</v>
      </c>
      <c r="F4" t="s">
        <v>18</v>
      </c>
      <c r="G4">
        <f>IF(F4="None",COUNTBLANK(NobelPrize[country_of_university]),COUNTIF(NobelPrize[country_of_university],F4))</f>
        <v>66</v>
      </c>
      <c r="H4" s="7">
        <f t="shared" ref="H4:H33" si="1">G4/total_awards</f>
        <v>7.1505958829902488E-2</v>
      </c>
      <c r="I4">
        <f>_xlfn.RANK.EQ(H4,$H$4:$H$33,0)</f>
        <v>4</v>
      </c>
      <c r="L4" t="s">
        <v>2273</v>
      </c>
      <c r="Q4" s="6">
        <f>(COLUMNS($Q4:Q$12)+10*(ROWS(Q4:$Q$12)-1))/100</f>
        <v>0.81</v>
      </c>
      <c r="R4" s="6">
        <f>(COLUMNS($Q4:R$12)+10*(ROWS($Q4:R$12)-1))/100</f>
        <v>0.82</v>
      </c>
      <c r="S4" s="6">
        <f>(COLUMNS($Q4:S$12)+10*(ROWS($Q4:S$12)-1))/100</f>
        <v>0.83</v>
      </c>
      <c r="T4" s="6">
        <f>(COLUMNS($Q4:T$12)+10*(ROWS($Q4:T$12)-1))/100</f>
        <v>0.84</v>
      </c>
      <c r="U4" s="6">
        <f>(COLUMNS($Q4:U$12)+10*(ROWS($Q4:U$12)-1))/100</f>
        <v>0.85</v>
      </c>
      <c r="V4" s="6">
        <f>(COLUMNS($Q4:V$12)+10*(ROWS($Q4:V$12)-1))/100</f>
        <v>0.86</v>
      </c>
      <c r="W4" s="6">
        <f>(COLUMNS($Q4:W$12)+10*(ROWS($Q4:W$12)-1))/100</f>
        <v>0.87</v>
      </c>
      <c r="X4" s="6">
        <f>(COLUMNS($Q4:X$12)+10*(ROWS($Q4:X$12)-1))/100</f>
        <v>0.88</v>
      </c>
      <c r="Y4" s="6">
        <f>(COLUMNS($Q4:Y$12)+10*(ROWS($Q4:Y$12)-1))/100</f>
        <v>0.89</v>
      </c>
      <c r="Z4" s="6">
        <f>(COLUMNS($Q4:Z$12)+10*(ROWS($Q4:Z$12)-1))/100</f>
        <v>0.9</v>
      </c>
    </row>
    <row r="5" spans="1:26" x14ac:dyDescent="0.3">
      <c r="A5" t="s">
        <v>22</v>
      </c>
      <c r="B5" t="s">
        <v>2200</v>
      </c>
      <c r="C5">
        <f>COUNTIF(NobelPrize[born_country_code],$A5)</f>
        <v>18</v>
      </c>
      <c r="D5" s="7">
        <f t="shared" si="0"/>
        <v>1.9501625135427952E-2</v>
      </c>
      <c r="F5" t="s">
        <v>2190</v>
      </c>
      <c r="G5">
        <f>IF(F5="None",COUNTBLANK(NobelPrize[country_of_university]),COUNTIF(NobelPrize[country_of_university],F5))</f>
        <v>10</v>
      </c>
      <c r="H5" s="7">
        <f t="shared" si="1"/>
        <v>1.0834236186348862E-2</v>
      </c>
      <c r="I5">
        <f t="shared" ref="I5:I33" si="2">_xlfn.RANK.EQ(H5,$H$4:$H$33,0)</f>
        <v>9</v>
      </c>
      <c r="L5" t="s">
        <v>2275</v>
      </c>
      <c r="Q5" s="6">
        <f>(COLUMNS($Q5:Q$12)+10*(ROWS(Q5:$Q$12)-1))/100</f>
        <v>0.71</v>
      </c>
      <c r="R5" s="6">
        <f>(COLUMNS($Q5:R$12)+10*(ROWS($Q5:R$12)-1))/100</f>
        <v>0.72</v>
      </c>
      <c r="S5" s="6">
        <f>(COLUMNS($Q5:S$12)+10*(ROWS($Q5:S$12)-1))/100</f>
        <v>0.73</v>
      </c>
      <c r="T5" s="6">
        <f>(COLUMNS($Q5:T$12)+10*(ROWS($Q5:T$12)-1))/100</f>
        <v>0.74</v>
      </c>
      <c r="U5" s="6">
        <f>(COLUMNS($Q5:U$12)+10*(ROWS($Q5:U$12)-1))/100</f>
        <v>0.75</v>
      </c>
      <c r="V5" s="6">
        <f>(COLUMNS($Q5:V$12)+10*(ROWS($Q5:V$12)-1))/100</f>
        <v>0.76</v>
      </c>
      <c r="W5" s="6">
        <f>(COLUMNS($Q5:W$12)+10*(ROWS($Q5:W$12)-1))/100</f>
        <v>0.77</v>
      </c>
      <c r="X5" s="6">
        <f>(COLUMNS($Q5:X$12)+10*(ROWS($Q5:X$12)-1))/100</f>
        <v>0.78</v>
      </c>
      <c r="Y5" s="6">
        <f>(COLUMNS($Q5:Y$12)+10*(ROWS($Q5:Y$12)-1))/100</f>
        <v>0.79</v>
      </c>
      <c r="Z5" s="6">
        <f>(COLUMNS($Q5:Z$12)+10*(ROWS($Q5:Z$12)-1))/100</f>
        <v>0.8</v>
      </c>
    </row>
    <row r="6" spans="1:26" x14ac:dyDescent="0.3">
      <c r="A6" t="s">
        <v>33</v>
      </c>
      <c r="B6" t="s">
        <v>35</v>
      </c>
      <c r="C6">
        <f>COUNTIF(NobelPrize[born_country_code],$A6)</f>
        <v>56</v>
      </c>
      <c r="D6" s="7">
        <f t="shared" si="0"/>
        <v>6.0671722643553631E-2</v>
      </c>
      <c r="F6" t="s">
        <v>35</v>
      </c>
      <c r="G6">
        <f>IF(F6="None",COUNTBLANK(NobelPrize[country_of_university]),COUNTIF(NobelPrize[country_of_university],F6))</f>
        <v>37</v>
      </c>
      <c r="H6" s="7">
        <f t="shared" si="1"/>
        <v>4.008667388949079E-2</v>
      </c>
      <c r="I6">
        <f t="shared" si="2"/>
        <v>5</v>
      </c>
      <c r="L6" t="s">
        <v>2276</v>
      </c>
      <c r="Q6" s="6">
        <f>(COLUMNS($Q6:Q$12)+10*(ROWS(Q6:$Q$12)-1))/100</f>
        <v>0.61</v>
      </c>
      <c r="R6" s="6">
        <f>(COLUMNS($Q6:R$12)+10*(ROWS($Q6:R$12)-1))/100</f>
        <v>0.62</v>
      </c>
      <c r="S6" s="6">
        <f>(COLUMNS($Q6:S$12)+10*(ROWS($Q6:S$12)-1))/100</f>
        <v>0.63</v>
      </c>
      <c r="T6" s="6">
        <f>(COLUMNS($Q6:T$12)+10*(ROWS($Q6:T$12)-1))/100</f>
        <v>0.64</v>
      </c>
      <c r="U6" s="6">
        <f>(COLUMNS($Q6:U$12)+10*(ROWS($Q6:U$12)-1))/100</f>
        <v>0.65</v>
      </c>
      <c r="V6" s="6">
        <f>(COLUMNS($Q6:V$12)+10*(ROWS($Q6:V$12)-1))/100</f>
        <v>0.66</v>
      </c>
      <c r="W6" s="6">
        <f>(COLUMNS($Q6:W$12)+10*(ROWS($Q6:W$12)-1))/100</f>
        <v>0.67</v>
      </c>
      <c r="X6" s="6">
        <f>(COLUMNS($Q6:X$12)+10*(ROWS($Q6:X$12)-1))/100</f>
        <v>0.68</v>
      </c>
      <c r="Y6" s="6">
        <f>(COLUMNS($Q6:Y$12)+10*(ROWS($Q6:Y$12)-1))/100</f>
        <v>0.69</v>
      </c>
      <c r="Z6" s="6">
        <f>(COLUMNS($Q6:Z$12)+10*(ROWS($Q6:Z$12)-1))/100</f>
        <v>0.7</v>
      </c>
    </row>
    <row r="7" spans="1:26" x14ac:dyDescent="0.3">
      <c r="A7" t="s">
        <v>40</v>
      </c>
      <c r="B7" t="s">
        <v>2201</v>
      </c>
      <c r="C7">
        <f>COUNTIF(NobelPrize[born_country_code],$A7)</f>
        <v>28</v>
      </c>
      <c r="D7" s="7">
        <f t="shared" si="0"/>
        <v>3.0335861321776816E-2</v>
      </c>
      <c r="F7" t="s">
        <v>2194</v>
      </c>
      <c r="G7">
        <f>IF(F7="None",COUNTBLANK(NobelPrize[country_of_university]),COUNTIF(NobelPrize[country_of_university],F7))</f>
        <v>226</v>
      </c>
      <c r="H7" s="7">
        <f t="shared" si="1"/>
        <v>0.24485373781148428</v>
      </c>
      <c r="I7">
        <f t="shared" si="2"/>
        <v>2</v>
      </c>
      <c r="L7" t="s">
        <v>2277</v>
      </c>
      <c r="Q7" s="6">
        <f>(COLUMNS($Q7:Q$12)+10*(ROWS(Q7:$Q$12)-1))/100</f>
        <v>0.51</v>
      </c>
      <c r="R7" s="6">
        <f>(COLUMNS($Q7:R$12)+10*(ROWS($Q7:R$12)-1))/100</f>
        <v>0.52</v>
      </c>
      <c r="S7" s="6">
        <f>(COLUMNS($Q7:S$12)+10*(ROWS($Q7:S$12)-1))/100</f>
        <v>0.53</v>
      </c>
      <c r="T7" s="6">
        <f>(COLUMNS($Q7:T$12)+10*(ROWS($Q7:T$12)-1))/100</f>
        <v>0.54</v>
      </c>
      <c r="U7" s="6">
        <f>(COLUMNS($Q7:U$12)+10*(ROWS($Q7:U$12)-1))/100</f>
        <v>0.55000000000000004</v>
      </c>
      <c r="V7" s="6">
        <f>(COLUMNS($Q7:V$12)+10*(ROWS($Q7:V$12)-1))/100</f>
        <v>0.56000000000000005</v>
      </c>
      <c r="W7" s="6">
        <f>(COLUMNS($Q7:W$12)+10*(ROWS($Q7:W$12)-1))/100</f>
        <v>0.56999999999999995</v>
      </c>
      <c r="X7" s="6">
        <f>(COLUMNS($Q7:X$12)+10*(ROWS($Q7:X$12)-1))/100</f>
        <v>0.57999999999999996</v>
      </c>
      <c r="Y7" s="6">
        <f>(COLUMNS($Q7:Y$12)+10*(ROWS($Q7:Y$12)-1))/100</f>
        <v>0.59</v>
      </c>
      <c r="Z7" s="6">
        <f>(COLUMNS($Q7:Z$12)+10*(ROWS($Q7:Z$12)-1))/100</f>
        <v>0.6</v>
      </c>
    </row>
    <row r="8" spans="1:26" x14ac:dyDescent="0.3">
      <c r="A8" t="s">
        <v>45</v>
      </c>
      <c r="B8" t="s">
        <v>48</v>
      </c>
      <c r="C8">
        <f>COUNTIF(NobelPrize[born_country_code],$A8)</f>
        <v>103</v>
      </c>
      <c r="D8" s="7">
        <f t="shared" si="0"/>
        <v>0.11159263271939328</v>
      </c>
      <c r="F8" t="s">
        <v>48</v>
      </c>
      <c r="G8">
        <f>IF(F8="None",COUNTBLANK(NobelPrize[country_of_university]),COUNTIF(NobelPrize[country_of_university],F8))</f>
        <v>92</v>
      </c>
      <c r="H8" s="7">
        <f t="shared" si="1"/>
        <v>9.9674972914409535E-2</v>
      </c>
      <c r="I8">
        <f t="shared" si="2"/>
        <v>3</v>
      </c>
      <c r="L8" t="s">
        <v>2286</v>
      </c>
      <c r="Q8" s="6">
        <f>(COLUMNS($Q8:Q$12)+10*(ROWS(Q8:$Q$12)-1))/100</f>
        <v>0.41</v>
      </c>
      <c r="R8" s="6">
        <f>(COLUMNS($Q8:R$12)+10*(ROWS($Q8:R$12)-1))/100</f>
        <v>0.42</v>
      </c>
      <c r="S8" s="6">
        <f>(COLUMNS($Q8:S$12)+10*(ROWS($Q8:S$12)-1))/100</f>
        <v>0.43</v>
      </c>
      <c r="T8" s="6">
        <f>(COLUMNS($Q8:T$12)+10*(ROWS($Q8:T$12)-1))/100</f>
        <v>0.44</v>
      </c>
      <c r="U8" s="6">
        <f>(COLUMNS($Q8:U$12)+10*(ROWS($Q8:U$12)-1))/100</f>
        <v>0.45</v>
      </c>
      <c r="V8" s="6">
        <f>(COLUMNS($Q8:V$12)+10*(ROWS($Q8:V$12)-1))/100</f>
        <v>0.46</v>
      </c>
      <c r="W8" s="6">
        <f>(COLUMNS($Q8:W$12)+10*(ROWS($Q8:W$12)-1))/100</f>
        <v>0.47</v>
      </c>
      <c r="X8" s="6">
        <f>(COLUMNS($Q8:X$12)+10*(ROWS($Q8:X$12)-1))/100</f>
        <v>0.48</v>
      </c>
      <c r="Y8" s="6">
        <f>(COLUMNS($Q8:Y$12)+10*(ROWS($Q8:Y$12)-1))/100</f>
        <v>0.49</v>
      </c>
      <c r="Z8" s="6">
        <f>(COLUMNS($Q8:Z$12)+10*(ROWS($Q8:Z$12)-1))/100</f>
        <v>0.5</v>
      </c>
    </row>
    <row r="9" spans="1:26" x14ac:dyDescent="0.3">
      <c r="A9" t="s">
        <v>51</v>
      </c>
      <c r="B9" t="s">
        <v>2202</v>
      </c>
      <c r="C9">
        <f>COUNTIF(NobelPrize[born_country_code],$A9)</f>
        <v>1</v>
      </c>
      <c r="D9" s="7">
        <f t="shared" si="0"/>
        <v>1.0834236186348862E-3</v>
      </c>
      <c r="F9" t="s">
        <v>64</v>
      </c>
      <c r="G9">
        <f>IF(F9="None",COUNTBLANK(NobelPrize[country_of_university]),COUNTIF(NobelPrize[country_of_university],F9))</f>
        <v>362</v>
      </c>
      <c r="H9" s="7">
        <f t="shared" si="1"/>
        <v>0.39219934994582883</v>
      </c>
      <c r="I9">
        <f t="shared" si="2"/>
        <v>1</v>
      </c>
      <c r="L9" t="s">
        <v>2274</v>
      </c>
      <c r="Q9" s="6">
        <f>(COLUMNS($Q9:Q$12)+10*(ROWS(Q9:$Q$12)-1))/100</f>
        <v>0.31</v>
      </c>
      <c r="R9" s="6">
        <f>(COLUMNS($Q9:R$12)+10*(ROWS($Q9:R$12)-1))/100</f>
        <v>0.32</v>
      </c>
      <c r="S9" s="6">
        <f>(COLUMNS($Q9:S$12)+10*(ROWS($Q9:S$12)-1))/100</f>
        <v>0.33</v>
      </c>
      <c r="T9" s="6">
        <f>(COLUMNS($Q9:T$12)+10*(ROWS($Q9:T$12)-1))/100</f>
        <v>0.34</v>
      </c>
      <c r="U9" s="6">
        <f>(COLUMNS($Q9:U$12)+10*(ROWS($Q9:U$12)-1))/100</f>
        <v>0.35</v>
      </c>
      <c r="V9" s="6">
        <f>(COLUMNS($Q9:V$12)+10*(ROWS($Q9:V$12)-1))/100</f>
        <v>0.36</v>
      </c>
      <c r="W9" s="6">
        <f>(COLUMNS($Q9:W$12)+10*(ROWS($Q9:W$12)-1))/100</f>
        <v>0.37</v>
      </c>
      <c r="X9" s="6">
        <f>(COLUMNS($Q9:X$12)+10*(ROWS($Q9:X$12)-1))/100</f>
        <v>0.38</v>
      </c>
      <c r="Y9" s="6">
        <f>(COLUMNS($Q9:Y$12)+10*(ROWS($Q9:Y$12)-1))/100</f>
        <v>0.39</v>
      </c>
      <c r="Z9" s="6">
        <f>(COLUMNS($Q9:Z$12)+10*(ROWS($Q9:Z$12)-1))/100</f>
        <v>0.4</v>
      </c>
    </row>
    <row r="10" spans="1:26" x14ac:dyDescent="0.3">
      <c r="A10" t="s">
        <v>67</v>
      </c>
      <c r="B10" t="s">
        <v>2203</v>
      </c>
      <c r="C10">
        <f>COUNTIF(NobelPrize[born_country_code],$A10)</f>
        <v>2</v>
      </c>
      <c r="D10" s="7">
        <f t="shared" si="0"/>
        <v>2.1668472372697724E-3</v>
      </c>
      <c r="F10" t="s">
        <v>78</v>
      </c>
      <c r="G10">
        <f>IF(F10="None",COUNTBLANK(NobelPrize[country_of_university]),COUNTIF(NobelPrize[country_of_university],F10))</f>
        <v>1</v>
      </c>
      <c r="H10" s="7">
        <f t="shared" si="1"/>
        <v>1.0834236186348862E-3</v>
      </c>
      <c r="I10">
        <f t="shared" si="2"/>
        <v>21</v>
      </c>
      <c r="Q10" s="6">
        <f>(COLUMNS($Q10:Q$12)+10*(ROWS(Q10:$Q$12)-1))/100</f>
        <v>0.21</v>
      </c>
      <c r="R10" s="6">
        <f>(COLUMNS($Q10:R$12)+10*(ROWS($Q10:R$12)-1))/100</f>
        <v>0.22</v>
      </c>
      <c r="S10" s="6">
        <f>(COLUMNS($Q10:S$12)+10*(ROWS($Q10:S$12)-1))/100</f>
        <v>0.23</v>
      </c>
      <c r="T10" s="6">
        <f>(COLUMNS($Q10:T$12)+10*(ROWS($Q10:T$12)-1))/100</f>
        <v>0.24</v>
      </c>
      <c r="U10" s="6">
        <f>(COLUMNS($Q10:U$12)+10*(ROWS($Q10:U$12)-1))/100</f>
        <v>0.25</v>
      </c>
      <c r="V10" s="6">
        <f>(COLUMNS($Q10:V$12)+10*(ROWS($Q10:V$12)-1))/100</f>
        <v>0.26</v>
      </c>
      <c r="W10" s="6">
        <f>(COLUMNS($Q10:W$12)+10*(ROWS($Q10:W$12)-1))/100</f>
        <v>0.27</v>
      </c>
      <c r="X10" s="6">
        <f>(COLUMNS($Q10:X$12)+10*(ROWS($Q10:X$12)-1))/100</f>
        <v>0.28000000000000003</v>
      </c>
      <c r="Y10" s="6">
        <f>(COLUMNS($Q10:Y$12)+10*(ROWS($Q10:Y$12)-1))/100</f>
        <v>0.28999999999999998</v>
      </c>
      <c r="Z10" s="6">
        <f>(COLUMNS($Q10:Z$12)+10*(ROWS($Q10:Z$12)-1))/100</f>
        <v>0.3</v>
      </c>
    </row>
    <row r="11" spans="1:26" x14ac:dyDescent="0.3">
      <c r="A11" t="s">
        <v>71</v>
      </c>
      <c r="B11" t="s">
        <v>186</v>
      </c>
      <c r="C11">
        <f>COUNTIF(NobelPrize[born_country_code],$A11)</f>
        <v>19</v>
      </c>
      <c r="D11" s="7">
        <f t="shared" si="0"/>
        <v>2.0585048754062838E-2</v>
      </c>
      <c r="F11" t="s">
        <v>88</v>
      </c>
      <c r="G11">
        <f>IF(F11="None",COUNTBLANK(NobelPrize[country_of_university]),COUNTIF(NobelPrize[country_of_university],F11))</f>
        <v>17</v>
      </c>
      <c r="H11" s="7">
        <f t="shared" si="1"/>
        <v>1.8418201516793065E-2</v>
      </c>
      <c r="I11">
        <f t="shared" si="2"/>
        <v>8</v>
      </c>
      <c r="L11" s="3" t="s">
        <v>2270</v>
      </c>
      <c r="M11" s="3"/>
      <c r="N11" s="3"/>
      <c r="Q11" s="6">
        <f>(COLUMNS($Q11:Q$12)+10*(ROWS(Q11:$Q$12)-1))/100</f>
        <v>0.11</v>
      </c>
      <c r="R11" s="6">
        <f>(COLUMNS($Q11:R$12)+10*(ROWS($Q11:R$12)-1))/100</f>
        <v>0.12</v>
      </c>
      <c r="S11" s="6">
        <f>(COLUMNS($Q11:S$12)+10*(ROWS($Q11:S$12)-1))/100</f>
        <v>0.13</v>
      </c>
      <c r="T11" s="6">
        <f>(COLUMNS($Q11:T$12)+10*(ROWS($Q11:T$12)-1))/100</f>
        <v>0.14000000000000001</v>
      </c>
      <c r="U11" s="6">
        <f>(COLUMNS($Q11:U$12)+10*(ROWS($Q11:U$12)-1))/100</f>
        <v>0.15</v>
      </c>
      <c r="V11" s="6">
        <f>(COLUMNS($Q11:V$12)+10*(ROWS($Q11:V$12)-1))/100</f>
        <v>0.16</v>
      </c>
      <c r="W11" s="6">
        <f>(COLUMNS($Q11:W$12)+10*(ROWS($Q11:W$12)-1))/100</f>
        <v>0.17</v>
      </c>
      <c r="X11" s="6">
        <f>(COLUMNS($Q11:X$12)+10*(ROWS($Q11:X$12)-1))/100</f>
        <v>0.18</v>
      </c>
      <c r="Y11" s="6">
        <f>(COLUMNS($Q11:Y$12)+10*(ROWS($Q11:Y$12)-1))/100</f>
        <v>0.19</v>
      </c>
      <c r="Z11" s="6">
        <f>(COLUMNS($Q11:Z$12)+10*(ROWS($Q11:Z$12)-1))/100</f>
        <v>0.2</v>
      </c>
    </row>
    <row r="12" spans="1:26" x14ac:dyDescent="0.3">
      <c r="A12" t="s">
        <v>83</v>
      </c>
      <c r="B12" t="s">
        <v>813</v>
      </c>
      <c r="C12">
        <f>COUNTIF(NobelPrize[born_country_code],$A12)</f>
        <v>26</v>
      </c>
      <c r="D12" s="7">
        <f t="shared" si="0"/>
        <v>2.8169014084507043E-2</v>
      </c>
      <c r="F12" t="s">
        <v>126</v>
      </c>
      <c r="G12">
        <f>IF(F12="None",COUNTBLANK(NobelPrize[country_of_university]),COUNTIF(NobelPrize[country_of_university],F12))</f>
        <v>8</v>
      </c>
      <c r="H12" s="7">
        <f t="shared" si="1"/>
        <v>8.6673889490790895E-3</v>
      </c>
      <c r="I12">
        <f t="shared" si="2"/>
        <v>11</v>
      </c>
      <c r="L12" s="13" t="str" cm="1">
        <f t="array" ref="L12:N12">_xlfn._xlws.FILTER($F$4:$H$33,$H$4:$H$33=MAX($H$4:$H$33))</f>
        <v>USA</v>
      </c>
      <c r="M12">
        <v>362</v>
      </c>
      <c r="N12" s="7">
        <v>0.39219934994582883</v>
      </c>
      <c r="Q12" s="6">
        <f>(COLUMNS($Q12:Q$12)+10*(ROWS(Q12:$Q$12)-1))/100</f>
        <v>0.01</v>
      </c>
      <c r="R12" s="6">
        <f>(COLUMNS($Q12:R$12)+10*(ROWS($Q12:R$12)-1))/100</f>
        <v>0.02</v>
      </c>
      <c r="S12" s="6">
        <f>(COLUMNS($Q12:S$12)+10*(ROWS($Q12:S$12)-1))/100</f>
        <v>0.03</v>
      </c>
      <c r="T12" s="6">
        <f>(COLUMNS($Q12:T$12)+10*(ROWS($Q12:T$12)-1))/100</f>
        <v>0.04</v>
      </c>
      <c r="U12" s="6">
        <f>(COLUMNS($Q12:U$12)+10*(ROWS($Q12:U$12)-1))/100</f>
        <v>0.05</v>
      </c>
      <c r="V12" s="6">
        <f>(COLUMNS($Q12:V$12)+10*(ROWS($Q12:V$12)-1))/100</f>
        <v>0.06</v>
      </c>
      <c r="W12" s="6">
        <f>(COLUMNS($Q12:W$12)+10*(ROWS($Q12:W$12)-1))/100</f>
        <v>7.0000000000000007E-2</v>
      </c>
      <c r="X12" s="6">
        <f>(COLUMNS($Q12:X$12)+10*(ROWS($Q12:X$12)-1))/100</f>
        <v>0.08</v>
      </c>
      <c r="Y12" s="6">
        <f>(COLUMNS($Q12:Y$12)+10*(ROWS($Q12:Y$12)-1))/100</f>
        <v>0.09</v>
      </c>
      <c r="Z12" s="6">
        <f>(COLUMNS($Q12:Z$12)+10*(ROWS($Q12:Z$12)-1))/100</f>
        <v>0.1</v>
      </c>
    </row>
    <row r="13" spans="1:26" x14ac:dyDescent="0.3">
      <c r="A13" t="s">
        <v>86</v>
      </c>
      <c r="B13" t="s">
        <v>88</v>
      </c>
      <c r="C13">
        <f>COUNTIF(NobelPrize[born_country_code],$A13)</f>
        <v>29</v>
      </c>
      <c r="D13" s="7">
        <f t="shared" si="0"/>
        <v>3.1419284940411699E-2</v>
      </c>
      <c r="F13" t="s">
        <v>158</v>
      </c>
      <c r="G13">
        <f>IF(F13="None",COUNTBLANK(NobelPrize[country_of_university]),COUNTIF(NobelPrize[country_of_university],F13))</f>
        <v>1</v>
      </c>
      <c r="H13" s="7">
        <f t="shared" si="1"/>
        <v>1.0834236186348862E-3</v>
      </c>
      <c r="I13">
        <f t="shared" si="2"/>
        <v>21</v>
      </c>
    </row>
    <row r="14" spans="1:26" x14ac:dyDescent="0.3">
      <c r="A14" t="s">
        <v>100</v>
      </c>
      <c r="B14" t="s">
        <v>989</v>
      </c>
      <c r="C14">
        <f>COUNTIF(NobelPrize[born_country_code],$A14)</f>
        <v>10</v>
      </c>
      <c r="D14" s="7">
        <f t="shared" si="0"/>
        <v>1.0834236186348862E-2</v>
      </c>
      <c r="F14" t="s">
        <v>174</v>
      </c>
      <c r="G14">
        <f>IF(F14="None",COUNTBLANK(NobelPrize[country_of_university]),COUNTIF(NobelPrize[country_of_university],F14))</f>
        <v>6</v>
      </c>
      <c r="H14" s="7">
        <f t="shared" si="1"/>
        <v>6.5005417118093175E-3</v>
      </c>
      <c r="I14">
        <f t="shared" si="2"/>
        <v>13</v>
      </c>
      <c r="L14" s="3" t="s">
        <v>2271</v>
      </c>
      <c r="M14" s="3"/>
    </row>
    <row r="15" spans="1:26" x14ac:dyDescent="0.3">
      <c r="A15" t="s">
        <v>116</v>
      </c>
      <c r="B15" t="s">
        <v>399</v>
      </c>
      <c r="C15">
        <f>COUNTIF(NobelPrize[born_country_code],$A15)</f>
        <v>19</v>
      </c>
      <c r="D15" s="7">
        <f t="shared" si="0"/>
        <v>2.0585048754062838E-2</v>
      </c>
      <c r="F15" t="s">
        <v>186</v>
      </c>
      <c r="G15">
        <f>IF(F15="None",COUNTBLANK(NobelPrize[country_of_university]),COUNTIF(NobelPrize[country_of_university],F15))</f>
        <v>6</v>
      </c>
      <c r="H15" s="7">
        <f t="shared" si="1"/>
        <v>6.5005417118093175E-3</v>
      </c>
      <c r="I15">
        <f t="shared" si="2"/>
        <v>13</v>
      </c>
      <c r="L15" s="13" t="str" cm="1">
        <f t="array" ref="L15:N24">_xlfn._xlws.FILTER($F$4:$H$33,$H$4:$H$33=MIN($H$4:$H$33))</f>
        <v>Germany (now France)</v>
      </c>
      <c r="M15">
        <v>1</v>
      </c>
      <c r="N15" s="7">
        <v>1.0834236186348862E-3</v>
      </c>
    </row>
    <row r="16" spans="1:26" x14ac:dyDescent="0.3">
      <c r="A16" t="s">
        <v>123</v>
      </c>
      <c r="B16" t="s">
        <v>126</v>
      </c>
      <c r="C16">
        <f>COUNTIF(NobelPrize[born_country_code],$A16)</f>
        <v>12</v>
      </c>
      <c r="D16" s="7">
        <f t="shared" si="0"/>
        <v>1.3001083423618635E-2</v>
      </c>
      <c r="F16" t="s">
        <v>215</v>
      </c>
      <c r="G16">
        <f>IF(F16="None",COUNTBLANK(NobelPrize[country_of_university]),COUNTIF(NobelPrize[country_of_university],F16))</f>
        <v>18</v>
      </c>
      <c r="H16" s="7">
        <f t="shared" si="1"/>
        <v>1.9501625135427952E-2</v>
      </c>
      <c r="I16">
        <f t="shared" si="2"/>
        <v>7</v>
      </c>
      <c r="L16" t="str">
        <v>India</v>
      </c>
      <c r="M16">
        <v>1</v>
      </c>
      <c r="N16" s="7">
        <v>1.0834236186348862E-3</v>
      </c>
    </row>
    <row r="17" spans="1:14" x14ac:dyDescent="0.3">
      <c r="A17" t="s">
        <v>61</v>
      </c>
      <c r="B17" t="s">
        <v>2204</v>
      </c>
      <c r="C17">
        <f>COUNTIF(NobelPrize[born_country_code],$A17)</f>
        <v>274</v>
      </c>
      <c r="D17" s="7">
        <f t="shared" si="0"/>
        <v>0.29685807150595883</v>
      </c>
      <c r="F17" t="s">
        <v>229</v>
      </c>
      <c r="G17">
        <f>IF(F17="None",COUNTBLANK(NobelPrize[country_of_university]),COUNTIF(NobelPrize[country_of_university],F17))</f>
        <v>1</v>
      </c>
      <c r="H17" s="7">
        <f t="shared" si="1"/>
        <v>1.0834236186348862E-3</v>
      </c>
      <c r="I17">
        <f t="shared" si="2"/>
        <v>21</v>
      </c>
      <c r="L17" t="str">
        <v>Ireland</v>
      </c>
      <c r="M17">
        <v>1</v>
      </c>
      <c r="N17" s="7">
        <v>1.0834236186348862E-3</v>
      </c>
    </row>
    <row r="18" spans="1:14" x14ac:dyDescent="0.3">
      <c r="A18" t="s">
        <v>155</v>
      </c>
      <c r="B18" t="s">
        <v>158</v>
      </c>
      <c r="C18">
        <f>COUNTIF(NobelPrize[born_country_code],$A18)</f>
        <v>9</v>
      </c>
      <c r="D18" s="7">
        <f t="shared" si="0"/>
        <v>9.7508125677139759E-3</v>
      </c>
      <c r="F18" t="s">
        <v>269</v>
      </c>
      <c r="G18">
        <f>IF(F18="None",COUNTBLANK(NobelPrize[country_of_university]),COUNTIF(NobelPrize[country_of_university],F18))</f>
        <v>9</v>
      </c>
      <c r="H18" s="7">
        <f t="shared" si="1"/>
        <v>9.7508125677139759E-3</v>
      </c>
      <c r="I18">
        <f t="shared" si="2"/>
        <v>10</v>
      </c>
      <c r="L18" t="str">
        <v>Finland</v>
      </c>
      <c r="M18">
        <v>1</v>
      </c>
      <c r="N18" s="7">
        <v>1.0834236186348862E-3</v>
      </c>
    </row>
    <row r="19" spans="1:14" x14ac:dyDescent="0.3">
      <c r="A19" t="s">
        <v>164</v>
      </c>
      <c r="B19" t="s">
        <v>174</v>
      </c>
      <c r="C19">
        <f>COUNTIF(NobelPrize[born_country_code],$A19)</f>
        <v>18</v>
      </c>
      <c r="D19" s="7">
        <f t="shared" si="0"/>
        <v>1.9501625135427952E-2</v>
      </c>
      <c r="F19" t="s">
        <v>399</v>
      </c>
      <c r="G19">
        <f>IF(F19="None",COUNTBLANK(NobelPrize[country_of_university]),COUNTIF(NobelPrize[country_of_university],F19))</f>
        <v>24</v>
      </c>
      <c r="H19" s="7">
        <f t="shared" si="1"/>
        <v>2.600216684723727E-2</v>
      </c>
      <c r="I19">
        <f t="shared" si="2"/>
        <v>6</v>
      </c>
      <c r="L19" t="str">
        <v>Czechoslovakia (now Czech Republic)</v>
      </c>
      <c r="M19">
        <v>1</v>
      </c>
      <c r="N19" s="7">
        <v>1.0834236186348862E-3</v>
      </c>
    </row>
    <row r="20" spans="1:14" x14ac:dyDescent="0.3">
      <c r="A20" t="s">
        <v>212</v>
      </c>
      <c r="B20" t="s">
        <v>215</v>
      </c>
      <c r="C20">
        <f>COUNTIF(NobelPrize[born_country_code],$A20)</f>
        <v>27</v>
      </c>
      <c r="D20" s="7">
        <f t="shared" si="0"/>
        <v>2.9252437703141929E-2</v>
      </c>
      <c r="F20" t="s">
        <v>453</v>
      </c>
      <c r="G20">
        <f>IF(F20="None",COUNTBLANK(NobelPrize[country_of_university]),COUNTIF(NobelPrize[country_of_university],F20))</f>
        <v>8</v>
      </c>
      <c r="H20" s="7">
        <f t="shared" si="1"/>
        <v>8.6673889490790895E-3</v>
      </c>
      <c r="I20">
        <f t="shared" si="2"/>
        <v>11</v>
      </c>
      <c r="L20" t="str">
        <v>Spain</v>
      </c>
      <c r="M20">
        <v>1</v>
      </c>
      <c r="N20" s="7">
        <v>1.0834236186348862E-3</v>
      </c>
    </row>
    <row r="21" spans="1:14" x14ac:dyDescent="0.3">
      <c r="A21" t="s">
        <v>226</v>
      </c>
      <c r="B21" t="s">
        <v>229</v>
      </c>
      <c r="C21">
        <f>COUNTIF(NobelPrize[born_country_code],$A21)</f>
        <v>5</v>
      </c>
      <c r="D21" s="7">
        <f t="shared" si="0"/>
        <v>5.4171180931744311E-3</v>
      </c>
      <c r="F21" t="s">
        <v>571</v>
      </c>
      <c r="G21">
        <f>IF(F21="None",COUNTBLANK(NobelPrize[country_of_university]),COUNTIF(NobelPrize[country_of_university],F21))</f>
        <v>1</v>
      </c>
      <c r="H21" s="7">
        <f t="shared" si="1"/>
        <v>1.0834236186348862E-3</v>
      </c>
      <c r="I21">
        <f t="shared" si="2"/>
        <v>21</v>
      </c>
      <c r="L21" t="str">
        <v>Tunisia</v>
      </c>
      <c r="M21">
        <v>1</v>
      </c>
      <c r="N21" s="7">
        <v>1.0834236186348862E-3</v>
      </c>
    </row>
    <row r="22" spans="1:14" x14ac:dyDescent="0.3">
      <c r="A22" t="s">
        <v>258</v>
      </c>
      <c r="B22" t="s">
        <v>1955</v>
      </c>
      <c r="C22">
        <f>COUNTIF(NobelPrize[born_country_code],$A22)</f>
        <v>12</v>
      </c>
      <c r="D22" s="7">
        <f t="shared" si="0"/>
        <v>1.3001083423618635E-2</v>
      </c>
      <c r="F22" t="s">
        <v>621</v>
      </c>
      <c r="G22">
        <f>IF(F22="None",COUNTBLANK(NobelPrize[country_of_university]),COUNTIF(NobelPrize[country_of_university],F22))</f>
        <v>1</v>
      </c>
      <c r="H22" s="7">
        <f t="shared" si="1"/>
        <v>1.0834236186348862E-3</v>
      </c>
      <c r="I22">
        <f t="shared" si="2"/>
        <v>21</v>
      </c>
      <c r="L22" t="str">
        <v>Hungary</v>
      </c>
      <c r="M22">
        <v>1</v>
      </c>
      <c r="N22" s="7">
        <v>1.0834236186348862E-3</v>
      </c>
    </row>
    <row r="23" spans="1:14" x14ac:dyDescent="0.3">
      <c r="A23" t="s">
        <v>284</v>
      </c>
      <c r="B23" t="s">
        <v>2205</v>
      </c>
      <c r="C23">
        <f>COUNTIF(NobelPrize[born_country_code],$A23)</f>
        <v>1</v>
      </c>
      <c r="D23" s="7">
        <f t="shared" si="0"/>
        <v>1.0834236186348862E-3</v>
      </c>
      <c r="F23" t="s">
        <v>659</v>
      </c>
      <c r="G23">
        <f>IF(F23="None",COUNTBLANK(NobelPrize[country_of_university]),COUNTIF(NobelPrize[country_of_university],F23))</f>
        <v>5</v>
      </c>
      <c r="H23" s="7">
        <f t="shared" si="1"/>
        <v>5.4171180931744311E-3</v>
      </c>
      <c r="I23">
        <f t="shared" si="2"/>
        <v>15</v>
      </c>
      <c r="L23" t="str">
        <v>Portugal</v>
      </c>
      <c r="M23">
        <v>1</v>
      </c>
      <c r="N23" s="7">
        <v>1.0834236186348862E-3</v>
      </c>
    </row>
    <row r="24" spans="1:14" x14ac:dyDescent="0.3">
      <c r="A24" t="s">
        <v>288</v>
      </c>
      <c r="B24" t="s">
        <v>891</v>
      </c>
      <c r="C24">
        <f>COUNTIF(NobelPrize[born_country_code],$A24)</f>
        <v>9</v>
      </c>
      <c r="D24" s="7">
        <f t="shared" si="0"/>
        <v>9.7508125677139759E-3</v>
      </c>
      <c r="F24" t="s">
        <v>663</v>
      </c>
      <c r="G24">
        <f>IF(F24="None",COUNTBLANK(NobelPrize[country_of_university]),COUNTIF(NobelPrize[country_of_university],F24))</f>
        <v>2</v>
      </c>
      <c r="H24" s="7">
        <f t="shared" si="1"/>
        <v>2.1668472372697724E-3</v>
      </c>
      <c r="I24">
        <f t="shared" si="2"/>
        <v>20</v>
      </c>
      <c r="L24" t="str">
        <v>China</v>
      </c>
      <c r="M24">
        <v>1</v>
      </c>
      <c r="N24" s="7">
        <v>1.0834236186348862E-3</v>
      </c>
    </row>
    <row r="25" spans="1:14" x14ac:dyDescent="0.3">
      <c r="A25" t="s">
        <v>340</v>
      </c>
      <c r="B25" t="s">
        <v>659</v>
      </c>
      <c r="C25">
        <f>COUNTIF(NobelPrize[born_country_code],$A25)</f>
        <v>12</v>
      </c>
      <c r="D25" s="7">
        <f t="shared" si="0"/>
        <v>1.3001083423618635E-2</v>
      </c>
      <c r="F25" t="s">
        <v>693</v>
      </c>
      <c r="G25">
        <f>IF(F25="None",COUNTBLANK(NobelPrize[country_of_university]),COUNTIF(NobelPrize[country_of_university],F25))</f>
        <v>5</v>
      </c>
      <c r="H25" s="7">
        <f t="shared" si="1"/>
        <v>5.4171180931744311E-3</v>
      </c>
      <c r="I25">
        <f t="shared" si="2"/>
        <v>15</v>
      </c>
    </row>
    <row r="26" spans="1:14" x14ac:dyDescent="0.3">
      <c r="A26" t="s">
        <v>377</v>
      </c>
      <c r="B26" t="s">
        <v>2206</v>
      </c>
      <c r="C26">
        <f>COUNTIF(NobelPrize[born_country_code],$A26)</f>
        <v>3</v>
      </c>
      <c r="D26" s="7">
        <f t="shared" si="0"/>
        <v>3.2502708559046588E-3</v>
      </c>
      <c r="F26" t="s">
        <v>813</v>
      </c>
      <c r="G26">
        <f>IF(F26="None",COUNTBLANK(NobelPrize[country_of_university]),COUNTIF(NobelPrize[country_of_university],F26))</f>
        <v>3</v>
      </c>
      <c r="H26" s="7">
        <f t="shared" si="1"/>
        <v>3.2502708559046588E-3</v>
      </c>
      <c r="I26">
        <f t="shared" si="2"/>
        <v>19</v>
      </c>
    </row>
    <row r="27" spans="1:14" x14ac:dyDescent="0.3">
      <c r="A27" t="s">
        <v>440</v>
      </c>
      <c r="B27" t="s">
        <v>453</v>
      </c>
      <c r="C27">
        <f>COUNTIF(NobelPrize[born_country_code],$A27)</f>
        <v>20</v>
      </c>
      <c r="D27" s="7">
        <f t="shared" si="0"/>
        <v>2.1668472372697724E-2</v>
      </c>
      <c r="F27" t="s">
        <v>823</v>
      </c>
      <c r="G27">
        <f>IF(F27="None",COUNTBLANK(NobelPrize[country_of_university]),COUNTIF(NobelPrize[country_of_university],F27))</f>
        <v>1</v>
      </c>
      <c r="H27" s="7">
        <f t="shared" si="1"/>
        <v>1.0834236186348862E-3</v>
      </c>
      <c r="I27">
        <f t="shared" si="2"/>
        <v>21</v>
      </c>
    </row>
    <row r="28" spans="1:14" x14ac:dyDescent="0.3">
      <c r="A28" t="s">
        <v>468</v>
      </c>
      <c r="B28" t="s">
        <v>2207</v>
      </c>
      <c r="C28">
        <f>COUNTIF(NobelPrize[born_country_code],$A28)</f>
        <v>2</v>
      </c>
      <c r="D28" s="7">
        <f t="shared" si="0"/>
        <v>2.1668472372697724E-3</v>
      </c>
      <c r="F28" t="s">
        <v>863</v>
      </c>
      <c r="G28">
        <f>IF(F28="None",COUNTBLANK(NobelPrize[country_of_university]),COUNTIF(NobelPrize[country_of_university],F28))</f>
        <v>1</v>
      </c>
      <c r="H28" s="7">
        <f t="shared" si="1"/>
        <v>1.0834236186348862E-3</v>
      </c>
      <c r="I28">
        <f t="shared" si="2"/>
        <v>21</v>
      </c>
    </row>
    <row r="29" spans="1:14" x14ac:dyDescent="0.3">
      <c r="A29" t="s">
        <v>501</v>
      </c>
      <c r="B29" t="s">
        <v>2208</v>
      </c>
      <c r="C29">
        <f>COUNTIF(NobelPrize[born_country_code],$A29)</f>
        <v>3</v>
      </c>
      <c r="D29" s="7">
        <f t="shared" si="0"/>
        <v>3.2502708559046588E-3</v>
      </c>
      <c r="F29" t="s">
        <v>891</v>
      </c>
      <c r="G29">
        <f>IF(F29="None",COUNTBLANK(NobelPrize[country_of_university]),COUNTIF(NobelPrize[country_of_university],F29))</f>
        <v>1</v>
      </c>
      <c r="H29" s="7">
        <f t="shared" si="1"/>
        <v>1.0834236186348862E-3</v>
      </c>
      <c r="I29">
        <f t="shared" si="2"/>
        <v>21</v>
      </c>
    </row>
    <row r="30" spans="1:14" x14ac:dyDescent="0.3">
      <c r="A30" t="s">
        <v>503</v>
      </c>
      <c r="B30" t="s">
        <v>2209</v>
      </c>
      <c r="C30">
        <f>COUNTIF(NobelPrize[born_country_code],$A30)</f>
        <v>1</v>
      </c>
      <c r="D30" s="7">
        <f t="shared" si="0"/>
        <v>1.0834236186348862E-3</v>
      </c>
      <c r="F30" t="s">
        <v>933</v>
      </c>
      <c r="G30">
        <f>IF(F30="None",COUNTBLANK(NobelPrize[country_of_university]),COUNTIF(NobelPrize[country_of_university],F30))</f>
        <v>1</v>
      </c>
      <c r="H30" s="7">
        <f t="shared" si="1"/>
        <v>1.0834236186348862E-3</v>
      </c>
      <c r="I30">
        <f t="shared" si="2"/>
        <v>21</v>
      </c>
    </row>
    <row r="31" spans="1:14" x14ac:dyDescent="0.3">
      <c r="A31" t="s">
        <v>527</v>
      </c>
      <c r="B31" t="s">
        <v>2210</v>
      </c>
      <c r="C31">
        <f>COUNTIF(NobelPrize[born_country_code],$A31)</f>
        <v>1</v>
      </c>
      <c r="D31" s="7">
        <f t="shared" si="0"/>
        <v>1.0834236186348862E-3</v>
      </c>
      <c r="F31" t="s">
        <v>989</v>
      </c>
      <c r="G31">
        <f>IF(F31="None",COUNTBLANK(NobelPrize[country_of_university]),COUNTIF(NobelPrize[country_of_university],F31))</f>
        <v>4</v>
      </c>
      <c r="H31" s="7">
        <f t="shared" si="1"/>
        <v>4.3336944745395447E-3</v>
      </c>
      <c r="I31">
        <f t="shared" si="2"/>
        <v>18</v>
      </c>
    </row>
    <row r="32" spans="1:14" x14ac:dyDescent="0.3">
      <c r="A32" t="s">
        <v>562</v>
      </c>
      <c r="B32" t="s">
        <v>2211</v>
      </c>
      <c r="C32">
        <f>COUNTIF(NobelPrize[born_country_code],$A32)</f>
        <v>1</v>
      </c>
      <c r="D32" s="7">
        <f t="shared" si="0"/>
        <v>1.0834236186348862E-3</v>
      </c>
      <c r="F32" t="s">
        <v>1680</v>
      </c>
      <c r="G32">
        <f>IF(F32="None",COUNTBLANK(NobelPrize[country_of_university]),COUNTIF(NobelPrize[country_of_university],F32))</f>
        <v>5</v>
      </c>
      <c r="H32" s="7">
        <f t="shared" si="1"/>
        <v>5.4171180931744311E-3</v>
      </c>
      <c r="I32">
        <f t="shared" si="2"/>
        <v>15</v>
      </c>
    </row>
    <row r="33" spans="1:10" x14ac:dyDescent="0.3">
      <c r="A33" t="s">
        <v>568</v>
      </c>
      <c r="B33" t="s">
        <v>571</v>
      </c>
      <c r="C33">
        <f>COUNTIF(NobelPrize[born_country_code],$A33)</f>
        <v>5</v>
      </c>
      <c r="D33" s="7">
        <f t="shared" si="0"/>
        <v>5.4171180931744311E-3</v>
      </c>
      <c r="F33" t="s">
        <v>1955</v>
      </c>
      <c r="G33">
        <f>IF(F33="None",COUNTBLANK(NobelPrize[country_of_university]),COUNTIF(NobelPrize[country_of_university],F33))</f>
        <v>1</v>
      </c>
      <c r="H33" s="7">
        <f t="shared" si="1"/>
        <v>1.0834236186348862E-3</v>
      </c>
      <c r="I33">
        <f t="shared" si="2"/>
        <v>21</v>
      </c>
    </row>
    <row r="34" spans="1:10" x14ac:dyDescent="0.3">
      <c r="A34" t="s">
        <v>618</v>
      </c>
      <c r="B34" t="s">
        <v>2212</v>
      </c>
      <c r="C34">
        <f>COUNTIF(NobelPrize[born_country_code],$A34)</f>
        <v>6</v>
      </c>
      <c r="D34" s="7">
        <f t="shared" si="0"/>
        <v>6.5005417118093175E-3</v>
      </c>
    </row>
    <row r="35" spans="1:10" x14ac:dyDescent="0.3">
      <c r="A35" t="s">
        <v>638</v>
      </c>
      <c r="B35" t="s">
        <v>2213</v>
      </c>
      <c r="C35">
        <f>COUNTIF(NobelPrize[born_country_code],$A35)</f>
        <v>6</v>
      </c>
      <c r="D35" s="7">
        <f t="shared" si="0"/>
        <v>6.5005417118093175E-3</v>
      </c>
    </row>
    <row r="36" spans="1:10" x14ac:dyDescent="0.3">
      <c r="A36" t="s">
        <v>687</v>
      </c>
      <c r="B36" t="s">
        <v>2214</v>
      </c>
      <c r="C36">
        <f>COUNTIF(NobelPrize[born_country_code],$A36)</f>
        <v>2</v>
      </c>
      <c r="D36" s="7">
        <f t="shared" ref="D36:D67" si="3">C36/total_awards</f>
        <v>2.1668472372697724E-3</v>
      </c>
    </row>
    <row r="37" spans="1:10" x14ac:dyDescent="0.3">
      <c r="A37" t="s">
        <v>712</v>
      </c>
      <c r="B37" t="s">
        <v>2215</v>
      </c>
      <c r="C37">
        <f>COUNTIF(NobelPrize[born_country_code],$A37)</f>
        <v>5</v>
      </c>
      <c r="D37" s="7">
        <f t="shared" si="3"/>
        <v>5.4171180931744311E-3</v>
      </c>
      <c r="F37" s="14" t="s">
        <v>6</v>
      </c>
      <c r="G37" s="14" t="s">
        <v>2287</v>
      </c>
      <c r="I37" s="14" t="s">
        <v>2288</v>
      </c>
      <c r="J37" s="14"/>
    </row>
    <row r="38" spans="1:10" x14ac:dyDescent="0.3">
      <c r="A38" t="s">
        <v>715</v>
      </c>
      <c r="B38" t="s">
        <v>2216</v>
      </c>
      <c r="C38">
        <f>COUNTIF(NobelPrize[born_country_code],$A38)</f>
        <v>3</v>
      </c>
      <c r="D38" s="7">
        <f t="shared" si="3"/>
        <v>3.2502708559046588E-3</v>
      </c>
      <c r="F38" t="s">
        <v>2273</v>
      </c>
      <c r="G38" s="8">
        <f>(COUNTIF(NobelPrize[category],F38)/total_awards)</f>
        <v>0.23076923076923078</v>
      </c>
      <c r="I38" t="str" cm="1">
        <f t="array" ref="I38:J38">_xlfn._xlws.FILTER($F$38:$G$43,G38:$G$43=MAX($G$38:$G$43))</f>
        <v>Medicine</v>
      </c>
      <c r="J38" s="8">
        <v>0.23726977248104009</v>
      </c>
    </row>
    <row r="39" spans="1:10" x14ac:dyDescent="0.3">
      <c r="A39" t="s">
        <v>731</v>
      </c>
      <c r="B39" t="s">
        <v>2217</v>
      </c>
      <c r="C39">
        <f>COUNTIF(NobelPrize[born_country_code],$A39)</f>
        <v>1</v>
      </c>
      <c r="D39" s="7">
        <f t="shared" si="3"/>
        <v>1.0834236186348862E-3</v>
      </c>
      <c r="F39" t="s">
        <v>2275</v>
      </c>
      <c r="G39" s="8">
        <f>(COUNTIF(NobelPrize[category],F39)/total_awards)</f>
        <v>0.19934994582881907</v>
      </c>
    </row>
    <row r="40" spans="1:10" x14ac:dyDescent="0.3">
      <c r="A40" t="s">
        <v>741</v>
      </c>
      <c r="B40" t="s">
        <v>2218</v>
      </c>
      <c r="C40">
        <f>COUNTIF(NobelPrize[born_country_code],$A40)</f>
        <v>2</v>
      </c>
      <c r="D40" s="7">
        <f t="shared" si="3"/>
        <v>2.1668472372697724E-3</v>
      </c>
      <c r="F40" t="s">
        <v>2276</v>
      </c>
      <c r="G40" s="8">
        <f>(COUNTIF(NobelPrize[category],F40)/total_awards)</f>
        <v>0.11592632719393282</v>
      </c>
    </row>
    <row r="41" spans="1:10" x14ac:dyDescent="0.3">
      <c r="A41" t="s">
        <v>776</v>
      </c>
      <c r="B41" t="s">
        <v>2219</v>
      </c>
      <c r="C41">
        <f>COUNTIF(NobelPrize[born_country_code],$A41)</f>
        <v>3</v>
      </c>
      <c r="D41" s="7">
        <f t="shared" si="3"/>
        <v>3.2502708559046588E-3</v>
      </c>
      <c r="F41" t="s">
        <v>2274</v>
      </c>
      <c r="G41" s="8">
        <f>(COUNTIF(NobelPrize[category],F41)/total_awards)</f>
        <v>0.23726977248104009</v>
      </c>
    </row>
    <row r="42" spans="1:10" x14ac:dyDescent="0.3">
      <c r="A42" t="s">
        <v>578</v>
      </c>
      <c r="B42" t="s">
        <v>823</v>
      </c>
      <c r="C42">
        <f>COUNTIF(NobelPrize[born_country_code],$A42)</f>
        <v>7</v>
      </c>
      <c r="D42" s="7">
        <f t="shared" si="3"/>
        <v>7.5839653304442039E-3</v>
      </c>
      <c r="F42" t="s">
        <v>2277</v>
      </c>
      <c r="G42" s="8">
        <f>(COUNTIF(NobelPrize[category],F42)/total_awards)</f>
        <v>0.12567713976164679</v>
      </c>
    </row>
    <row r="43" spans="1:10" x14ac:dyDescent="0.3">
      <c r="A43" t="s">
        <v>691</v>
      </c>
      <c r="B43" t="s">
        <v>693</v>
      </c>
      <c r="C43">
        <f>COUNTIF(NobelPrize[born_country_code],$A43)</f>
        <v>9</v>
      </c>
      <c r="D43" s="7">
        <f t="shared" si="3"/>
        <v>9.7508125677139759E-3</v>
      </c>
      <c r="F43" t="s">
        <v>2278</v>
      </c>
      <c r="G43" s="8">
        <f>(COUNTIF(NobelPrize[category],F43)/total_awards)</f>
        <v>9.1007583965330444E-2</v>
      </c>
    </row>
    <row r="44" spans="1:10" x14ac:dyDescent="0.3">
      <c r="A44" t="s">
        <v>856</v>
      </c>
      <c r="B44" t="s">
        <v>2220</v>
      </c>
      <c r="C44">
        <f>COUNTIF(NobelPrize[born_country_code],$A44)</f>
        <v>1</v>
      </c>
      <c r="D44" s="7">
        <f t="shared" si="3"/>
        <v>1.0834236186348862E-3</v>
      </c>
    </row>
    <row r="45" spans="1:10" x14ac:dyDescent="0.3">
      <c r="A45" t="s">
        <v>543</v>
      </c>
      <c r="B45" t="s">
        <v>663</v>
      </c>
      <c r="C45">
        <f>COUNTIF(NobelPrize[born_country_code],$A45)</f>
        <v>4</v>
      </c>
      <c r="D45" s="7">
        <f t="shared" si="3"/>
        <v>4.3336944745395447E-3</v>
      </c>
    </row>
    <row r="46" spans="1:10" x14ac:dyDescent="0.3">
      <c r="A46" t="s">
        <v>930</v>
      </c>
      <c r="B46" t="s">
        <v>933</v>
      </c>
      <c r="C46">
        <f>COUNTIF(NobelPrize[born_country_code],$A46)</f>
        <v>2</v>
      </c>
      <c r="D46" s="7">
        <f t="shared" si="3"/>
        <v>2.1668472372697724E-3</v>
      </c>
    </row>
    <row r="47" spans="1:10" x14ac:dyDescent="0.3">
      <c r="A47" t="s">
        <v>944</v>
      </c>
      <c r="B47" t="s">
        <v>2221</v>
      </c>
      <c r="C47">
        <f>COUNTIF(NobelPrize[born_country_code],$A47)</f>
        <v>9</v>
      </c>
      <c r="D47" s="7">
        <f t="shared" si="3"/>
        <v>9.7508125677139759E-3</v>
      </c>
    </row>
    <row r="48" spans="1:10" x14ac:dyDescent="0.3">
      <c r="A48" t="s">
        <v>991</v>
      </c>
      <c r="B48" t="s">
        <v>2222</v>
      </c>
      <c r="C48">
        <f>COUNTIF(NobelPrize[born_country_code],$A48)</f>
        <v>1</v>
      </c>
      <c r="D48" s="7">
        <f t="shared" si="3"/>
        <v>1.0834236186348862E-3</v>
      </c>
    </row>
    <row r="49" spans="1:4" x14ac:dyDescent="0.3">
      <c r="A49" t="s">
        <v>498</v>
      </c>
      <c r="B49" t="s">
        <v>2223</v>
      </c>
      <c r="C49">
        <f>COUNTIF(NobelPrize[born_country_code],$A49)</f>
        <v>4</v>
      </c>
      <c r="D49" s="7">
        <f t="shared" si="3"/>
        <v>4.3336944745395447E-3</v>
      </c>
    </row>
    <row r="50" spans="1:4" x14ac:dyDescent="0.3">
      <c r="A50" t="s">
        <v>1091</v>
      </c>
      <c r="B50" t="s">
        <v>2224</v>
      </c>
      <c r="C50">
        <f>COUNTIF(NobelPrize[born_country_code],$A50)</f>
        <v>1</v>
      </c>
      <c r="D50" s="7">
        <f t="shared" si="3"/>
        <v>1.0834236186348862E-3</v>
      </c>
    </row>
    <row r="51" spans="1:4" x14ac:dyDescent="0.3">
      <c r="A51" t="s">
        <v>1262</v>
      </c>
      <c r="B51" t="s">
        <v>2225</v>
      </c>
      <c r="C51">
        <f>COUNTIF(NobelPrize[born_country_code],$A51)</f>
        <v>1</v>
      </c>
      <c r="D51" s="7">
        <f t="shared" si="3"/>
        <v>1.0834236186348862E-3</v>
      </c>
    </row>
    <row r="52" spans="1:4" x14ac:dyDescent="0.3">
      <c r="A52" t="s">
        <v>1273</v>
      </c>
      <c r="B52" t="s">
        <v>2226</v>
      </c>
      <c r="C52">
        <f>COUNTIF(NobelPrize[born_country_code],$A52)</f>
        <v>1</v>
      </c>
      <c r="D52" s="7">
        <f t="shared" si="3"/>
        <v>1.0834236186348862E-3</v>
      </c>
    </row>
    <row r="53" spans="1:4" x14ac:dyDescent="0.3">
      <c r="A53" t="s">
        <v>1287</v>
      </c>
      <c r="B53" t="s">
        <v>2227</v>
      </c>
      <c r="C53">
        <f>COUNTIF(NobelPrize[born_country_code],$A53)</f>
        <v>4</v>
      </c>
      <c r="D53" s="7">
        <f t="shared" si="3"/>
        <v>4.3336944745395447E-3</v>
      </c>
    </row>
    <row r="54" spans="1:4" x14ac:dyDescent="0.3">
      <c r="A54" t="s">
        <v>1290</v>
      </c>
      <c r="B54" t="s">
        <v>2228</v>
      </c>
      <c r="C54">
        <f>COUNTIF(NobelPrize[born_country_code],$A54)</f>
        <v>1</v>
      </c>
      <c r="D54" s="7">
        <f t="shared" si="3"/>
        <v>1.0834236186348862E-3</v>
      </c>
    </row>
    <row r="55" spans="1:4" x14ac:dyDescent="0.3">
      <c r="A55" t="s">
        <v>1301</v>
      </c>
      <c r="B55" t="s">
        <v>2229</v>
      </c>
      <c r="C55">
        <f>COUNTIF(NobelPrize[born_country_code],$A55)</f>
        <v>1</v>
      </c>
      <c r="D55" s="7">
        <f t="shared" si="3"/>
        <v>1.0834236186348862E-3</v>
      </c>
    </row>
    <row r="56" spans="1:4" x14ac:dyDescent="0.3">
      <c r="A56" t="s">
        <v>1307</v>
      </c>
      <c r="B56" t="s">
        <v>2230</v>
      </c>
      <c r="C56">
        <f>COUNTIF(NobelPrize[born_country_code],$A56)</f>
        <v>1</v>
      </c>
      <c r="D56" s="7">
        <f t="shared" si="3"/>
        <v>1.0834236186348862E-3</v>
      </c>
    </row>
    <row r="57" spans="1:4" x14ac:dyDescent="0.3">
      <c r="A57" t="s">
        <v>1309</v>
      </c>
      <c r="B57" t="s">
        <v>2231</v>
      </c>
      <c r="C57">
        <f>COUNTIF(NobelPrize[born_country_code],$A57)</f>
        <v>2</v>
      </c>
      <c r="D57" s="7">
        <f t="shared" si="3"/>
        <v>2.1668472372697724E-3</v>
      </c>
    </row>
    <row r="58" spans="1:4" x14ac:dyDescent="0.3">
      <c r="A58" t="s">
        <v>1288</v>
      </c>
      <c r="B58" t="s">
        <v>1680</v>
      </c>
      <c r="C58">
        <f>COUNTIF(NobelPrize[born_country_code],$A58)</f>
        <v>6</v>
      </c>
      <c r="D58" s="7">
        <f t="shared" si="3"/>
        <v>6.5005417118093175E-3</v>
      </c>
    </row>
    <row r="59" spans="1:4" x14ac:dyDescent="0.3">
      <c r="A59" t="s">
        <v>1323</v>
      </c>
      <c r="B59" t="s">
        <v>2232</v>
      </c>
      <c r="C59">
        <f>COUNTIF(NobelPrize[born_country_code],$A59)</f>
        <v>2</v>
      </c>
      <c r="D59" s="7">
        <f t="shared" si="3"/>
        <v>2.1668472372697724E-3</v>
      </c>
    </row>
    <row r="60" spans="1:4" x14ac:dyDescent="0.3">
      <c r="A60" t="s">
        <v>1384</v>
      </c>
      <c r="B60" t="s">
        <v>2233</v>
      </c>
      <c r="C60">
        <f>COUNTIF(NobelPrize[born_country_code],$A60)</f>
        <v>2</v>
      </c>
      <c r="D60" s="7">
        <f t="shared" si="3"/>
        <v>2.1668472372697724E-3</v>
      </c>
    </row>
    <row r="61" spans="1:4" x14ac:dyDescent="0.3">
      <c r="A61" t="s">
        <v>1398</v>
      </c>
      <c r="B61" t="s">
        <v>2234</v>
      </c>
      <c r="C61">
        <f>COUNTIF(NobelPrize[born_country_code],$A61)</f>
        <v>1</v>
      </c>
      <c r="D61" s="7">
        <f t="shared" si="3"/>
        <v>1.0834236186348862E-3</v>
      </c>
    </row>
    <row r="62" spans="1:4" x14ac:dyDescent="0.3">
      <c r="A62" t="s">
        <v>1407</v>
      </c>
      <c r="B62" t="s">
        <v>2235</v>
      </c>
      <c r="C62">
        <f>COUNTIF(NobelPrize[born_country_code],$A62)</f>
        <v>1</v>
      </c>
      <c r="D62" s="7">
        <f t="shared" si="3"/>
        <v>1.0834236186348862E-3</v>
      </c>
    </row>
    <row r="63" spans="1:4" x14ac:dyDescent="0.3">
      <c r="A63" t="s">
        <v>1414</v>
      </c>
      <c r="B63" t="s">
        <v>2236</v>
      </c>
      <c r="C63">
        <f>COUNTIF(NobelPrize[born_country_code],$A63)</f>
        <v>3</v>
      </c>
      <c r="D63" s="7">
        <f t="shared" si="3"/>
        <v>3.2502708559046588E-3</v>
      </c>
    </row>
    <row r="64" spans="1:4" x14ac:dyDescent="0.3">
      <c r="A64" t="s">
        <v>1415</v>
      </c>
      <c r="B64" t="s">
        <v>2237</v>
      </c>
      <c r="C64">
        <f>COUNTIF(NobelPrize[born_country_code],$A64)</f>
        <v>1</v>
      </c>
      <c r="D64" s="7">
        <f t="shared" si="3"/>
        <v>1.0834236186348862E-3</v>
      </c>
    </row>
    <row r="65" spans="1:4" x14ac:dyDescent="0.3">
      <c r="A65" t="s">
        <v>1453</v>
      </c>
      <c r="B65" t="s">
        <v>2238</v>
      </c>
      <c r="C65">
        <f>COUNTIF(NobelPrize[born_country_code],$A65)</f>
        <v>1</v>
      </c>
      <c r="D65" s="7">
        <f t="shared" si="3"/>
        <v>1.0834236186348862E-3</v>
      </c>
    </row>
    <row r="66" spans="1:4" x14ac:dyDescent="0.3">
      <c r="A66" t="s">
        <v>1454</v>
      </c>
      <c r="B66" t="s">
        <v>2239</v>
      </c>
      <c r="C66">
        <f>COUNTIF(NobelPrize[born_country_code],$A66)</f>
        <v>2</v>
      </c>
      <c r="D66" s="7">
        <f t="shared" si="3"/>
        <v>2.1668472372697724E-3</v>
      </c>
    </row>
    <row r="67" spans="1:4" x14ac:dyDescent="0.3">
      <c r="A67" t="s">
        <v>1457</v>
      </c>
      <c r="B67" t="s">
        <v>2240</v>
      </c>
      <c r="C67">
        <f>COUNTIF(NobelPrize[born_country_code],$A67)</f>
        <v>1</v>
      </c>
      <c r="D67" s="7">
        <f t="shared" si="3"/>
        <v>1.0834236186348862E-3</v>
      </c>
    </row>
    <row r="68" spans="1:4" x14ac:dyDescent="0.3">
      <c r="A68" t="s">
        <v>1460</v>
      </c>
      <c r="B68" t="s">
        <v>2241</v>
      </c>
      <c r="C68">
        <f>COUNTIF(NobelPrize[born_country_code],$A68)</f>
        <v>1</v>
      </c>
      <c r="D68" s="7">
        <f t="shared" ref="D68:D82" si="4">C68/total_awards</f>
        <v>1.0834236186348862E-3</v>
      </c>
    </row>
    <row r="69" spans="1:4" x14ac:dyDescent="0.3">
      <c r="A69" t="s">
        <v>1470</v>
      </c>
      <c r="B69" t="s">
        <v>2242</v>
      </c>
      <c r="C69">
        <f>COUNTIF(NobelPrize[born_country_code],$A69)</f>
        <v>2</v>
      </c>
      <c r="D69" s="7">
        <f t="shared" si="4"/>
        <v>2.1668472372697724E-3</v>
      </c>
    </row>
    <row r="70" spans="1:4" x14ac:dyDescent="0.3">
      <c r="A70" t="s">
        <v>1610</v>
      </c>
      <c r="B70" t="s">
        <v>2243</v>
      </c>
      <c r="C70">
        <f>COUNTIF(NobelPrize[born_country_code],$A70)</f>
        <v>1</v>
      </c>
      <c r="D70" s="7">
        <f t="shared" si="4"/>
        <v>1.0834236186348862E-3</v>
      </c>
    </row>
    <row r="71" spans="1:4" x14ac:dyDescent="0.3">
      <c r="A71" t="s">
        <v>1613</v>
      </c>
      <c r="B71" t="s">
        <v>2244</v>
      </c>
      <c r="C71">
        <f>COUNTIF(NobelPrize[born_country_code],$A71)</f>
        <v>1</v>
      </c>
      <c r="D71" s="7">
        <f t="shared" si="4"/>
        <v>1.0834236186348862E-3</v>
      </c>
    </row>
    <row r="72" spans="1:4" x14ac:dyDescent="0.3">
      <c r="A72" t="s">
        <v>1668</v>
      </c>
      <c r="B72" t="s">
        <v>2245</v>
      </c>
      <c r="C72">
        <f>COUNTIF(NobelPrize[born_country_code],$A72)</f>
        <v>2</v>
      </c>
      <c r="D72" s="7">
        <f t="shared" si="4"/>
        <v>2.1668472372697724E-3</v>
      </c>
    </row>
    <row r="73" spans="1:4" x14ac:dyDescent="0.3">
      <c r="A73" t="s">
        <v>1689</v>
      </c>
      <c r="B73" t="s">
        <v>2246</v>
      </c>
      <c r="C73">
        <f>COUNTIF(NobelPrize[born_country_code],$A73)</f>
        <v>1</v>
      </c>
      <c r="D73" s="7">
        <f t="shared" si="4"/>
        <v>1.0834236186348862E-3</v>
      </c>
    </row>
    <row r="74" spans="1:4" x14ac:dyDescent="0.3">
      <c r="A74" t="s">
        <v>1742</v>
      </c>
      <c r="B74" t="s">
        <v>2247</v>
      </c>
      <c r="C74">
        <f>COUNTIF(NobelPrize[born_country_code],$A74)</f>
        <v>1</v>
      </c>
      <c r="D74" s="7">
        <f t="shared" si="4"/>
        <v>1.0834236186348862E-3</v>
      </c>
    </row>
    <row r="75" spans="1:4" x14ac:dyDescent="0.3">
      <c r="A75" t="s">
        <v>1844</v>
      </c>
      <c r="B75" t="s">
        <v>2248</v>
      </c>
      <c r="C75">
        <f>COUNTIF(NobelPrize[born_country_code],$A75)</f>
        <v>1</v>
      </c>
      <c r="D75" s="7">
        <f t="shared" si="4"/>
        <v>1.0834236186348862E-3</v>
      </c>
    </row>
    <row r="76" spans="1:4" x14ac:dyDescent="0.3">
      <c r="A76" t="s">
        <v>1853</v>
      </c>
      <c r="B76" t="s">
        <v>2249</v>
      </c>
      <c r="C76">
        <f>COUNTIF(NobelPrize[born_country_code],$A76)</f>
        <v>1</v>
      </c>
      <c r="D76" s="7">
        <f t="shared" si="4"/>
        <v>1.0834236186348862E-3</v>
      </c>
    </row>
    <row r="77" spans="1:4" x14ac:dyDescent="0.3">
      <c r="A77" t="s">
        <v>1873</v>
      </c>
      <c r="B77" t="s">
        <v>2250</v>
      </c>
      <c r="C77">
        <f>COUNTIF(NobelPrize[born_country_code],$A77)</f>
        <v>2</v>
      </c>
      <c r="D77" s="7">
        <f t="shared" si="4"/>
        <v>2.1668472372697724E-3</v>
      </c>
    </row>
    <row r="78" spans="1:4" x14ac:dyDescent="0.3">
      <c r="A78" t="s">
        <v>1878</v>
      </c>
      <c r="B78" t="s">
        <v>2251</v>
      </c>
      <c r="C78">
        <f>COUNTIF(NobelPrize[born_country_code],$A78)</f>
        <v>1</v>
      </c>
      <c r="D78" s="7">
        <f t="shared" si="4"/>
        <v>1.0834236186348862E-3</v>
      </c>
    </row>
    <row r="79" spans="1:4" x14ac:dyDescent="0.3">
      <c r="A79" t="s">
        <v>1889</v>
      </c>
      <c r="B79" t="s">
        <v>2252</v>
      </c>
      <c r="C79">
        <f>COUNTIF(NobelPrize[born_country_code],$A79)</f>
        <v>1</v>
      </c>
      <c r="D79" s="7">
        <f t="shared" si="4"/>
        <v>1.0834236186348862E-3</v>
      </c>
    </row>
    <row r="80" spans="1:4" x14ac:dyDescent="0.3">
      <c r="A80" t="s">
        <v>2038</v>
      </c>
      <c r="B80" t="s">
        <v>2253</v>
      </c>
      <c r="C80">
        <f>COUNTIF(NobelPrize[born_country_code],$A80)</f>
        <v>1</v>
      </c>
      <c r="D80" s="7">
        <f t="shared" si="4"/>
        <v>1.0834236186348862E-3</v>
      </c>
    </row>
    <row r="81" spans="1:6" x14ac:dyDescent="0.3">
      <c r="A81" t="s">
        <v>2040</v>
      </c>
      <c r="B81" t="s">
        <v>2254</v>
      </c>
      <c r="C81">
        <f>COUNTIF(NobelPrize[born_country_code],$A81)</f>
        <v>1</v>
      </c>
      <c r="D81" s="7">
        <f t="shared" si="4"/>
        <v>1.0834236186348862E-3</v>
      </c>
    </row>
    <row r="82" spans="1:6" x14ac:dyDescent="0.3">
      <c r="A82" t="s">
        <v>2067</v>
      </c>
      <c r="B82" t="s">
        <v>2255</v>
      </c>
      <c r="C82">
        <f>COUNTIF(NobelPrize[born_country_code],$A82)</f>
        <v>1</v>
      </c>
      <c r="D82" s="7">
        <f t="shared" si="4"/>
        <v>1.0834236186348862E-3</v>
      </c>
    </row>
    <row r="90" spans="1:6" x14ac:dyDescent="0.3">
      <c r="A90" t="s">
        <v>2266</v>
      </c>
      <c r="B90" t="s">
        <v>2267</v>
      </c>
      <c r="C90" s="12" t="s">
        <v>2268</v>
      </c>
      <c r="D90" s="12" t="s">
        <v>2265</v>
      </c>
      <c r="F90" s="12" t="s">
        <v>2269</v>
      </c>
    </row>
    <row r="91" spans="1:6" x14ac:dyDescent="0.3">
      <c r="A91" t="str" cm="1">
        <f t="array" ref="A91:A1013">NobelPrize[firstname]</f>
        <v>Wilhelm Conrad</v>
      </c>
      <c r="B91" t="str" cm="1">
        <f t="array" ref="B91:B1013">IF(NobelPrize[surname]&lt;&gt;"",NobelPrize[surname],"")</f>
        <v> Röntgen</v>
      </c>
      <c r="C91">
        <f>COUNTIFS(NobelPrize[firstname],$A91,NobelPrize[surname],$B91)</f>
        <v>1</v>
      </c>
      <c r="D91" t="str" cm="1">
        <f t="array" ref="D91:D1013">CONCATENATE(NobelPrize[firstname]," ",NobelPrize[surname])</f>
        <v>Wilhelm Conrad  Röntgen</v>
      </c>
      <c r="F91" t="str" cm="1">
        <f t="array" ref="F91:F94">_xlfn.UNIQUE(_xlfn._xlws.FILTER(D91:D1013,C91:C1013=2))</f>
        <v>Marie Curie</v>
      </c>
    </row>
    <row r="92" spans="1:6" x14ac:dyDescent="0.3">
      <c r="A92" t="str">
        <v>Hendrik A.</v>
      </c>
      <c r="B92" t="str">
        <v>Lorentz</v>
      </c>
      <c r="C92">
        <f>COUNTIFS(NobelPrize[firstname],$A92,NobelPrize[surname],$B92)</f>
        <v>1</v>
      </c>
      <c r="D92" t="str">
        <v>Hendrik A. Lorentz</v>
      </c>
      <c r="F92" t="str">
        <v>John Bardeen</v>
      </c>
    </row>
    <row r="93" spans="1:6" x14ac:dyDescent="0.3">
      <c r="A93" t="str">
        <v>Pieter</v>
      </c>
      <c r="B93" t="str">
        <v>Zeeman</v>
      </c>
      <c r="C93">
        <f>COUNTIFS(NobelPrize[firstname],$A93,NobelPrize[surname],$B93)</f>
        <v>1</v>
      </c>
      <c r="D93" t="str">
        <v>Pieter Zeeman</v>
      </c>
      <c r="F93" t="str">
        <v>Linus Pauling</v>
      </c>
    </row>
    <row r="94" spans="1:6" x14ac:dyDescent="0.3">
      <c r="A94" t="str">
        <v>Henri</v>
      </c>
      <c r="B94" t="str">
        <v>Becquerel</v>
      </c>
      <c r="C94">
        <f>COUNTIFS(NobelPrize[firstname],$A94,NobelPrize[surname],$B94)</f>
        <v>1</v>
      </c>
      <c r="D94" t="str">
        <v>Henri Becquerel</v>
      </c>
      <c r="F94" t="str">
        <v>Frederick Sanger</v>
      </c>
    </row>
    <row r="95" spans="1:6" x14ac:dyDescent="0.3">
      <c r="A95" t="str">
        <v>Pierre</v>
      </c>
      <c r="B95" t="str">
        <v>Curie</v>
      </c>
      <c r="C95">
        <f>COUNTIFS(NobelPrize[firstname],$A95,NobelPrize[surname],$B95)</f>
        <v>1</v>
      </c>
      <c r="D95" t="str">
        <v>Pierre Curie</v>
      </c>
    </row>
    <row r="96" spans="1:6" x14ac:dyDescent="0.3">
      <c r="A96" t="str">
        <v>Marie</v>
      </c>
      <c r="B96" t="str">
        <v>Curie</v>
      </c>
      <c r="C96">
        <f>COUNTIFS(NobelPrize[firstname],$A96,NobelPrize[surname],$B96)</f>
        <v>2</v>
      </c>
      <c r="D96" t="str">
        <v>Marie Curie</v>
      </c>
    </row>
    <row r="97" spans="1:4" x14ac:dyDescent="0.3">
      <c r="A97" t="str">
        <v>Marie</v>
      </c>
      <c r="B97" t="str">
        <v>Curie</v>
      </c>
      <c r="C97">
        <f>COUNTIFS(NobelPrize[firstname],$A97,NobelPrize[surname],$B97)</f>
        <v>2</v>
      </c>
      <c r="D97" t="str">
        <v>Marie Curie</v>
      </c>
    </row>
    <row r="98" spans="1:4" x14ac:dyDescent="0.3">
      <c r="A98" t="str">
        <v>Lord</v>
      </c>
      <c r="B98" t="str">
        <v>Rayleigh</v>
      </c>
      <c r="C98">
        <f>COUNTIFS(NobelPrize[firstname],$A98,NobelPrize[surname],$B98)</f>
        <v>1</v>
      </c>
      <c r="D98" t="str">
        <v>Lord Rayleigh</v>
      </c>
    </row>
    <row r="99" spans="1:4" x14ac:dyDescent="0.3">
      <c r="A99" t="str">
        <v>Philipp</v>
      </c>
      <c r="B99" t="str">
        <v>Lenard</v>
      </c>
      <c r="C99">
        <f>COUNTIFS(NobelPrize[firstname],$A99,NobelPrize[surname],$B99)</f>
        <v>1</v>
      </c>
      <c r="D99" t="str">
        <v>Philipp Lenard</v>
      </c>
    </row>
    <row r="100" spans="1:4" x14ac:dyDescent="0.3">
      <c r="A100" t="str">
        <v>J.J.</v>
      </c>
      <c r="B100" t="str">
        <v>Thomson</v>
      </c>
      <c r="C100">
        <f>COUNTIFS(NobelPrize[firstname],$A100,NobelPrize[surname],$B100)</f>
        <v>1</v>
      </c>
      <c r="D100" t="str">
        <v>J.J. Thomson</v>
      </c>
    </row>
    <row r="101" spans="1:4" x14ac:dyDescent="0.3">
      <c r="A101" t="str">
        <v>Albert A.</v>
      </c>
      <c r="B101" t="str">
        <v>Michelson</v>
      </c>
      <c r="C101">
        <f>COUNTIFS(NobelPrize[firstname],$A101,NobelPrize[surname],$B101)</f>
        <v>1</v>
      </c>
      <c r="D101" t="str">
        <v>Albert A. Michelson</v>
      </c>
    </row>
    <row r="102" spans="1:4" x14ac:dyDescent="0.3">
      <c r="A102" t="str">
        <v>Gabriel</v>
      </c>
      <c r="B102" t="str">
        <v>Lippmann</v>
      </c>
      <c r="C102">
        <f>COUNTIFS(NobelPrize[firstname],$A102,NobelPrize[surname],$B102)</f>
        <v>1</v>
      </c>
      <c r="D102" t="str">
        <v>Gabriel Lippmann</v>
      </c>
    </row>
    <row r="103" spans="1:4" x14ac:dyDescent="0.3">
      <c r="A103" t="str">
        <v>Guglielmo</v>
      </c>
      <c r="B103" t="str">
        <v>Marconi</v>
      </c>
      <c r="C103">
        <f>COUNTIFS(NobelPrize[firstname],$A103,NobelPrize[surname],$B103)</f>
        <v>1</v>
      </c>
      <c r="D103" t="str">
        <v>Guglielmo Marconi</v>
      </c>
    </row>
    <row r="104" spans="1:4" x14ac:dyDescent="0.3">
      <c r="A104" t="str">
        <v>Ferdinand</v>
      </c>
      <c r="B104" t="str">
        <v>Braun</v>
      </c>
      <c r="C104">
        <f>COUNTIFS(NobelPrize[firstname],$A104,NobelPrize[surname],$B104)</f>
        <v>1</v>
      </c>
      <c r="D104" t="str">
        <v>Ferdinand Braun</v>
      </c>
    </row>
    <row r="105" spans="1:4" x14ac:dyDescent="0.3">
      <c r="A105" t="str">
        <v>Johannes Diderik</v>
      </c>
      <c r="B105" t="str">
        <v>van der Waals</v>
      </c>
      <c r="C105">
        <f>COUNTIFS(NobelPrize[firstname],$A105,NobelPrize[surname],$B105)</f>
        <v>1</v>
      </c>
      <c r="D105" t="str">
        <v>Johannes Diderik van der Waals</v>
      </c>
    </row>
    <row r="106" spans="1:4" x14ac:dyDescent="0.3">
      <c r="A106" t="str">
        <v>Wilhelm</v>
      </c>
      <c r="B106" t="str">
        <v>Wien</v>
      </c>
      <c r="C106">
        <f>COUNTIFS(NobelPrize[firstname],$A106,NobelPrize[surname],$B106)</f>
        <v>1</v>
      </c>
      <c r="D106" t="str">
        <v>Wilhelm Wien</v>
      </c>
    </row>
    <row r="107" spans="1:4" x14ac:dyDescent="0.3">
      <c r="A107" t="str">
        <v>Gustaf</v>
      </c>
      <c r="B107" t="str">
        <v>Dalén</v>
      </c>
      <c r="C107">
        <f>COUNTIFS(NobelPrize[firstname],$A107,NobelPrize[surname],$B107)</f>
        <v>1</v>
      </c>
      <c r="D107" t="str">
        <v>Gustaf Dalén</v>
      </c>
    </row>
    <row r="108" spans="1:4" x14ac:dyDescent="0.3">
      <c r="A108" t="str">
        <v>Heike</v>
      </c>
      <c r="B108" t="str">
        <v>Kamerlingh Onnes</v>
      </c>
      <c r="C108">
        <f>COUNTIFS(NobelPrize[firstname],$A108,NobelPrize[surname],$B108)</f>
        <v>1</v>
      </c>
      <c r="D108" t="str">
        <v>Heike Kamerlingh Onnes</v>
      </c>
    </row>
    <row r="109" spans="1:4" x14ac:dyDescent="0.3">
      <c r="A109" t="str">
        <v>Max</v>
      </c>
      <c r="B109" t="str">
        <v>von Laue</v>
      </c>
      <c r="C109">
        <f>COUNTIFS(NobelPrize[firstname],$A109,NobelPrize[surname],$B109)</f>
        <v>1</v>
      </c>
      <c r="D109" t="str">
        <v>Max von Laue</v>
      </c>
    </row>
    <row r="110" spans="1:4" x14ac:dyDescent="0.3">
      <c r="A110" t="str">
        <v>William</v>
      </c>
      <c r="B110" t="str">
        <v>Bragg</v>
      </c>
      <c r="C110">
        <f>COUNTIFS(NobelPrize[firstname],$A110,NobelPrize[surname],$B110)</f>
        <v>1</v>
      </c>
      <c r="D110" t="str">
        <v>William Bragg</v>
      </c>
    </row>
    <row r="111" spans="1:4" x14ac:dyDescent="0.3">
      <c r="A111" t="str">
        <v>Lawrence</v>
      </c>
      <c r="B111" t="str">
        <v>Bragg</v>
      </c>
      <c r="C111">
        <f>COUNTIFS(NobelPrize[firstname],$A111,NobelPrize[surname],$B111)</f>
        <v>1</v>
      </c>
      <c r="D111" t="str">
        <v>Lawrence Bragg</v>
      </c>
    </row>
    <row r="112" spans="1:4" x14ac:dyDescent="0.3">
      <c r="A112" t="str">
        <v>Charles Glover</v>
      </c>
      <c r="B112" t="str">
        <v>Barkla</v>
      </c>
      <c r="C112">
        <f>COUNTIFS(NobelPrize[firstname],$A112,NobelPrize[surname],$B112)</f>
        <v>1</v>
      </c>
      <c r="D112" t="str">
        <v>Charles Glover Barkla</v>
      </c>
    </row>
    <row r="113" spans="1:4" x14ac:dyDescent="0.3">
      <c r="A113" t="str">
        <v>Max</v>
      </c>
      <c r="B113" t="str">
        <v>Planck</v>
      </c>
      <c r="C113">
        <f>COUNTIFS(NobelPrize[firstname],$A113,NobelPrize[surname],$B113)</f>
        <v>1</v>
      </c>
      <c r="D113" t="str">
        <v>Max Planck</v>
      </c>
    </row>
    <row r="114" spans="1:4" x14ac:dyDescent="0.3">
      <c r="A114" t="str">
        <v>Johannes</v>
      </c>
      <c r="B114" t="str">
        <v>Stark</v>
      </c>
      <c r="C114">
        <f>COUNTIFS(NobelPrize[firstname],$A114,NobelPrize[surname],$B114)</f>
        <v>1</v>
      </c>
      <c r="D114" t="str">
        <v>Johannes Stark</v>
      </c>
    </row>
    <row r="115" spans="1:4" x14ac:dyDescent="0.3">
      <c r="A115" t="str">
        <v>Charles Edouard</v>
      </c>
      <c r="B115" t="str">
        <v>Guillaume</v>
      </c>
      <c r="C115">
        <f>COUNTIFS(NobelPrize[firstname],$A115,NobelPrize[surname],$B115)</f>
        <v>1</v>
      </c>
      <c r="D115" t="str">
        <v>Charles Edouard Guillaume</v>
      </c>
    </row>
    <row r="116" spans="1:4" x14ac:dyDescent="0.3">
      <c r="A116" t="str">
        <v>Albert</v>
      </c>
      <c r="B116" t="str">
        <v>Einstein</v>
      </c>
      <c r="C116">
        <f>COUNTIFS(NobelPrize[firstname],$A116,NobelPrize[surname],$B116)</f>
        <v>1</v>
      </c>
      <c r="D116" t="str">
        <v>Albert Einstein</v>
      </c>
    </row>
    <row r="117" spans="1:4" x14ac:dyDescent="0.3">
      <c r="A117" t="str">
        <v>Niels</v>
      </c>
      <c r="B117" t="str">
        <v>Bohr</v>
      </c>
      <c r="C117">
        <f>COUNTIFS(NobelPrize[firstname],$A117,NobelPrize[surname],$B117)</f>
        <v>1</v>
      </c>
      <c r="D117" t="str">
        <v>Niels Bohr</v>
      </c>
    </row>
    <row r="118" spans="1:4" x14ac:dyDescent="0.3">
      <c r="A118" t="str">
        <v>Robert A.</v>
      </c>
      <c r="B118" t="str">
        <v>Millikan</v>
      </c>
      <c r="C118">
        <f>COUNTIFS(NobelPrize[firstname],$A118,NobelPrize[surname],$B118)</f>
        <v>1</v>
      </c>
      <c r="D118" t="str">
        <v>Robert A. Millikan</v>
      </c>
    </row>
    <row r="119" spans="1:4" x14ac:dyDescent="0.3">
      <c r="A119" t="str">
        <v>Manne</v>
      </c>
      <c r="B119" t="str">
        <v>Siegbahn</v>
      </c>
      <c r="C119">
        <f>COUNTIFS(NobelPrize[firstname],$A119,NobelPrize[surname],$B119)</f>
        <v>1</v>
      </c>
      <c r="D119" t="str">
        <v>Manne Siegbahn</v>
      </c>
    </row>
    <row r="120" spans="1:4" x14ac:dyDescent="0.3">
      <c r="A120" t="str">
        <v>James</v>
      </c>
      <c r="B120" t="str">
        <v>Franck</v>
      </c>
      <c r="C120">
        <f>COUNTIFS(NobelPrize[firstname],$A120,NobelPrize[surname],$B120)</f>
        <v>1</v>
      </c>
      <c r="D120" t="str">
        <v>James Franck</v>
      </c>
    </row>
    <row r="121" spans="1:4" x14ac:dyDescent="0.3">
      <c r="A121" t="str">
        <v>Gustav</v>
      </c>
      <c r="B121" t="str">
        <v>Hertz</v>
      </c>
      <c r="C121">
        <f>COUNTIFS(NobelPrize[firstname],$A121,NobelPrize[surname],$B121)</f>
        <v>1</v>
      </c>
      <c r="D121" t="str">
        <v>Gustav Hertz</v>
      </c>
    </row>
    <row r="122" spans="1:4" x14ac:dyDescent="0.3">
      <c r="A122" t="str">
        <v>Jean Baptiste</v>
      </c>
      <c r="B122" t="str">
        <v>Perrin</v>
      </c>
      <c r="C122">
        <f>COUNTIFS(NobelPrize[firstname],$A122,NobelPrize[surname],$B122)</f>
        <v>1</v>
      </c>
      <c r="D122" t="str">
        <v>Jean Baptiste Perrin</v>
      </c>
    </row>
    <row r="123" spans="1:4" x14ac:dyDescent="0.3">
      <c r="A123" t="str">
        <v>Arthur H.</v>
      </c>
      <c r="B123" t="str">
        <v>Compton</v>
      </c>
      <c r="C123">
        <f>COUNTIFS(NobelPrize[firstname],$A123,NobelPrize[surname],$B123)</f>
        <v>1</v>
      </c>
      <c r="D123" t="str">
        <v>Arthur H. Compton</v>
      </c>
    </row>
    <row r="124" spans="1:4" x14ac:dyDescent="0.3">
      <c r="A124" t="str">
        <v>C.T.R.</v>
      </c>
      <c r="B124" t="str">
        <v>Wilson</v>
      </c>
      <c r="C124">
        <f>COUNTIFS(NobelPrize[firstname],$A124,NobelPrize[surname],$B124)</f>
        <v>1</v>
      </c>
      <c r="D124" t="str">
        <v>C.T.R. Wilson</v>
      </c>
    </row>
    <row r="125" spans="1:4" x14ac:dyDescent="0.3">
      <c r="A125" t="str">
        <v>Owen Willans</v>
      </c>
      <c r="B125" t="str">
        <v>Richardson</v>
      </c>
      <c r="C125">
        <f>COUNTIFS(NobelPrize[firstname],$A125,NobelPrize[surname],$B125)</f>
        <v>1</v>
      </c>
      <c r="D125" t="str">
        <v>Owen Willans Richardson</v>
      </c>
    </row>
    <row r="126" spans="1:4" x14ac:dyDescent="0.3">
      <c r="A126" t="str">
        <v>Louis</v>
      </c>
      <c r="B126" t="str">
        <v>de Broglie</v>
      </c>
      <c r="C126">
        <f>COUNTIFS(NobelPrize[firstname],$A126,NobelPrize[surname],$B126)</f>
        <v>1</v>
      </c>
      <c r="D126" t="str">
        <v>Louis de Broglie</v>
      </c>
    </row>
    <row r="127" spans="1:4" x14ac:dyDescent="0.3">
      <c r="A127" t="str">
        <v>Sir Chandrasekhara Venkata</v>
      </c>
      <c r="B127" t="str">
        <v>Raman</v>
      </c>
      <c r="C127">
        <f>COUNTIFS(NobelPrize[firstname],$A127,NobelPrize[surname],$B127)</f>
        <v>1</v>
      </c>
      <c r="D127" t="str">
        <v>Sir Chandrasekhara Venkata Raman</v>
      </c>
    </row>
    <row r="128" spans="1:4" x14ac:dyDescent="0.3">
      <c r="A128" t="str">
        <v>Werner</v>
      </c>
      <c r="B128" t="str">
        <v>Heisenberg</v>
      </c>
      <c r="C128">
        <f>COUNTIFS(NobelPrize[firstname],$A128,NobelPrize[surname],$B128)</f>
        <v>1</v>
      </c>
      <c r="D128" t="str">
        <v>Werner Heisenberg</v>
      </c>
    </row>
    <row r="129" spans="1:4" x14ac:dyDescent="0.3">
      <c r="A129" t="str">
        <v>Erwin</v>
      </c>
      <c r="B129" t="str">
        <v>Schrödinger</v>
      </c>
      <c r="C129">
        <f>COUNTIFS(NobelPrize[firstname],$A129,NobelPrize[surname],$B129)</f>
        <v>1</v>
      </c>
      <c r="D129" t="str">
        <v>Erwin Schrödinger</v>
      </c>
    </row>
    <row r="130" spans="1:4" x14ac:dyDescent="0.3">
      <c r="A130" t="str">
        <v>Paul A.M.</v>
      </c>
      <c r="B130" t="str">
        <v>Dirac</v>
      </c>
      <c r="C130">
        <f>COUNTIFS(NobelPrize[firstname],$A130,NobelPrize[surname],$B130)</f>
        <v>1</v>
      </c>
      <c r="D130" t="str">
        <v>Paul A.M. Dirac</v>
      </c>
    </row>
    <row r="131" spans="1:4" x14ac:dyDescent="0.3">
      <c r="A131" t="str">
        <v>James</v>
      </c>
      <c r="B131" t="str">
        <v>Chadwick</v>
      </c>
      <c r="C131">
        <f>COUNTIFS(NobelPrize[firstname],$A131,NobelPrize[surname],$B131)</f>
        <v>1</v>
      </c>
      <c r="D131" t="str">
        <v>James Chadwick</v>
      </c>
    </row>
    <row r="132" spans="1:4" x14ac:dyDescent="0.3">
      <c r="A132" t="str">
        <v>Victor F.</v>
      </c>
      <c r="B132" t="str">
        <v>Hess</v>
      </c>
      <c r="C132">
        <f>COUNTIFS(NobelPrize[firstname],$A132,NobelPrize[surname],$B132)</f>
        <v>1</v>
      </c>
      <c r="D132" t="str">
        <v>Victor F. Hess</v>
      </c>
    </row>
    <row r="133" spans="1:4" x14ac:dyDescent="0.3">
      <c r="A133" t="str">
        <v>Carl D.</v>
      </c>
      <c r="B133" t="str">
        <v>Anderson</v>
      </c>
      <c r="C133">
        <f>COUNTIFS(NobelPrize[firstname],$A133,NobelPrize[surname],$B133)</f>
        <v>1</v>
      </c>
      <c r="D133" t="str">
        <v>Carl D. Anderson</v>
      </c>
    </row>
    <row r="134" spans="1:4" x14ac:dyDescent="0.3">
      <c r="A134" t="str">
        <v>Clinton</v>
      </c>
      <c r="B134" t="str">
        <v>Davisson</v>
      </c>
      <c r="C134">
        <f>COUNTIFS(NobelPrize[firstname],$A134,NobelPrize[surname],$B134)</f>
        <v>1</v>
      </c>
      <c r="D134" t="str">
        <v>Clinton Davisson</v>
      </c>
    </row>
    <row r="135" spans="1:4" x14ac:dyDescent="0.3">
      <c r="A135" t="str">
        <v>George Paget</v>
      </c>
      <c r="B135" t="str">
        <v>Thomson</v>
      </c>
      <c r="C135">
        <f>COUNTIFS(NobelPrize[firstname],$A135,NobelPrize[surname],$B135)</f>
        <v>1</v>
      </c>
      <c r="D135" t="str">
        <v>George Paget Thomson</v>
      </c>
    </row>
    <row r="136" spans="1:4" x14ac:dyDescent="0.3">
      <c r="A136" t="str">
        <v>Enrico</v>
      </c>
      <c r="B136" t="str">
        <v>Fermi</v>
      </c>
      <c r="C136">
        <f>COUNTIFS(NobelPrize[firstname],$A136,NobelPrize[surname],$B136)</f>
        <v>1</v>
      </c>
      <c r="D136" t="str">
        <v>Enrico Fermi</v>
      </c>
    </row>
    <row r="137" spans="1:4" x14ac:dyDescent="0.3">
      <c r="A137" t="str">
        <v>Ernest</v>
      </c>
      <c r="B137" t="str">
        <v>Lawrence</v>
      </c>
      <c r="C137">
        <f>COUNTIFS(NobelPrize[firstname],$A137,NobelPrize[surname],$B137)</f>
        <v>1</v>
      </c>
      <c r="D137" t="str">
        <v>Ernest Lawrence</v>
      </c>
    </row>
    <row r="138" spans="1:4" x14ac:dyDescent="0.3">
      <c r="A138" t="str">
        <v>Otto</v>
      </c>
      <c r="B138" t="str">
        <v>Stern</v>
      </c>
      <c r="C138">
        <f>COUNTIFS(NobelPrize[firstname],$A138,NobelPrize[surname],$B138)</f>
        <v>1</v>
      </c>
      <c r="D138" t="str">
        <v>Otto Stern</v>
      </c>
    </row>
    <row r="139" spans="1:4" x14ac:dyDescent="0.3">
      <c r="A139" t="str">
        <v>Isidor Isaac</v>
      </c>
      <c r="B139" t="str">
        <v>Rabi</v>
      </c>
      <c r="C139">
        <f>COUNTIFS(NobelPrize[firstname],$A139,NobelPrize[surname],$B139)</f>
        <v>1</v>
      </c>
      <c r="D139" t="str">
        <v>Isidor Isaac Rabi</v>
      </c>
    </row>
    <row r="140" spans="1:4" x14ac:dyDescent="0.3">
      <c r="A140" t="str">
        <v>Wolfgang</v>
      </c>
      <c r="B140" t="str">
        <v>Pauli</v>
      </c>
      <c r="C140">
        <f>COUNTIFS(NobelPrize[firstname],$A140,NobelPrize[surname],$B140)</f>
        <v>1</v>
      </c>
      <c r="D140" t="str">
        <v>Wolfgang Pauli</v>
      </c>
    </row>
    <row r="141" spans="1:4" x14ac:dyDescent="0.3">
      <c r="A141" t="str">
        <v>Percy W.</v>
      </c>
      <c r="B141" t="str">
        <v>Bridgman</v>
      </c>
      <c r="C141">
        <f>COUNTIFS(NobelPrize[firstname],$A141,NobelPrize[surname],$B141)</f>
        <v>1</v>
      </c>
      <c r="D141" t="str">
        <v>Percy W. Bridgman</v>
      </c>
    </row>
    <row r="142" spans="1:4" x14ac:dyDescent="0.3">
      <c r="A142" t="str">
        <v>Edward V.</v>
      </c>
      <c r="B142" t="str">
        <v>Appleton</v>
      </c>
      <c r="C142">
        <f>COUNTIFS(NobelPrize[firstname],$A142,NobelPrize[surname],$B142)</f>
        <v>1</v>
      </c>
      <c r="D142" t="str">
        <v>Edward V. Appleton</v>
      </c>
    </row>
    <row r="143" spans="1:4" x14ac:dyDescent="0.3">
      <c r="A143" t="str">
        <v>Patrick M.S.</v>
      </c>
      <c r="B143" t="str">
        <v>Blackett</v>
      </c>
      <c r="C143">
        <f>COUNTIFS(NobelPrize[firstname],$A143,NobelPrize[surname],$B143)</f>
        <v>1</v>
      </c>
      <c r="D143" t="str">
        <v>Patrick M.S. Blackett</v>
      </c>
    </row>
    <row r="144" spans="1:4" x14ac:dyDescent="0.3">
      <c r="A144" t="str">
        <v>Hideki</v>
      </c>
      <c r="B144" t="str">
        <v>Yukawa</v>
      </c>
      <c r="C144">
        <f>COUNTIFS(NobelPrize[firstname],$A144,NobelPrize[surname],$B144)</f>
        <v>1</v>
      </c>
      <c r="D144" t="str">
        <v>Hideki Yukawa</v>
      </c>
    </row>
    <row r="145" spans="1:4" x14ac:dyDescent="0.3">
      <c r="A145" t="str">
        <v>Cecil</v>
      </c>
      <c r="B145" t="str">
        <v>Powell</v>
      </c>
      <c r="C145">
        <f>COUNTIFS(NobelPrize[firstname],$A145,NobelPrize[surname],$B145)</f>
        <v>1</v>
      </c>
      <c r="D145" t="str">
        <v>Cecil Powell</v>
      </c>
    </row>
    <row r="146" spans="1:4" x14ac:dyDescent="0.3">
      <c r="A146" t="str">
        <v>John</v>
      </c>
      <c r="B146" t="str">
        <v>Cockcroft</v>
      </c>
      <c r="C146">
        <f>COUNTIFS(NobelPrize[firstname],$A146,NobelPrize[surname],$B146)</f>
        <v>1</v>
      </c>
      <c r="D146" t="str">
        <v>John Cockcroft</v>
      </c>
    </row>
    <row r="147" spans="1:4" x14ac:dyDescent="0.3">
      <c r="A147" t="str">
        <v>Ernest T.S.</v>
      </c>
      <c r="B147" t="str">
        <v>Walton</v>
      </c>
      <c r="C147">
        <f>COUNTIFS(NobelPrize[firstname],$A147,NobelPrize[surname],$B147)</f>
        <v>1</v>
      </c>
      <c r="D147" t="str">
        <v>Ernest T.S. Walton</v>
      </c>
    </row>
    <row r="148" spans="1:4" x14ac:dyDescent="0.3">
      <c r="A148" t="str">
        <v>Felix</v>
      </c>
      <c r="B148" t="str">
        <v>Bloch</v>
      </c>
      <c r="C148">
        <f>COUNTIFS(NobelPrize[firstname],$A148,NobelPrize[surname],$B148)</f>
        <v>1</v>
      </c>
      <c r="D148" t="str">
        <v>Felix Bloch</v>
      </c>
    </row>
    <row r="149" spans="1:4" x14ac:dyDescent="0.3">
      <c r="A149" t="str">
        <v>E. M.</v>
      </c>
      <c r="B149" t="str">
        <v>Purcell</v>
      </c>
      <c r="C149">
        <f>COUNTIFS(NobelPrize[firstname],$A149,NobelPrize[surname],$B149)</f>
        <v>1</v>
      </c>
      <c r="D149" t="str">
        <v>E. M. Purcell</v>
      </c>
    </row>
    <row r="150" spans="1:4" x14ac:dyDescent="0.3">
      <c r="A150" t="str">
        <v>Frits</v>
      </c>
      <c r="B150" t="str">
        <v>Zernike</v>
      </c>
      <c r="C150">
        <f>COUNTIFS(NobelPrize[firstname],$A150,NobelPrize[surname],$B150)</f>
        <v>1</v>
      </c>
      <c r="D150" t="str">
        <v>Frits Zernike</v>
      </c>
    </row>
    <row r="151" spans="1:4" x14ac:dyDescent="0.3">
      <c r="A151" t="str">
        <v>Max</v>
      </c>
      <c r="B151" t="str">
        <v>Born</v>
      </c>
      <c r="C151">
        <f>COUNTIFS(NobelPrize[firstname],$A151,NobelPrize[surname],$B151)</f>
        <v>1</v>
      </c>
      <c r="D151" t="str">
        <v>Max Born</v>
      </c>
    </row>
    <row r="152" spans="1:4" x14ac:dyDescent="0.3">
      <c r="A152" t="str">
        <v>Walther</v>
      </c>
      <c r="B152" t="str">
        <v>Bothe</v>
      </c>
      <c r="C152">
        <f>COUNTIFS(NobelPrize[firstname],$A152,NobelPrize[surname],$B152)</f>
        <v>1</v>
      </c>
      <c r="D152" t="str">
        <v>Walther Bothe</v>
      </c>
    </row>
    <row r="153" spans="1:4" x14ac:dyDescent="0.3">
      <c r="A153" t="str">
        <v>Willis E.</v>
      </c>
      <c r="B153" t="str">
        <v>Lamb</v>
      </c>
      <c r="C153">
        <f>COUNTIFS(NobelPrize[firstname],$A153,NobelPrize[surname],$B153)</f>
        <v>1</v>
      </c>
      <c r="D153" t="str">
        <v>Willis E. Lamb</v>
      </c>
    </row>
    <row r="154" spans="1:4" x14ac:dyDescent="0.3">
      <c r="A154" t="str">
        <v>Polykarp</v>
      </c>
      <c r="B154" t="str">
        <v>Kusch</v>
      </c>
      <c r="C154">
        <f>COUNTIFS(NobelPrize[firstname],$A154,NobelPrize[surname],$B154)</f>
        <v>1</v>
      </c>
      <c r="D154" t="str">
        <v>Polykarp Kusch</v>
      </c>
    </row>
    <row r="155" spans="1:4" x14ac:dyDescent="0.3">
      <c r="A155" t="str">
        <v>William B.</v>
      </c>
      <c r="B155" t="str">
        <v>Shockley</v>
      </c>
      <c r="C155">
        <f>COUNTIFS(NobelPrize[firstname],$A155,NobelPrize[surname],$B155)</f>
        <v>1</v>
      </c>
      <c r="D155" t="str">
        <v>William B. Shockley</v>
      </c>
    </row>
    <row r="156" spans="1:4" x14ac:dyDescent="0.3">
      <c r="A156" t="str">
        <v>John</v>
      </c>
      <c r="B156" t="str">
        <v>Bardeen</v>
      </c>
      <c r="C156">
        <f>COUNTIFS(NobelPrize[firstname],$A156,NobelPrize[surname],$B156)</f>
        <v>2</v>
      </c>
      <c r="D156" t="str">
        <v>John Bardeen</v>
      </c>
    </row>
    <row r="157" spans="1:4" x14ac:dyDescent="0.3">
      <c r="A157" t="str">
        <v>John</v>
      </c>
      <c r="B157" t="str">
        <v>Bardeen</v>
      </c>
      <c r="C157">
        <f>COUNTIFS(NobelPrize[firstname],$A157,NobelPrize[surname],$B157)</f>
        <v>2</v>
      </c>
      <c r="D157" t="str">
        <v>John Bardeen</v>
      </c>
    </row>
    <row r="158" spans="1:4" x14ac:dyDescent="0.3">
      <c r="A158" t="str">
        <v>Walter H.</v>
      </c>
      <c r="B158" t="str">
        <v>Brattain</v>
      </c>
      <c r="C158">
        <f>COUNTIFS(NobelPrize[firstname],$A158,NobelPrize[surname],$B158)</f>
        <v>1</v>
      </c>
      <c r="D158" t="str">
        <v>Walter H. Brattain</v>
      </c>
    </row>
    <row r="159" spans="1:4" x14ac:dyDescent="0.3">
      <c r="A159" t="str">
        <v>Chen Ning</v>
      </c>
      <c r="B159" t="str">
        <v>Yang</v>
      </c>
      <c r="C159">
        <f>COUNTIFS(NobelPrize[firstname],$A159,NobelPrize[surname],$B159)</f>
        <v>1</v>
      </c>
      <c r="D159" t="str">
        <v>Chen Ning Yang</v>
      </c>
    </row>
    <row r="160" spans="1:4" x14ac:dyDescent="0.3">
      <c r="A160" t="str">
        <v>Tsung-Dao</v>
      </c>
      <c r="B160" t="str">
        <v>Lee</v>
      </c>
      <c r="C160">
        <f>COUNTIFS(NobelPrize[firstname],$A160,NobelPrize[surname],$B160)</f>
        <v>1</v>
      </c>
      <c r="D160" t="str">
        <v>Tsung-Dao Lee</v>
      </c>
    </row>
    <row r="161" spans="1:4" x14ac:dyDescent="0.3">
      <c r="A161" t="str">
        <v>Pavel A.</v>
      </c>
      <c r="B161" t="str">
        <v>Cherenkov</v>
      </c>
      <c r="C161">
        <f>COUNTIFS(NobelPrize[firstname],$A161,NobelPrize[surname],$B161)</f>
        <v>1</v>
      </c>
      <c r="D161" t="str">
        <v>Pavel A. Cherenkov</v>
      </c>
    </row>
    <row r="162" spans="1:4" x14ac:dyDescent="0.3">
      <c r="A162" t="str">
        <v>Igor Y.</v>
      </c>
      <c r="B162" t="str">
        <v>Tamm</v>
      </c>
      <c r="C162">
        <f>COUNTIFS(NobelPrize[firstname],$A162,NobelPrize[surname],$B162)</f>
        <v>1</v>
      </c>
      <c r="D162" t="str">
        <v>Igor Y. Tamm</v>
      </c>
    </row>
    <row r="163" spans="1:4" x14ac:dyDescent="0.3">
      <c r="A163" t="str">
        <v>Emilio</v>
      </c>
      <c r="B163" t="str">
        <v>Segrè </v>
      </c>
      <c r="C163">
        <f>COUNTIFS(NobelPrize[firstname],$A163,NobelPrize[surname],$B163)</f>
        <v>1</v>
      </c>
      <c r="D163" t="str">
        <v>Emilio Segrè </v>
      </c>
    </row>
    <row r="164" spans="1:4" x14ac:dyDescent="0.3">
      <c r="A164" t="str">
        <v>Owen</v>
      </c>
      <c r="B164" t="str">
        <v>Chamberlain</v>
      </c>
      <c r="C164">
        <f>COUNTIFS(NobelPrize[firstname],$A164,NobelPrize[surname],$B164)</f>
        <v>1</v>
      </c>
      <c r="D164" t="str">
        <v>Owen Chamberlain</v>
      </c>
    </row>
    <row r="165" spans="1:4" x14ac:dyDescent="0.3">
      <c r="A165" t="str">
        <v>Donald A.</v>
      </c>
      <c r="B165" t="str">
        <v>Glaser</v>
      </c>
      <c r="C165">
        <f>COUNTIFS(NobelPrize[firstname],$A165,NobelPrize[surname],$B165)</f>
        <v>1</v>
      </c>
      <c r="D165" t="str">
        <v>Donald A. Glaser</v>
      </c>
    </row>
    <row r="166" spans="1:4" x14ac:dyDescent="0.3">
      <c r="A166" t="str">
        <v>Robert</v>
      </c>
      <c r="B166" t="str">
        <v>Hofstadter</v>
      </c>
      <c r="C166">
        <f>COUNTIFS(NobelPrize[firstname],$A166,NobelPrize[surname],$B166)</f>
        <v>1</v>
      </c>
      <c r="D166" t="str">
        <v>Robert Hofstadter</v>
      </c>
    </row>
    <row r="167" spans="1:4" x14ac:dyDescent="0.3">
      <c r="A167" t="str">
        <v>Rudolf</v>
      </c>
      <c r="B167" t="str">
        <v>Mössbauer</v>
      </c>
      <c r="C167">
        <f>COUNTIFS(NobelPrize[firstname],$A167,NobelPrize[surname],$B167)</f>
        <v>1</v>
      </c>
      <c r="D167" t="str">
        <v>Rudolf Mössbauer</v>
      </c>
    </row>
    <row r="168" spans="1:4" x14ac:dyDescent="0.3">
      <c r="A168" t="str">
        <v>Lev</v>
      </c>
      <c r="B168" t="str">
        <v>Landau</v>
      </c>
      <c r="C168">
        <f>COUNTIFS(NobelPrize[firstname],$A168,NobelPrize[surname],$B168)</f>
        <v>1</v>
      </c>
      <c r="D168" t="str">
        <v>Lev Landau</v>
      </c>
    </row>
    <row r="169" spans="1:4" x14ac:dyDescent="0.3">
      <c r="A169" t="str">
        <v>Eugene</v>
      </c>
      <c r="B169" t="str">
        <v>Wigner</v>
      </c>
      <c r="C169">
        <f>COUNTIFS(NobelPrize[firstname],$A169,NobelPrize[surname],$B169)</f>
        <v>1</v>
      </c>
      <c r="D169" t="str">
        <v>Eugene Wigner</v>
      </c>
    </row>
    <row r="170" spans="1:4" x14ac:dyDescent="0.3">
      <c r="A170" t="str">
        <v>Maria</v>
      </c>
      <c r="B170" t="str">
        <v>Goeppert Mayer</v>
      </c>
      <c r="C170">
        <f>COUNTIFS(NobelPrize[firstname],$A170,NobelPrize[surname],$B170)</f>
        <v>1</v>
      </c>
      <c r="D170" t="str">
        <v>Maria Goeppert Mayer</v>
      </c>
    </row>
    <row r="171" spans="1:4" x14ac:dyDescent="0.3">
      <c r="A171" t="str">
        <v>J. Hans D.</v>
      </c>
      <c r="B171" t="str">
        <v>Jensen</v>
      </c>
      <c r="C171">
        <f>COUNTIFS(NobelPrize[firstname],$A171,NobelPrize[surname],$B171)</f>
        <v>1</v>
      </c>
      <c r="D171" t="str">
        <v>J. Hans D. Jensen</v>
      </c>
    </row>
    <row r="172" spans="1:4" x14ac:dyDescent="0.3">
      <c r="A172" t="str">
        <v>Charles H.</v>
      </c>
      <c r="B172" t="str">
        <v>Townes</v>
      </c>
      <c r="C172">
        <f>COUNTIFS(NobelPrize[firstname],$A172,NobelPrize[surname],$B172)</f>
        <v>1</v>
      </c>
      <c r="D172" t="str">
        <v>Charles H. Townes</v>
      </c>
    </row>
    <row r="173" spans="1:4" x14ac:dyDescent="0.3">
      <c r="A173" t="str">
        <v>Nicolay G.</v>
      </c>
      <c r="B173" t="str">
        <v>Basov</v>
      </c>
      <c r="C173">
        <f>COUNTIFS(NobelPrize[firstname],$A173,NobelPrize[surname],$B173)</f>
        <v>1</v>
      </c>
      <c r="D173" t="str">
        <v>Nicolay G. Basov</v>
      </c>
    </row>
    <row r="174" spans="1:4" x14ac:dyDescent="0.3">
      <c r="A174" t="str">
        <v>Aleksandr M.</v>
      </c>
      <c r="B174" t="str">
        <v>Prokhorov</v>
      </c>
      <c r="C174">
        <f>COUNTIFS(NobelPrize[firstname],$A174,NobelPrize[surname],$B174)</f>
        <v>1</v>
      </c>
      <c r="D174" t="str">
        <v>Aleksandr M. Prokhorov</v>
      </c>
    </row>
    <row r="175" spans="1:4" x14ac:dyDescent="0.3">
      <c r="A175" t="str">
        <v>Sin-Itiro</v>
      </c>
      <c r="B175" t="str">
        <v>Tomonaga</v>
      </c>
      <c r="C175">
        <f>COUNTIFS(NobelPrize[firstname],$A175,NobelPrize[surname],$B175)</f>
        <v>1</v>
      </c>
      <c r="D175" t="str">
        <v>Sin-Itiro Tomonaga</v>
      </c>
    </row>
    <row r="176" spans="1:4" x14ac:dyDescent="0.3">
      <c r="A176" t="str">
        <v>Julian</v>
      </c>
      <c r="B176" t="str">
        <v>Schwinger</v>
      </c>
      <c r="C176">
        <f>COUNTIFS(NobelPrize[firstname],$A176,NobelPrize[surname],$B176)</f>
        <v>1</v>
      </c>
      <c r="D176" t="str">
        <v>Julian Schwinger</v>
      </c>
    </row>
    <row r="177" spans="1:4" x14ac:dyDescent="0.3">
      <c r="A177" t="str">
        <v>Richard P.</v>
      </c>
      <c r="B177" t="str">
        <v>Feynman</v>
      </c>
      <c r="C177">
        <f>COUNTIFS(NobelPrize[firstname],$A177,NobelPrize[surname],$B177)</f>
        <v>1</v>
      </c>
      <c r="D177" t="str">
        <v>Richard P. Feynman</v>
      </c>
    </row>
    <row r="178" spans="1:4" x14ac:dyDescent="0.3">
      <c r="A178" t="str">
        <v>Alfred</v>
      </c>
      <c r="B178" t="str">
        <v>Kastler</v>
      </c>
      <c r="C178">
        <f>COUNTIFS(NobelPrize[firstname],$A178,NobelPrize[surname],$B178)</f>
        <v>1</v>
      </c>
      <c r="D178" t="str">
        <v>Alfred Kastler</v>
      </c>
    </row>
    <row r="179" spans="1:4" x14ac:dyDescent="0.3">
      <c r="A179" t="str">
        <v>Hans</v>
      </c>
      <c r="B179" t="str">
        <v>Bethe</v>
      </c>
      <c r="C179">
        <f>COUNTIFS(NobelPrize[firstname],$A179,NobelPrize[surname],$B179)</f>
        <v>1</v>
      </c>
      <c r="D179" t="str">
        <v>Hans Bethe</v>
      </c>
    </row>
    <row r="180" spans="1:4" x14ac:dyDescent="0.3">
      <c r="A180" t="str">
        <v>Luis</v>
      </c>
      <c r="B180" t="str">
        <v>Alvarez</v>
      </c>
      <c r="C180">
        <f>COUNTIFS(NobelPrize[firstname],$A180,NobelPrize[surname],$B180)</f>
        <v>1</v>
      </c>
      <c r="D180" t="str">
        <v>Luis Alvarez</v>
      </c>
    </row>
    <row r="181" spans="1:4" x14ac:dyDescent="0.3">
      <c r="A181" t="str">
        <v>Murray</v>
      </c>
      <c r="B181" t="str">
        <v>Gell-Mann</v>
      </c>
      <c r="C181">
        <f>COUNTIFS(NobelPrize[firstname],$A181,NobelPrize[surname],$B181)</f>
        <v>1</v>
      </c>
      <c r="D181" t="str">
        <v>Murray Gell-Mann</v>
      </c>
    </row>
    <row r="182" spans="1:4" x14ac:dyDescent="0.3">
      <c r="A182" t="str">
        <v>Hannes</v>
      </c>
      <c r="B182" t="str">
        <v>Alfvén </v>
      </c>
      <c r="C182">
        <f>COUNTIFS(NobelPrize[firstname],$A182,NobelPrize[surname],$B182)</f>
        <v>1</v>
      </c>
      <c r="D182" t="str">
        <v>Hannes Alfvén </v>
      </c>
    </row>
    <row r="183" spans="1:4" x14ac:dyDescent="0.3">
      <c r="A183" t="str">
        <v>Louis</v>
      </c>
      <c r="B183" t="str">
        <v xml:space="preserve">Néel </v>
      </c>
      <c r="C183">
        <f>COUNTIFS(NobelPrize[firstname],$A183,NobelPrize[surname],$B183)</f>
        <v>1</v>
      </c>
      <c r="D183" t="str">
        <v xml:space="preserve">Louis Néel </v>
      </c>
    </row>
    <row r="184" spans="1:4" x14ac:dyDescent="0.3">
      <c r="A184" t="str">
        <v>Dennis</v>
      </c>
      <c r="B184" t="str">
        <v>Gabor</v>
      </c>
      <c r="C184">
        <f>COUNTIFS(NobelPrize[firstname],$A184,NobelPrize[surname],$B184)</f>
        <v>1</v>
      </c>
      <c r="D184" t="str">
        <v>Dennis Gabor</v>
      </c>
    </row>
    <row r="185" spans="1:4" x14ac:dyDescent="0.3">
      <c r="A185" t="str">
        <v>Leon N.</v>
      </c>
      <c r="B185" t="str">
        <v>Cooper</v>
      </c>
      <c r="C185">
        <f>COUNTIFS(NobelPrize[firstname],$A185,NobelPrize[surname],$B185)</f>
        <v>1</v>
      </c>
      <c r="D185" t="str">
        <v>Leon N. Cooper</v>
      </c>
    </row>
    <row r="186" spans="1:4" x14ac:dyDescent="0.3">
      <c r="A186" t="str">
        <v>Robert</v>
      </c>
      <c r="B186" t="str">
        <v>Schrieffer</v>
      </c>
      <c r="C186">
        <f>COUNTIFS(NobelPrize[firstname],$A186,NobelPrize[surname],$B186)</f>
        <v>1</v>
      </c>
      <c r="D186" t="str">
        <v>Robert Schrieffer</v>
      </c>
    </row>
    <row r="187" spans="1:4" x14ac:dyDescent="0.3">
      <c r="A187" t="str">
        <v>Leo</v>
      </c>
      <c r="B187" t="str">
        <v>Esaki</v>
      </c>
      <c r="C187">
        <f>COUNTIFS(NobelPrize[firstname],$A187,NobelPrize[surname],$B187)</f>
        <v>1</v>
      </c>
      <c r="D187" t="str">
        <v>Leo Esaki</v>
      </c>
    </row>
    <row r="188" spans="1:4" x14ac:dyDescent="0.3">
      <c r="A188" t="str">
        <v>Ivar</v>
      </c>
      <c r="B188" t="str">
        <v>Giaever</v>
      </c>
      <c r="C188">
        <f>COUNTIFS(NobelPrize[firstname],$A188,NobelPrize[surname],$B188)</f>
        <v>1</v>
      </c>
      <c r="D188" t="str">
        <v>Ivar Giaever</v>
      </c>
    </row>
    <row r="189" spans="1:4" x14ac:dyDescent="0.3">
      <c r="A189" t="str">
        <v>Brian D.</v>
      </c>
      <c r="B189" t="str">
        <v>Josephson</v>
      </c>
      <c r="C189">
        <f>COUNTIFS(NobelPrize[firstname],$A189,NobelPrize[surname],$B189)</f>
        <v>1</v>
      </c>
      <c r="D189" t="str">
        <v>Brian D. Josephson</v>
      </c>
    </row>
    <row r="190" spans="1:4" x14ac:dyDescent="0.3">
      <c r="A190" t="str">
        <v>Martin</v>
      </c>
      <c r="B190" t="str">
        <v>Ryle</v>
      </c>
      <c r="C190">
        <f>COUNTIFS(NobelPrize[firstname],$A190,NobelPrize[surname],$B190)</f>
        <v>1</v>
      </c>
      <c r="D190" t="str">
        <v>Martin Ryle</v>
      </c>
    </row>
    <row r="191" spans="1:4" x14ac:dyDescent="0.3">
      <c r="A191" t="str">
        <v>Antony</v>
      </c>
      <c r="B191" t="str">
        <v>Hewish</v>
      </c>
      <c r="C191">
        <f>COUNTIFS(NobelPrize[firstname],$A191,NobelPrize[surname],$B191)</f>
        <v>1</v>
      </c>
      <c r="D191" t="str">
        <v>Antony Hewish</v>
      </c>
    </row>
    <row r="192" spans="1:4" x14ac:dyDescent="0.3">
      <c r="A192" t="str">
        <v>Aage N.</v>
      </c>
      <c r="B192" t="str">
        <v>Bohr</v>
      </c>
      <c r="C192">
        <f>COUNTIFS(NobelPrize[firstname],$A192,NobelPrize[surname],$B192)</f>
        <v>1</v>
      </c>
      <c r="D192" t="str">
        <v>Aage N. Bohr</v>
      </c>
    </row>
    <row r="193" spans="1:4" x14ac:dyDescent="0.3">
      <c r="A193" t="str">
        <v>Ben R.</v>
      </c>
      <c r="B193" t="str">
        <v>Mottelson</v>
      </c>
      <c r="C193">
        <f>COUNTIFS(NobelPrize[firstname],$A193,NobelPrize[surname],$B193)</f>
        <v>1</v>
      </c>
      <c r="D193" t="str">
        <v>Ben R. Mottelson</v>
      </c>
    </row>
    <row r="194" spans="1:4" x14ac:dyDescent="0.3">
      <c r="A194" t="str">
        <v>James</v>
      </c>
      <c r="B194" t="str">
        <v>Rainwater</v>
      </c>
      <c r="C194">
        <f>COUNTIFS(NobelPrize[firstname],$A194,NobelPrize[surname],$B194)</f>
        <v>1</v>
      </c>
      <c r="D194" t="str">
        <v>James Rainwater</v>
      </c>
    </row>
    <row r="195" spans="1:4" x14ac:dyDescent="0.3">
      <c r="A195" t="str">
        <v>Burton</v>
      </c>
      <c r="B195" t="str">
        <v>Richter</v>
      </c>
      <c r="C195">
        <f>COUNTIFS(NobelPrize[firstname],$A195,NobelPrize[surname],$B195)</f>
        <v>1</v>
      </c>
      <c r="D195" t="str">
        <v>Burton Richter</v>
      </c>
    </row>
    <row r="196" spans="1:4" x14ac:dyDescent="0.3">
      <c r="A196" t="str">
        <v>Samuel C.C.</v>
      </c>
      <c r="B196" t="str">
        <v>Ting</v>
      </c>
      <c r="C196">
        <f>COUNTIFS(NobelPrize[firstname],$A196,NobelPrize[surname],$B196)</f>
        <v>1</v>
      </c>
      <c r="D196" t="str">
        <v>Samuel C.C. Ting</v>
      </c>
    </row>
    <row r="197" spans="1:4" x14ac:dyDescent="0.3">
      <c r="A197" t="str">
        <v>Philip W.</v>
      </c>
      <c r="B197" t="str">
        <v>Anderson</v>
      </c>
      <c r="C197">
        <f>COUNTIFS(NobelPrize[firstname],$A197,NobelPrize[surname],$B197)</f>
        <v>1</v>
      </c>
      <c r="D197" t="str">
        <v>Philip W. Anderson</v>
      </c>
    </row>
    <row r="198" spans="1:4" x14ac:dyDescent="0.3">
      <c r="A198" t="str">
        <v>Sir Nevill F.</v>
      </c>
      <c r="B198" t="str">
        <v>Mott</v>
      </c>
      <c r="C198">
        <f>COUNTIFS(NobelPrize[firstname],$A198,NobelPrize[surname],$B198)</f>
        <v>1</v>
      </c>
      <c r="D198" t="str">
        <v>Sir Nevill F. Mott</v>
      </c>
    </row>
    <row r="199" spans="1:4" x14ac:dyDescent="0.3">
      <c r="A199" t="str">
        <v>John H.</v>
      </c>
      <c r="B199" t="str">
        <v>van Vleck</v>
      </c>
      <c r="C199">
        <f>COUNTIFS(NobelPrize[firstname],$A199,NobelPrize[surname],$B199)</f>
        <v>1</v>
      </c>
      <c r="D199" t="str">
        <v>John H. van Vleck</v>
      </c>
    </row>
    <row r="200" spans="1:4" x14ac:dyDescent="0.3">
      <c r="A200" t="str">
        <v>Pyotr</v>
      </c>
      <c r="B200" t="str">
        <v>Kapitsa</v>
      </c>
      <c r="C200">
        <f>COUNTIFS(NobelPrize[firstname],$A200,NobelPrize[surname],$B200)</f>
        <v>1</v>
      </c>
      <c r="D200" t="str">
        <v>Pyotr Kapitsa</v>
      </c>
    </row>
    <row r="201" spans="1:4" x14ac:dyDescent="0.3">
      <c r="A201" t="str">
        <v>Arno</v>
      </c>
      <c r="B201" t="str">
        <v>Penzias</v>
      </c>
      <c r="C201">
        <f>COUNTIFS(NobelPrize[firstname],$A201,NobelPrize[surname],$B201)</f>
        <v>1</v>
      </c>
      <c r="D201" t="str">
        <v>Arno Penzias</v>
      </c>
    </row>
    <row r="202" spans="1:4" x14ac:dyDescent="0.3">
      <c r="A202" t="str">
        <v>Robert Woodrow</v>
      </c>
      <c r="B202" t="str">
        <v>Wilson</v>
      </c>
      <c r="C202">
        <f>COUNTIFS(NobelPrize[firstname],$A202,NobelPrize[surname],$B202)</f>
        <v>1</v>
      </c>
      <c r="D202" t="str">
        <v>Robert Woodrow Wilson</v>
      </c>
    </row>
    <row r="203" spans="1:4" x14ac:dyDescent="0.3">
      <c r="A203" t="str">
        <v>Sheldon</v>
      </c>
      <c r="B203" t="str">
        <v>Glashow</v>
      </c>
      <c r="C203">
        <f>COUNTIFS(NobelPrize[firstname],$A203,NobelPrize[surname],$B203)</f>
        <v>1</v>
      </c>
      <c r="D203" t="str">
        <v>Sheldon Glashow</v>
      </c>
    </row>
    <row r="204" spans="1:4" x14ac:dyDescent="0.3">
      <c r="A204" t="str">
        <v>Abdus</v>
      </c>
      <c r="B204" t="str">
        <v>Salam</v>
      </c>
      <c r="C204">
        <f>COUNTIFS(NobelPrize[firstname],$A204,NobelPrize[surname],$B204)</f>
        <v>1</v>
      </c>
      <c r="D204" t="str">
        <v>Abdus Salam</v>
      </c>
    </row>
    <row r="205" spans="1:4" x14ac:dyDescent="0.3">
      <c r="A205" t="str">
        <v>Steven</v>
      </c>
      <c r="B205" t="str">
        <v>Weinberg</v>
      </c>
      <c r="C205">
        <f>COUNTIFS(NobelPrize[firstname],$A205,NobelPrize[surname],$B205)</f>
        <v>1</v>
      </c>
      <c r="D205" t="str">
        <v>Steven Weinberg</v>
      </c>
    </row>
    <row r="206" spans="1:4" x14ac:dyDescent="0.3">
      <c r="A206" t="str">
        <v>James</v>
      </c>
      <c r="B206" t="str">
        <v>Cronin</v>
      </c>
      <c r="C206">
        <f>COUNTIFS(NobelPrize[firstname],$A206,NobelPrize[surname],$B206)</f>
        <v>1</v>
      </c>
      <c r="D206" t="str">
        <v>James Cronin</v>
      </c>
    </row>
    <row r="207" spans="1:4" x14ac:dyDescent="0.3">
      <c r="A207" t="str">
        <v>Val</v>
      </c>
      <c r="B207" t="str">
        <v>Fitch</v>
      </c>
      <c r="C207">
        <f>COUNTIFS(NobelPrize[firstname],$A207,NobelPrize[surname],$B207)</f>
        <v>1</v>
      </c>
      <c r="D207" t="str">
        <v>Val Fitch</v>
      </c>
    </row>
    <row r="208" spans="1:4" x14ac:dyDescent="0.3">
      <c r="A208" t="str">
        <v>Nicolaas</v>
      </c>
      <c r="B208" t="str">
        <v>Bloembergen</v>
      </c>
      <c r="C208">
        <f>COUNTIFS(NobelPrize[firstname],$A208,NobelPrize[surname],$B208)</f>
        <v>1</v>
      </c>
      <c r="D208" t="str">
        <v>Nicolaas Bloembergen</v>
      </c>
    </row>
    <row r="209" spans="1:4" x14ac:dyDescent="0.3">
      <c r="A209" t="str">
        <v>Arthur L.</v>
      </c>
      <c r="B209" t="str">
        <v>Schawlow</v>
      </c>
      <c r="C209">
        <f>COUNTIFS(NobelPrize[firstname],$A209,NobelPrize[surname],$B209)</f>
        <v>1</v>
      </c>
      <c r="D209" t="str">
        <v>Arthur L. Schawlow</v>
      </c>
    </row>
    <row r="210" spans="1:4" x14ac:dyDescent="0.3">
      <c r="A210" t="str">
        <v>Kai M.</v>
      </c>
      <c r="B210" t="str">
        <v>Siegbahn</v>
      </c>
      <c r="C210">
        <f>COUNTIFS(NobelPrize[firstname],$A210,NobelPrize[surname],$B210)</f>
        <v>1</v>
      </c>
      <c r="D210" t="str">
        <v>Kai M. Siegbahn</v>
      </c>
    </row>
    <row r="211" spans="1:4" x14ac:dyDescent="0.3">
      <c r="A211" t="str">
        <v>Kenneth G.</v>
      </c>
      <c r="B211" t="str">
        <v>Wilson</v>
      </c>
      <c r="C211">
        <f>COUNTIFS(NobelPrize[firstname],$A211,NobelPrize[surname],$B211)</f>
        <v>1</v>
      </c>
      <c r="D211" t="str">
        <v>Kenneth G. Wilson</v>
      </c>
    </row>
    <row r="212" spans="1:4" x14ac:dyDescent="0.3">
      <c r="A212" t="str">
        <v>Subramanyan</v>
      </c>
      <c r="B212" t="str">
        <v>Chandrasekhar</v>
      </c>
      <c r="C212">
        <f>COUNTIFS(NobelPrize[firstname],$A212,NobelPrize[surname],$B212)</f>
        <v>1</v>
      </c>
      <c r="D212" t="str">
        <v>Subramanyan Chandrasekhar</v>
      </c>
    </row>
    <row r="213" spans="1:4" x14ac:dyDescent="0.3">
      <c r="A213" t="str">
        <v>William A.</v>
      </c>
      <c r="B213" t="str">
        <v>Fowler</v>
      </c>
      <c r="C213">
        <f>COUNTIFS(NobelPrize[firstname],$A213,NobelPrize[surname],$B213)</f>
        <v>1</v>
      </c>
      <c r="D213" t="str">
        <v>William A. Fowler</v>
      </c>
    </row>
    <row r="214" spans="1:4" x14ac:dyDescent="0.3">
      <c r="A214" t="str">
        <v>Carlo</v>
      </c>
      <c r="B214" t="str">
        <v>Rubbia</v>
      </c>
      <c r="C214">
        <f>COUNTIFS(NobelPrize[firstname],$A214,NobelPrize[surname],$B214)</f>
        <v>1</v>
      </c>
      <c r="D214" t="str">
        <v>Carlo Rubbia</v>
      </c>
    </row>
    <row r="215" spans="1:4" x14ac:dyDescent="0.3">
      <c r="A215" t="str">
        <v>Simon</v>
      </c>
      <c r="B215" t="str">
        <v>van der Meer</v>
      </c>
      <c r="C215">
        <f>COUNTIFS(NobelPrize[firstname],$A215,NobelPrize[surname],$B215)</f>
        <v>1</v>
      </c>
      <c r="D215" t="str">
        <v>Simon van der Meer</v>
      </c>
    </row>
    <row r="216" spans="1:4" x14ac:dyDescent="0.3">
      <c r="A216" t="str">
        <v>Klaus</v>
      </c>
      <c r="B216" t="str">
        <v>von Klitzing</v>
      </c>
      <c r="C216">
        <f>COUNTIFS(NobelPrize[firstname],$A216,NobelPrize[surname],$B216)</f>
        <v>1</v>
      </c>
      <c r="D216" t="str">
        <v>Klaus von Klitzing</v>
      </c>
    </row>
    <row r="217" spans="1:4" x14ac:dyDescent="0.3">
      <c r="A217" t="str">
        <v>Ernst</v>
      </c>
      <c r="B217" t="str">
        <v>Ruska</v>
      </c>
      <c r="C217">
        <f>COUNTIFS(NobelPrize[firstname],$A217,NobelPrize[surname],$B217)</f>
        <v>1</v>
      </c>
      <c r="D217" t="str">
        <v>Ernst Ruska</v>
      </c>
    </row>
    <row r="218" spans="1:4" x14ac:dyDescent="0.3">
      <c r="A218" t="str">
        <v>Gerd</v>
      </c>
      <c r="B218" t="str">
        <v>Binnig</v>
      </c>
      <c r="C218">
        <f>COUNTIFS(NobelPrize[firstname],$A218,NobelPrize[surname],$B218)</f>
        <v>1</v>
      </c>
      <c r="D218" t="str">
        <v>Gerd Binnig</v>
      </c>
    </row>
    <row r="219" spans="1:4" x14ac:dyDescent="0.3">
      <c r="A219" t="str">
        <v>Heinrich</v>
      </c>
      <c r="B219" t="str">
        <v>Rohrer</v>
      </c>
      <c r="C219">
        <f>COUNTIFS(NobelPrize[firstname],$A219,NobelPrize[surname],$B219)</f>
        <v>1</v>
      </c>
      <c r="D219" t="str">
        <v>Heinrich Rohrer</v>
      </c>
    </row>
    <row r="220" spans="1:4" x14ac:dyDescent="0.3">
      <c r="A220" t="str">
        <v>J. Georg</v>
      </c>
      <c r="B220" t="str">
        <v>Bednorz</v>
      </c>
      <c r="C220">
        <f>COUNTIFS(NobelPrize[firstname],$A220,NobelPrize[surname],$B220)</f>
        <v>1</v>
      </c>
      <c r="D220" t="str">
        <v>J. Georg Bednorz</v>
      </c>
    </row>
    <row r="221" spans="1:4" x14ac:dyDescent="0.3">
      <c r="A221" t="str">
        <v>K. Alex</v>
      </c>
      <c r="B221" t="str">
        <v>Müller </v>
      </c>
      <c r="C221">
        <f>COUNTIFS(NobelPrize[firstname],$A221,NobelPrize[surname],$B221)</f>
        <v>1</v>
      </c>
      <c r="D221" t="str">
        <v>K. Alex Müller </v>
      </c>
    </row>
    <row r="222" spans="1:4" x14ac:dyDescent="0.3">
      <c r="A222" t="str">
        <v>Leon M.</v>
      </c>
      <c r="B222" t="str">
        <v>Lederman</v>
      </c>
      <c r="C222">
        <f>COUNTIFS(NobelPrize[firstname],$A222,NobelPrize[surname],$B222)</f>
        <v>1</v>
      </c>
      <c r="D222" t="str">
        <v>Leon M. Lederman</v>
      </c>
    </row>
    <row r="223" spans="1:4" x14ac:dyDescent="0.3">
      <c r="A223" t="str">
        <v>Melvin</v>
      </c>
      <c r="B223" t="str">
        <v>Schwartz</v>
      </c>
      <c r="C223">
        <f>COUNTIFS(NobelPrize[firstname],$A223,NobelPrize[surname],$B223)</f>
        <v>1</v>
      </c>
      <c r="D223" t="str">
        <v>Melvin Schwartz</v>
      </c>
    </row>
    <row r="224" spans="1:4" x14ac:dyDescent="0.3">
      <c r="A224" t="str">
        <v>Jack</v>
      </c>
      <c r="B224" t="str">
        <v>Steinberger</v>
      </c>
      <c r="C224">
        <f>COUNTIFS(NobelPrize[firstname],$A224,NobelPrize[surname],$B224)</f>
        <v>1</v>
      </c>
      <c r="D224" t="str">
        <v>Jack Steinberger</v>
      </c>
    </row>
    <row r="225" spans="1:4" x14ac:dyDescent="0.3">
      <c r="A225" t="str">
        <v>Norman F.</v>
      </c>
      <c r="B225" t="str">
        <v>Ramsey</v>
      </c>
      <c r="C225">
        <f>COUNTIFS(NobelPrize[firstname],$A225,NobelPrize[surname],$B225)</f>
        <v>1</v>
      </c>
      <c r="D225" t="str">
        <v>Norman F. Ramsey</v>
      </c>
    </row>
    <row r="226" spans="1:4" x14ac:dyDescent="0.3">
      <c r="A226" t="str">
        <v>Hans G.</v>
      </c>
      <c r="B226" t="str">
        <v>Dehmelt</v>
      </c>
      <c r="C226">
        <f>COUNTIFS(NobelPrize[firstname],$A226,NobelPrize[surname],$B226)</f>
        <v>1</v>
      </c>
      <c r="D226" t="str">
        <v>Hans G. Dehmelt</v>
      </c>
    </row>
    <row r="227" spans="1:4" x14ac:dyDescent="0.3">
      <c r="A227" t="str">
        <v>Wolfgang</v>
      </c>
      <c r="B227" t="str">
        <v>Paul</v>
      </c>
      <c r="C227">
        <f>COUNTIFS(NobelPrize[firstname],$A227,NobelPrize[surname],$B227)</f>
        <v>1</v>
      </c>
      <c r="D227" t="str">
        <v>Wolfgang Paul</v>
      </c>
    </row>
    <row r="228" spans="1:4" x14ac:dyDescent="0.3">
      <c r="A228" t="str">
        <v>Jerome I.</v>
      </c>
      <c r="B228" t="str">
        <v>Friedman</v>
      </c>
      <c r="C228">
        <f>COUNTIFS(NobelPrize[firstname],$A228,NobelPrize[surname],$B228)</f>
        <v>1</v>
      </c>
      <c r="D228" t="str">
        <v>Jerome I. Friedman</v>
      </c>
    </row>
    <row r="229" spans="1:4" x14ac:dyDescent="0.3">
      <c r="A229" t="str">
        <v>Henry W.</v>
      </c>
      <c r="B229" t="str">
        <v>Kendall</v>
      </c>
      <c r="C229">
        <f>COUNTIFS(NobelPrize[firstname],$A229,NobelPrize[surname],$B229)</f>
        <v>1</v>
      </c>
      <c r="D229" t="str">
        <v>Henry W. Kendall</v>
      </c>
    </row>
    <row r="230" spans="1:4" x14ac:dyDescent="0.3">
      <c r="A230" t="str">
        <v>Richard E.</v>
      </c>
      <c r="B230" t="str">
        <v>Taylor</v>
      </c>
      <c r="C230">
        <f>COUNTIFS(NobelPrize[firstname],$A230,NobelPrize[surname],$B230)</f>
        <v>1</v>
      </c>
      <c r="D230" t="str">
        <v>Richard E. Taylor</v>
      </c>
    </row>
    <row r="231" spans="1:4" x14ac:dyDescent="0.3">
      <c r="A231" t="str">
        <v>Pierre-Gilles</v>
      </c>
      <c r="B231" t="str">
        <v>de Gennes</v>
      </c>
      <c r="C231">
        <f>COUNTIFS(NobelPrize[firstname],$A231,NobelPrize[surname],$B231)</f>
        <v>1</v>
      </c>
      <c r="D231" t="str">
        <v>Pierre-Gilles de Gennes</v>
      </c>
    </row>
    <row r="232" spans="1:4" x14ac:dyDescent="0.3">
      <c r="A232" t="str">
        <v>Georges</v>
      </c>
      <c r="B232" t="str">
        <v>Charpak</v>
      </c>
      <c r="C232">
        <f>COUNTIFS(NobelPrize[firstname],$A232,NobelPrize[surname],$B232)</f>
        <v>1</v>
      </c>
      <c r="D232" t="str">
        <v>Georges Charpak</v>
      </c>
    </row>
    <row r="233" spans="1:4" x14ac:dyDescent="0.3">
      <c r="A233" t="str">
        <v>Russell A.</v>
      </c>
      <c r="B233" t="str">
        <v>Hulse</v>
      </c>
      <c r="C233">
        <f>COUNTIFS(NobelPrize[firstname],$A233,NobelPrize[surname],$B233)</f>
        <v>1</v>
      </c>
      <c r="D233" t="str">
        <v>Russell A. Hulse</v>
      </c>
    </row>
    <row r="234" spans="1:4" x14ac:dyDescent="0.3">
      <c r="A234" t="str">
        <v>Joseph H.</v>
      </c>
      <c r="B234" t="str">
        <v>Taylor Jr.</v>
      </c>
      <c r="C234">
        <f>COUNTIFS(NobelPrize[firstname],$A234,NobelPrize[surname],$B234)</f>
        <v>1</v>
      </c>
      <c r="D234" t="str">
        <v>Joseph H. Taylor Jr.</v>
      </c>
    </row>
    <row r="235" spans="1:4" x14ac:dyDescent="0.3">
      <c r="A235" t="str">
        <v>Bertram N.</v>
      </c>
      <c r="B235" t="str">
        <v>Brockhouse</v>
      </c>
      <c r="C235">
        <f>COUNTIFS(NobelPrize[firstname],$A235,NobelPrize[surname],$B235)</f>
        <v>1</v>
      </c>
      <c r="D235" t="str">
        <v>Bertram N. Brockhouse</v>
      </c>
    </row>
    <row r="236" spans="1:4" x14ac:dyDescent="0.3">
      <c r="A236" t="str">
        <v>Clifford G.</v>
      </c>
      <c r="B236" t="str">
        <v>Shull</v>
      </c>
      <c r="C236">
        <f>COUNTIFS(NobelPrize[firstname],$A236,NobelPrize[surname],$B236)</f>
        <v>1</v>
      </c>
      <c r="D236" t="str">
        <v>Clifford G. Shull</v>
      </c>
    </row>
    <row r="237" spans="1:4" x14ac:dyDescent="0.3">
      <c r="A237" t="str">
        <v>Martin L.</v>
      </c>
      <c r="B237" t="str">
        <v>Perl</v>
      </c>
      <c r="C237">
        <f>COUNTIFS(NobelPrize[firstname],$A237,NobelPrize[surname],$B237)</f>
        <v>1</v>
      </c>
      <c r="D237" t="str">
        <v>Martin L. Perl</v>
      </c>
    </row>
    <row r="238" spans="1:4" x14ac:dyDescent="0.3">
      <c r="A238" t="str">
        <v>Frederick</v>
      </c>
      <c r="B238" t="str">
        <v>Reines</v>
      </c>
      <c r="C238">
        <f>COUNTIFS(NobelPrize[firstname],$A238,NobelPrize[surname],$B238)</f>
        <v>1</v>
      </c>
      <c r="D238" t="str">
        <v>Frederick Reines</v>
      </c>
    </row>
    <row r="239" spans="1:4" x14ac:dyDescent="0.3">
      <c r="A239" t="str">
        <v>David M.</v>
      </c>
      <c r="B239" t="str">
        <v>Lee</v>
      </c>
      <c r="C239">
        <f>COUNTIFS(NobelPrize[firstname],$A239,NobelPrize[surname],$B239)</f>
        <v>1</v>
      </c>
      <c r="D239" t="str">
        <v>David M. Lee</v>
      </c>
    </row>
    <row r="240" spans="1:4" x14ac:dyDescent="0.3">
      <c r="A240" t="str">
        <v>Douglas D.</v>
      </c>
      <c r="B240" t="str">
        <v>Osheroff</v>
      </c>
      <c r="C240">
        <f>COUNTIFS(NobelPrize[firstname],$A240,NobelPrize[surname],$B240)</f>
        <v>1</v>
      </c>
      <c r="D240" t="str">
        <v>Douglas D. Osheroff</v>
      </c>
    </row>
    <row r="241" spans="1:4" x14ac:dyDescent="0.3">
      <c r="A241" t="str">
        <v>Robert C.</v>
      </c>
      <c r="B241" t="str">
        <v>Richardson</v>
      </c>
      <c r="C241">
        <f>COUNTIFS(NobelPrize[firstname],$A241,NobelPrize[surname],$B241)</f>
        <v>1</v>
      </c>
      <c r="D241" t="str">
        <v>Robert C. Richardson</v>
      </c>
    </row>
    <row r="242" spans="1:4" x14ac:dyDescent="0.3">
      <c r="A242" t="str">
        <v>Steven</v>
      </c>
      <c r="B242" t="str">
        <v>Chu</v>
      </c>
      <c r="C242">
        <f>COUNTIFS(NobelPrize[firstname],$A242,NobelPrize[surname],$B242)</f>
        <v>1</v>
      </c>
      <c r="D242" t="str">
        <v>Steven Chu</v>
      </c>
    </row>
    <row r="243" spans="1:4" x14ac:dyDescent="0.3">
      <c r="A243" t="str">
        <v>Claude</v>
      </c>
      <c r="B243" t="str">
        <v>Cohen-Tannoudji</v>
      </c>
      <c r="C243">
        <f>COUNTIFS(NobelPrize[firstname],$A243,NobelPrize[surname],$B243)</f>
        <v>1</v>
      </c>
      <c r="D243" t="str">
        <v>Claude Cohen-Tannoudji</v>
      </c>
    </row>
    <row r="244" spans="1:4" x14ac:dyDescent="0.3">
      <c r="A244" t="str">
        <v>William D.</v>
      </c>
      <c r="B244" t="str">
        <v>Phillips</v>
      </c>
      <c r="C244">
        <f>COUNTIFS(NobelPrize[firstname],$A244,NobelPrize[surname],$B244)</f>
        <v>1</v>
      </c>
      <c r="D244" t="str">
        <v>William D. Phillips</v>
      </c>
    </row>
    <row r="245" spans="1:4" x14ac:dyDescent="0.3">
      <c r="A245" t="str">
        <v>Robert B.</v>
      </c>
      <c r="B245" t="str">
        <v>Laughlin</v>
      </c>
      <c r="C245">
        <f>COUNTIFS(NobelPrize[firstname],$A245,NobelPrize[surname],$B245)</f>
        <v>1</v>
      </c>
      <c r="D245" t="str">
        <v>Robert B. Laughlin</v>
      </c>
    </row>
    <row r="246" spans="1:4" x14ac:dyDescent="0.3">
      <c r="A246" t="str">
        <v>Horst L.</v>
      </c>
      <c r="B246" t="str">
        <v>Störmer </v>
      </c>
      <c r="C246">
        <f>COUNTIFS(NobelPrize[firstname],$A246,NobelPrize[surname],$B246)</f>
        <v>1</v>
      </c>
      <c r="D246" t="str">
        <v>Horst L. Störmer </v>
      </c>
    </row>
    <row r="247" spans="1:4" x14ac:dyDescent="0.3">
      <c r="A247" t="str">
        <v>Daniel C.</v>
      </c>
      <c r="B247" t="str">
        <v>Tsui</v>
      </c>
      <c r="C247">
        <f>COUNTIFS(NobelPrize[firstname],$A247,NobelPrize[surname],$B247)</f>
        <v>1</v>
      </c>
      <c r="D247" t="str">
        <v>Daniel C. Tsui</v>
      </c>
    </row>
    <row r="248" spans="1:4" x14ac:dyDescent="0.3">
      <c r="A248" t="str">
        <v>Gerardus</v>
      </c>
      <c r="B248" t="str">
        <v>'t Hooft</v>
      </c>
      <c r="C248">
        <f>COUNTIFS(NobelPrize[firstname],$A248,NobelPrize[surname],$B248)</f>
        <v>1</v>
      </c>
      <c r="D248" t="str">
        <v>Gerardus 't Hooft</v>
      </c>
    </row>
    <row r="249" spans="1:4" x14ac:dyDescent="0.3">
      <c r="A249" t="str">
        <v>Martinus J.G.</v>
      </c>
      <c r="B249" t="str">
        <v>Veltman</v>
      </c>
      <c r="C249">
        <f>COUNTIFS(NobelPrize[firstname],$A249,NobelPrize[surname],$B249)</f>
        <v>1</v>
      </c>
      <c r="D249" t="str">
        <v>Martinus J.G. Veltman</v>
      </c>
    </row>
    <row r="250" spans="1:4" x14ac:dyDescent="0.3">
      <c r="A250" t="str">
        <v>Jacobus H.</v>
      </c>
      <c r="B250" t="str">
        <v>van 't Hoff</v>
      </c>
      <c r="C250">
        <f>COUNTIFS(NobelPrize[firstname],$A250,NobelPrize[surname],$B250)</f>
        <v>1</v>
      </c>
      <c r="D250" t="str">
        <v>Jacobus H. van 't Hoff</v>
      </c>
    </row>
    <row r="251" spans="1:4" x14ac:dyDescent="0.3">
      <c r="A251" t="str">
        <v>Emil</v>
      </c>
      <c r="B251" t="str">
        <v>Fischer</v>
      </c>
      <c r="C251">
        <f>COUNTIFS(NobelPrize[firstname],$A251,NobelPrize[surname],$B251)</f>
        <v>1</v>
      </c>
      <c r="D251" t="str">
        <v>Emil Fischer</v>
      </c>
    </row>
    <row r="252" spans="1:4" x14ac:dyDescent="0.3">
      <c r="A252" t="str">
        <v>Svante</v>
      </c>
      <c r="B252" t="str">
        <v>Arrhenius</v>
      </c>
      <c r="C252">
        <f>COUNTIFS(NobelPrize[firstname],$A252,NobelPrize[surname],$B252)</f>
        <v>1</v>
      </c>
      <c r="D252" t="str">
        <v>Svante Arrhenius</v>
      </c>
    </row>
    <row r="253" spans="1:4" x14ac:dyDescent="0.3">
      <c r="A253" t="str">
        <v>Sir William</v>
      </c>
      <c r="B253" t="str">
        <v>Ramsay</v>
      </c>
      <c r="C253">
        <f>COUNTIFS(NobelPrize[firstname],$A253,NobelPrize[surname],$B253)</f>
        <v>1</v>
      </c>
      <c r="D253" t="str">
        <v>Sir William Ramsay</v>
      </c>
    </row>
    <row r="254" spans="1:4" x14ac:dyDescent="0.3">
      <c r="A254" t="str">
        <v>Adolf</v>
      </c>
      <c r="B254" t="str">
        <v>von Baeyer</v>
      </c>
      <c r="C254">
        <f>COUNTIFS(NobelPrize[firstname],$A254,NobelPrize[surname],$B254)</f>
        <v>1</v>
      </c>
      <c r="D254" t="str">
        <v>Adolf von Baeyer</v>
      </c>
    </row>
    <row r="255" spans="1:4" x14ac:dyDescent="0.3">
      <c r="A255" t="str">
        <v>Henri</v>
      </c>
      <c r="B255" t="str">
        <v>Moissan</v>
      </c>
      <c r="C255">
        <f>COUNTIFS(NobelPrize[firstname],$A255,NobelPrize[surname],$B255)</f>
        <v>1</v>
      </c>
      <c r="D255" t="str">
        <v>Henri Moissan</v>
      </c>
    </row>
    <row r="256" spans="1:4" x14ac:dyDescent="0.3">
      <c r="A256" t="str">
        <v>Eduard</v>
      </c>
      <c r="B256" t="str">
        <v>Buchner</v>
      </c>
      <c r="C256">
        <f>COUNTIFS(NobelPrize[firstname],$A256,NobelPrize[surname],$B256)</f>
        <v>1</v>
      </c>
      <c r="D256" t="str">
        <v>Eduard Buchner</v>
      </c>
    </row>
    <row r="257" spans="1:4" x14ac:dyDescent="0.3">
      <c r="A257" t="str">
        <v>Ernest</v>
      </c>
      <c r="B257" t="str">
        <v>Rutherford</v>
      </c>
      <c r="C257">
        <f>COUNTIFS(NobelPrize[firstname],$A257,NobelPrize[surname],$B257)</f>
        <v>1</v>
      </c>
      <c r="D257" t="str">
        <v>Ernest Rutherford</v>
      </c>
    </row>
    <row r="258" spans="1:4" x14ac:dyDescent="0.3">
      <c r="A258" t="str">
        <v>Wilhelm</v>
      </c>
      <c r="B258" t="str">
        <v>Ostwald</v>
      </c>
      <c r="C258">
        <f>COUNTIFS(NobelPrize[firstname],$A258,NobelPrize[surname],$B258)</f>
        <v>1</v>
      </c>
      <c r="D258" t="str">
        <v>Wilhelm Ostwald</v>
      </c>
    </row>
    <row r="259" spans="1:4" x14ac:dyDescent="0.3">
      <c r="A259" t="str">
        <v>Otto</v>
      </c>
      <c r="B259" t="str">
        <v>Wallach</v>
      </c>
      <c r="C259">
        <f>COUNTIFS(NobelPrize[firstname],$A259,NobelPrize[surname],$B259)</f>
        <v>1</v>
      </c>
      <c r="D259" t="str">
        <v>Otto Wallach</v>
      </c>
    </row>
    <row r="260" spans="1:4" x14ac:dyDescent="0.3">
      <c r="A260" t="str">
        <v>Victor</v>
      </c>
      <c r="B260" t="str">
        <v>Grignard</v>
      </c>
      <c r="C260">
        <f>COUNTIFS(NobelPrize[firstname],$A260,NobelPrize[surname],$B260)</f>
        <v>1</v>
      </c>
      <c r="D260" t="str">
        <v>Victor Grignard</v>
      </c>
    </row>
    <row r="261" spans="1:4" x14ac:dyDescent="0.3">
      <c r="A261" t="str">
        <v>Paul</v>
      </c>
      <c r="B261" t="str">
        <v>Sabatier</v>
      </c>
      <c r="C261">
        <f>COUNTIFS(NobelPrize[firstname],$A261,NobelPrize[surname],$B261)</f>
        <v>1</v>
      </c>
      <c r="D261" t="str">
        <v>Paul Sabatier</v>
      </c>
    </row>
    <row r="262" spans="1:4" x14ac:dyDescent="0.3">
      <c r="A262" t="str">
        <v>Alfred</v>
      </c>
      <c r="B262" t="str">
        <v>Werner</v>
      </c>
      <c r="C262">
        <f>COUNTIFS(NobelPrize[firstname],$A262,NobelPrize[surname],$B262)</f>
        <v>1</v>
      </c>
      <c r="D262" t="str">
        <v>Alfred Werner</v>
      </c>
    </row>
    <row r="263" spans="1:4" x14ac:dyDescent="0.3">
      <c r="A263" t="str">
        <v>Theodore W.</v>
      </c>
      <c r="B263" t="str">
        <v>Richards</v>
      </c>
      <c r="C263">
        <f>COUNTIFS(NobelPrize[firstname],$A263,NobelPrize[surname],$B263)</f>
        <v>1</v>
      </c>
      <c r="D263" t="str">
        <v>Theodore W. Richards</v>
      </c>
    </row>
    <row r="264" spans="1:4" x14ac:dyDescent="0.3">
      <c r="A264" t="str">
        <v>Richard</v>
      </c>
      <c r="B264" t="str">
        <v>Willstätter </v>
      </c>
      <c r="C264">
        <f>COUNTIFS(NobelPrize[firstname],$A264,NobelPrize[surname],$B264)</f>
        <v>1</v>
      </c>
      <c r="D264" t="str">
        <v>Richard Willstätter </v>
      </c>
    </row>
    <row r="265" spans="1:4" x14ac:dyDescent="0.3">
      <c r="A265" t="str">
        <v>Fritz</v>
      </c>
      <c r="B265" t="str">
        <v>Haber</v>
      </c>
      <c r="C265">
        <f>COUNTIFS(NobelPrize[firstname],$A265,NobelPrize[surname],$B265)</f>
        <v>1</v>
      </c>
      <c r="D265" t="str">
        <v>Fritz Haber</v>
      </c>
    </row>
    <row r="266" spans="1:4" x14ac:dyDescent="0.3">
      <c r="A266" t="str">
        <v>Walther</v>
      </c>
      <c r="B266" t="str">
        <v>Nernst</v>
      </c>
      <c r="C266">
        <f>COUNTIFS(NobelPrize[firstname],$A266,NobelPrize[surname],$B266)</f>
        <v>1</v>
      </c>
      <c r="D266" t="str">
        <v>Walther Nernst</v>
      </c>
    </row>
    <row r="267" spans="1:4" x14ac:dyDescent="0.3">
      <c r="A267" t="str">
        <v>Frederick</v>
      </c>
      <c r="B267" t="str">
        <v>Soddy</v>
      </c>
      <c r="C267">
        <f>COUNTIFS(NobelPrize[firstname],$A267,NobelPrize[surname],$B267)</f>
        <v>1</v>
      </c>
      <c r="D267" t="str">
        <v>Frederick Soddy</v>
      </c>
    </row>
    <row r="268" spans="1:4" x14ac:dyDescent="0.3">
      <c r="A268" t="str">
        <v>Francis W.</v>
      </c>
      <c r="B268" t="str">
        <v>Aston</v>
      </c>
      <c r="C268">
        <f>COUNTIFS(NobelPrize[firstname],$A268,NobelPrize[surname],$B268)</f>
        <v>1</v>
      </c>
      <c r="D268" t="str">
        <v>Francis W. Aston</v>
      </c>
    </row>
    <row r="269" spans="1:4" x14ac:dyDescent="0.3">
      <c r="A269" t="str">
        <v>Fritz</v>
      </c>
      <c r="B269" t="str">
        <v>Pregl</v>
      </c>
      <c r="C269">
        <f>COUNTIFS(NobelPrize[firstname],$A269,NobelPrize[surname],$B269)</f>
        <v>1</v>
      </c>
      <c r="D269" t="str">
        <v>Fritz Pregl</v>
      </c>
    </row>
    <row r="270" spans="1:4" x14ac:dyDescent="0.3">
      <c r="A270" t="str">
        <v>Richard</v>
      </c>
      <c r="B270" t="str">
        <v>Zsigmondy</v>
      </c>
      <c r="C270">
        <f>COUNTIFS(NobelPrize[firstname],$A270,NobelPrize[surname],$B270)</f>
        <v>1</v>
      </c>
      <c r="D270" t="str">
        <v>Richard Zsigmondy</v>
      </c>
    </row>
    <row r="271" spans="1:4" x14ac:dyDescent="0.3">
      <c r="A271" t="str">
        <v>The</v>
      </c>
      <c r="B271" t="str">
        <v>Svedberg</v>
      </c>
      <c r="C271">
        <f>COUNTIFS(NobelPrize[firstname],$A271,NobelPrize[surname],$B271)</f>
        <v>1</v>
      </c>
      <c r="D271" t="str">
        <v>The Svedberg</v>
      </c>
    </row>
    <row r="272" spans="1:4" x14ac:dyDescent="0.3">
      <c r="A272" t="str">
        <v>Heinrich</v>
      </c>
      <c r="B272" t="str">
        <v>Wieland</v>
      </c>
      <c r="C272">
        <f>COUNTIFS(NobelPrize[firstname],$A272,NobelPrize[surname],$B272)</f>
        <v>1</v>
      </c>
      <c r="D272" t="str">
        <v>Heinrich Wieland</v>
      </c>
    </row>
    <row r="273" spans="1:4" x14ac:dyDescent="0.3">
      <c r="A273" t="str">
        <v>Adolf</v>
      </c>
      <c r="B273" t="str">
        <v>Windaus</v>
      </c>
      <c r="C273">
        <f>COUNTIFS(NobelPrize[firstname],$A273,NobelPrize[surname],$B273)</f>
        <v>1</v>
      </c>
      <c r="D273" t="str">
        <v>Adolf Windaus</v>
      </c>
    </row>
    <row r="274" spans="1:4" x14ac:dyDescent="0.3">
      <c r="A274" t="str">
        <v>Arthur</v>
      </c>
      <c r="B274" t="str">
        <v>Harden</v>
      </c>
      <c r="C274">
        <f>COUNTIFS(NobelPrize[firstname],$A274,NobelPrize[surname],$B274)</f>
        <v>1</v>
      </c>
      <c r="D274" t="str">
        <v>Arthur Harden</v>
      </c>
    </row>
    <row r="275" spans="1:4" x14ac:dyDescent="0.3">
      <c r="A275" t="str">
        <v>Hans</v>
      </c>
      <c r="B275" t="str">
        <v>von Euler-Chelpin</v>
      </c>
      <c r="C275">
        <f>COUNTIFS(NobelPrize[firstname],$A275,NobelPrize[surname],$B275)</f>
        <v>1</v>
      </c>
      <c r="D275" t="str">
        <v>Hans von Euler-Chelpin</v>
      </c>
    </row>
    <row r="276" spans="1:4" x14ac:dyDescent="0.3">
      <c r="A276" t="str">
        <v>Hans</v>
      </c>
      <c r="B276" t="str">
        <v>Fischer</v>
      </c>
      <c r="C276">
        <f>COUNTIFS(NobelPrize[firstname],$A276,NobelPrize[surname],$B276)</f>
        <v>1</v>
      </c>
      <c r="D276" t="str">
        <v>Hans Fischer</v>
      </c>
    </row>
    <row r="277" spans="1:4" x14ac:dyDescent="0.3">
      <c r="A277" t="str">
        <v>Carl</v>
      </c>
      <c r="B277" t="str">
        <v>Bosch</v>
      </c>
      <c r="C277">
        <f>COUNTIFS(NobelPrize[firstname],$A277,NobelPrize[surname],$B277)</f>
        <v>1</v>
      </c>
      <c r="D277" t="str">
        <v>Carl Bosch</v>
      </c>
    </row>
    <row r="278" spans="1:4" x14ac:dyDescent="0.3">
      <c r="A278" t="str">
        <v>Friedrich</v>
      </c>
      <c r="B278" t="str">
        <v>Bergius</v>
      </c>
      <c r="C278">
        <f>COUNTIFS(NobelPrize[firstname],$A278,NobelPrize[surname],$B278)</f>
        <v>1</v>
      </c>
      <c r="D278" t="str">
        <v>Friedrich Bergius</v>
      </c>
    </row>
    <row r="279" spans="1:4" x14ac:dyDescent="0.3">
      <c r="A279" t="str">
        <v>Irving</v>
      </c>
      <c r="B279" t="str">
        <v>Langmuir</v>
      </c>
      <c r="C279">
        <f>COUNTIFS(NobelPrize[firstname],$A279,NobelPrize[surname],$B279)</f>
        <v>1</v>
      </c>
      <c r="D279" t="str">
        <v>Irving Langmuir</v>
      </c>
    </row>
    <row r="280" spans="1:4" x14ac:dyDescent="0.3">
      <c r="A280" t="str">
        <v>Harold C.</v>
      </c>
      <c r="B280" t="str">
        <v>Urey</v>
      </c>
      <c r="C280">
        <f>COUNTIFS(NobelPrize[firstname],$A280,NobelPrize[surname],$B280)</f>
        <v>1</v>
      </c>
      <c r="D280" t="str">
        <v>Harold C. Urey</v>
      </c>
    </row>
    <row r="281" spans="1:4" x14ac:dyDescent="0.3">
      <c r="A281" t="str">
        <v>Frédéric </v>
      </c>
      <c r="B281" t="str">
        <v>Joliot</v>
      </c>
      <c r="C281">
        <f>COUNTIFS(NobelPrize[firstname],$A281,NobelPrize[surname],$B281)</f>
        <v>1</v>
      </c>
      <c r="D281" t="str">
        <v>Frédéric  Joliot</v>
      </c>
    </row>
    <row r="282" spans="1:4" x14ac:dyDescent="0.3">
      <c r="A282" t="str">
        <v>Irène </v>
      </c>
      <c r="B282" t="str">
        <v>Joliot-Curie</v>
      </c>
      <c r="C282">
        <f>COUNTIFS(NobelPrize[firstname],$A282,NobelPrize[surname],$B282)</f>
        <v>1</v>
      </c>
      <c r="D282" t="str">
        <v>Irène  Joliot-Curie</v>
      </c>
    </row>
    <row r="283" spans="1:4" x14ac:dyDescent="0.3">
      <c r="A283" t="str">
        <v>Peter</v>
      </c>
      <c r="B283" t="str">
        <v>Debye</v>
      </c>
      <c r="C283">
        <f>COUNTIFS(NobelPrize[firstname],$A283,NobelPrize[surname],$B283)</f>
        <v>1</v>
      </c>
      <c r="D283" t="str">
        <v>Peter Debye</v>
      </c>
    </row>
    <row r="284" spans="1:4" x14ac:dyDescent="0.3">
      <c r="A284" t="str">
        <v>Norman</v>
      </c>
      <c r="B284" t="str">
        <v>Haworth</v>
      </c>
      <c r="C284">
        <f>COUNTIFS(NobelPrize[firstname],$A284,NobelPrize[surname],$B284)</f>
        <v>1</v>
      </c>
      <c r="D284" t="str">
        <v>Norman Haworth</v>
      </c>
    </row>
    <row r="285" spans="1:4" x14ac:dyDescent="0.3">
      <c r="A285" t="str">
        <v>Paul</v>
      </c>
      <c r="B285" t="str">
        <v>Karrer</v>
      </c>
      <c r="C285">
        <f>COUNTIFS(NobelPrize[firstname],$A285,NobelPrize[surname],$B285)</f>
        <v>1</v>
      </c>
      <c r="D285" t="str">
        <v>Paul Karrer</v>
      </c>
    </row>
    <row r="286" spans="1:4" x14ac:dyDescent="0.3">
      <c r="A286" t="str">
        <v>Richard</v>
      </c>
      <c r="B286" t="str">
        <v>Kuhn</v>
      </c>
      <c r="C286">
        <f>COUNTIFS(NobelPrize[firstname],$A286,NobelPrize[surname],$B286)</f>
        <v>1</v>
      </c>
      <c r="D286" t="str">
        <v>Richard Kuhn</v>
      </c>
    </row>
    <row r="287" spans="1:4" x14ac:dyDescent="0.3">
      <c r="A287" t="str">
        <v>Adolf</v>
      </c>
      <c r="B287" t="str">
        <v>Butenandt</v>
      </c>
      <c r="C287">
        <f>COUNTIFS(NobelPrize[firstname],$A287,NobelPrize[surname],$B287)</f>
        <v>1</v>
      </c>
      <c r="D287" t="str">
        <v>Adolf Butenandt</v>
      </c>
    </row>
    <row r="288" spans="1:4" x14ac:dyDescent="0.3">
      <c r="A288" t="str">
        <v>Leopold</v>
      </c>
      <c r="B288" t="str">
        <v>Ruzicka</v>
      </c>
      <c r="C288">
        <f>COUNTIFS(NobelPrize[firstname],$A288,NobelPrize[surname],$B288)</f>
        <v>1</v>
      </c>
      <c r="D288" t="str">
        <v>Leopold Ruzicka</v>
      </c>
    </row>
    <row r="289" spans="1:4" x14ac:dyDescent="0.3">
      <c r="A289" t="str">
        <v>George</v>
      </c>
      <c r="B289" t="str">
        <v>de Hevesy</v>
      </c>
      <c r="C289">
        <f>COUNTIFS(NobelPrize[firstname],$A289,NobelPrize[surname],$B289)</f>
        <v>1</v>
      </c>
      <c r="D289" t="str">
        <v>George de Hevesy</v>
      </c>
    </row>
    <row r="290" spans="1:4" x14ac:dyDescent="0.3">
      <c r="A290" t="str">
        <v>Otto</v>
      </c>
      <c r="B290" t="str">
        <v>Hahn</v>
      </c>
      <c r="C290">
        <f>COUNTIFS(NobelPrize[firstname],$A290,NobelPrize[surname],$B290)</f>
        <v>1</v>
      </c>
      <c r="D290" t="str">
        <v>Otto Hahn</v>
      </c>
    </row>
    <row r="291" spans="1:4" x14ac:dyDescent="0.3">
      <c r="A291" t="str">
        <v>Artturi</v>
      </c>
      <c r="B291" t="str">
        <v>Virtanen</v>
      </c>
      <c r="C291">
        <f>COUNTIFS(NobelPrize[firstname],$A291,NobelPrize[surname],$B291)</f>
        <v>1</v>
      </c>
      <c r="D291" t="str">
        <v>Artturi Virtanen</v>
      </c>
    </row>
    <row r="292" spans="1:4" x14ac:dyDescent="0.3">
      <c r="A292" t="str">
        <v>James B.</v>
      </c>
      <c r="B292" t="str">
        <v>Sumner</v>
      </c>
      <c r="C292">
        <f>COUNTIFS(NobelPrize[firstname],$A292,NobelPrize[surname],$B292)</f>
        <v>1</v>
      </c>
      <c r="D292" t="str">
        <v>James B. Sumner</v>
      </c>
    </row>
    <row r="293" spans="1:4" x14ac:dyDescent="0.3">
      <c r="A293" t="str">
        <v>John H.</v>
      </c>
      <c r="B293" t="str">
        <v>Northrop</v>
      </c>
      <c r="C293">
        <f>COUNTIFS(NobelPrize[firstname],$A293,NobelPrize[surname],$B293)</f>
        <v>1</v>
      </c>
      <c r="D293" t="str">
        <v>John H. Northrop</v>
      </c>
    </row>
    <row r="294" spans="1:4" x14ac:dyDescent="0.3">
      <c r="A294" t="str">
        <v>Wendell M.</v>
      </c>
      <c r="B294" t="str">
        <v>Stanley</v>
      </c>
      <c r="C294">
        <f>COUNTIFS(NobelPrize[firstname],$A294,NobelPrize[surname],$B294)</f>
        <v>1</v>
      </c>
      <c r="D294" t="str">
        <v>Wendell M. Stanley</v>
      </c>
    </row>
    <row r="295" spans="1:4" x14ac:dyDescent="0.3">
      <c r="A295" t="str">
        <v>Sir Robert</v>
      </c>
      <c r="B295" t="str">
        <v>Robinson</v>
      </c>
      <c r="C295">
        <f>COUNTIFS(NobelPrize[firstname],$A295,NobelPrize[surname],$B295)</f>
        <v>1</v>
      </c>
      <c r="D295" t="str">
        <v>Sir Robert Robinson</v>
      </c>
    </row>
    <row r="296" spans="1:4" x14ac:dyDescent="0.3">
      <c r="A296" t="str">
        <v>Arne</v>
      </c>
      <c r="B296" t="str">
        <v>Tiselius</v>
      </c>
      <c r="C296">
        <f>COUNTIFS(NobelPrize[firstname],$A296,NobelPrize[surname],$B296)</f>
        <v>1</v>
      </c>
      <c r="D296" t="str">
        <v>Arne Tiselius</v>
      </c>
    </row>
    <row r="297" spans="1:4" x14ac:dyDescent="0.3">
      <c r="A297" t="str">
        <v>William F.</v>
      </c>
      <c r="B297" t="str">
        <v>Giauque</v>
      </c>
      <c r="C297">
        <f>COUNTIFS(NobelPrize[firstname],$A297,NobelPrize[surname],$B297)</f>
        <v>1</v>
      </c>
      <c r="D297" t="str">
        <v>William F. Giauque</v>
      </c>
    </row>
    <row r="298" spans="1:4" x14ac:dyDescent="0.3">
      <c r="A298" t="str">
        <v>Otto</v>
      </c>
      <c r="B298" t="str">
        <v>Diels</v>
      </c>
      <c r="C298">
        <f>COUNTIFS(NobelPrize[firstname],$A298,NobelPrize[surname],$B298)</f>
        <v>1</v>
      </c>
      <c r="D298" t="str">
        <v>Otto Diels</v>
      </c>
    </row>
    <row r="299" spans="1:4" x14ac:dyDescent="0.3">
      <c r="A299" t="str">
        <v>Kurt</v>
      </c>
      <c r="B299" t="str">
        <v>Alder</v>
      </c>
      <c r="C299">
        <f>COUNTIFS(NobelPrize[firstname],$A299,NobelPrize[surname],$B299)</f>
        <v>1</v>
      </c>
      <c r="D299" t="str">
        <v>Kurt Alder</v>
      </c>
    </row>
    <row r="300" spans="1:4" x14ac:dyDescent="0.3">
      <c r="A300" t="str">
        <v>Edwin M.</v>
      </c>
      <c r="B300" t="str">
        <v>McMillan</v>
      </c>
      <c r="C300">
        <f>COUNTIFS(NobelPrize[firstname],$A300,NobelPrize[surname],$B300)</f>
        <v>1</v>
      </c>
      <c r="D300" t="str">
        <v>Edwin M. McMillan</v>
      </c>
    </row>
    <row r="301" spans="1:4" x14ac:dyDescent="0.3">
      <c r="A301" t="str">
        <v>Glenn T.</v>
      </c>
      <c r="B301" t="str">
        <v>Seaborg</v>
      </c>
      <c r="C301">
        <f>COUNTIFS(NobelPrize[firstname],$A301,NobelPrize[surname],$B301)</f>
        <v>1</v>
      </c>
      <c r="D301" t="str">
        <v>Glenn T. Seaborg</v>
      </c>
    </row>
    <row r="302" spans="1:4" x14ac:dyDescent="0.3">
      <c r="A302" t="str">
        <v>Archer J.P.</v>
      </c>
      <c r="B302" t="str">
        <v>Martin</v>
      </c>
      <c r="C302">
        <f>COUNTIFS(NobelPrize[firstname],$A302,NobelPrize[surname],$B302)</f>
        <v>1</v>
      </c>
      <c r="D302" t="str">
        <v>Archer J.P. Martin</v>
      </c>
    </row>
    <row r="303" spans="1:4" x14ac:dyDescent="0.3">
      <c r="A303" t="str">
        <v>Richard L.M.</v>
      </c>
      <c r="B303" t="str">
        <v>Synge</v>
      </c>
      <c r="C303">
        <f>COUNTIFS(NobelPrize[firstname],$A303,NobelPrize[surname],$B303)</f>
        <v>1</v>
      </c>
      <c r="D303" t="str">
        <v>Richard L.M. Synge</v>
      </c>
    </row>
    <row r="304" spans="1:4" x14ac:dyDescent="0.3">
      <c r="A304" t="str">
        <v>Hermann</v>
      </c>
      <c r="B304" t="str">
        <v>Staudinger</v>
      </c>
      <c r="C304">
        <f>COUNTIFS(NobelPrize[firstname],$A304,NobelPrize[surname],$B304)</f>
        <v>1</v>
      </c>
      <c r="D304" t="str">
        <v>Hermann Staudinger</v>
      </c>
    </row>
    <row r="305" spans="1:4" x14ac:dyDescent="0.3">
      <c r="A305" t="str">
        <v>Linus</v>
      </c>
      <c r="B305" t="str">
        <v>Pauling</v>
      </c>
      <c r="C305">
        <f>COUNTIFS(NobelPrize[firstname],$A305,NobelPrize[surname],$B305)</f>
        <v>2</v>
      </c>
      <c r="D305" t="str">
        <v>Linus Pauling</v>
      </c>
    </row>
    <row r="306" spans="1:4" x14ac:dyDescent="0.3">
      <c r="A306" t="str">
        <v>Linus</v>
      </c>
      <c r="B306" t="str">
        <v>Pauling</v>
      </c>
      <c r="C306">
        <f>COUNTIFS(NobelPrize[firstname],$A306,NobelPrize[surname],$B306)</f>
        <v>2</v>
      </c>
      <c r="D306" t="str">
        <v>Linus Pauling</v>
      </c>
    </row>
    <row r="307" spans="1:4" x14ac:dyDescent="0.3">
      <c r="A307" t="str">
        <v>Vincent</v>
      </c>
      <c r="B307" t="str">
        <v>du Vigneaud</v>
      </c>
      <c r="C307">
        <f>COUNTIFS(NobelPrize[firstname],$A307,NobelPrize[surname],$B307)</f>
        <v>1</v>
      </c>
      <c r="D307" t="str">
        <v>Vincent du Vigneaud</v>
      </c>
    </row>
    <row r="308" spans="1:4" x14ac:dyDescent="0.3">
      <c r="A308" t="str">
        <v>Sir Cyril</v>
      </c>
      <c r="B308" t="str">
        <v>Hinshelwood</v>
      </c>
      <c r="C308">
        <f>COUNTIFS(NobelPrize[firstname],$A308,NobelPrize[surname],$B308)</f>
        <v>1</v>
      </c>
      <c r="D308" t="str">
        <v>Sir Cyril Hinshelwood</v>
      </c>
    </row>
    <row r="309" spans="1:4" x14ac:dyDescent="0.3">
      <c r="A309" t="str">
        <v>Nikolay</v>
      </c>
      <c r="B309" t="str">
        <v>Semenov</v>
      </c>
      <c r="C309">
        <f>COUNTIFS(NobelPrize[firstname],$A309,NobelPrize[surname],$B309)</f>
        <v>1</v>
      </c>
      <c r="D309" t="str">
        <v>Nikolay Semenov</v>
      </c>
    </row>
    <row r="310" spans="1:4" x14ac:dyDescent="0.3">
      <c r="A310" t="str">
        <v>Lord</v>
      </c>
      <c r="B310" t="str">
        <v>Todd</v>
      </c>
      <c r="C310">
        <f>COUNTIFS(NobelPrize[firstname],$A310,NobelPrize[surname],$B310)</f>
        <v>1</v>
      </c>
      <c r="D310" t="str">
        <v>Lord Todd</v>
      </c>
    </row>
    <row r="311" spans="1:4" x14ac:dyDescent="0.3">
      <c r="A311" t="str">
        <v>Frederick</v>
      </c>
      <c r="B311" t="str">
        <v>Sanger</v>
      </c>
      <c r="C311">
        <f>COUNTIFS(NobelPrize[firstname],$A311,NobelPrize[surname],$B311)</f>
        <v>2</v>
      </c>
      <c r="D311" t="str">
        <v>Frederick Sanger</v>
      </c>
    </row>
    <row r="312" spans="1:4" x14ac:dyDescent="0.3">
      <c r="A312" t="str">
        <v>Frederick</v>
      </c>
      <c r="B312" t="str">
        <v>Sanger</v>
      </c>
      <c r="C312">
        <f>COUNTIFS(NobelPrize[firstname],$A312,NobelPrize[surname],$B312)</f>
        <v>2</v>
      </c>
      <c r="D312" t="str">
        <v>Frederick Sanger</v>
      </c>
    </row>
    <row r="313" spans="1:4" x14ac:dyDescent="0.3">
      <c r="A313" t="str">
        <v>Jaroslav</v>
      </c>
      <c r="B313" t="str">
        <v>Heyrovsky</v>
      </c>
      <c r="C313">
        <f>COUNTIFS(NobelPrize[firstname],$A313,NobelPrize[surname],$B313)</f>
        <v>1</v>
      </c>
      <c r="D313" t="str">
        <v>Jaroslav Heyrovsky</v>
      </c>
    </row>
    <row r="314" spans="1:4" x14ac:dyDescent="0.3">
      <c r="A314" t="str">
        <v>Willard F.</v>
      </c>
      <c r="B314" t="str">
        <v>Libby</v>
      </c>
      <c r="C314">
        <f>COUNTIFS(NobelPrize[firstname],$A314,NobelPrize[surname],$B314)</f>
        <v>1</v>
      </c>
      <c r="D314" t="str">
        <v>Willard F. Libby</v>
      </c>
    </row>
    <row r="315" spans="1:4" x14ac:dyDescent="0.3">
      <c r="A315" t="str">
        <v>Melvin</v>
      </c>
      <c r="B315" t="str">
        <v>Calvin</v>
      </c>
      <c r="C315">
        <f>COUNTIFS(NobelPrize[firstname],$A315,NobelPrize[surname],$B315)</f>
        <v>1</v>
      </c>
      <c r="D315" t="str">
        <v>Melvin Calvin</v>
      </c>
    </row>
    <row r="316" spans="1:4" x14ac:dyDescent="0.3">
      <c r="A316" t="str">
        <v>Max F.</v>
      </c>
      <c r="B316" t="str">
        <v>Perutz</v>
      </c>
      <c r="C316">
        <f>COUNTIFS(NobelPrize[firstname],$A316,NobelPrize[surname],$B316)</f>
        <v>1</v>
      </c>
      <c r="D316" t="str">
        <v>Max F. Perutz</v>
      </c>
    </row>
    <row r="317" spans="1:4" x14ac:dyDescent="0.3">
      <c r="A317" t="str">
        <v>John C.</v>
      </c>
      <c r="B317" t="str">
        <v>Kendrew</v>
      </c>
      <c r="C317">
        <f>COUNTIFS(NobelPrize[firstname],$A317,NobelPrize[surname],$B317)</f>
        <v>1</v>
      </c>
      <c r="D317" t="str">
        <v>John C. Kendrew</v>
      </c>
    </row>
    <row r="318" spans="1:4" x14ac:dyDescent="0.3">
      <c r="A318" t="str">
        <v>Karl</v>
      </c>
      <c r="B318" t="str">
        <v>Ziegler</v>
      </c>
      <c r="C318">
        <f>COUNTIFS(NobelPrize[firstname],$A318,NobelPrize[surname],$B318)</f>
        <v>1</v>
      </c>
      <c r="D318" t="str">
        <v>Karl Ziegler</v>
      </c>
    </row>
    <row r="319" spans="1:4" x14ac:dyDescent="0.3">
      <c r="A319" t="str">
        <v>Giulio</v>
      </c>
      <c r="B319" t="str">
        <v>Natta</v>
      </c>
      <c r="C319">
        <f>COUNTIFS(NobelPrize[firstname],$A319,NobelPrize[surname],$B319)</f>
        <v>1</v>
      </c>
      <c r="D319" t="str">
        <v>Giulio Natta</v>
      </c>
    </row>
    <row r="320" spans="1:4" x14ac:dyDescent="0.3">
      <c r="A320" t="str">
        <v>Dorothy Crowfoot</v>
      </c>
      <c r="B320" t="str">
        <v>Hodgkin</v>
      </c>
      <c r="C320">
        <f>COUNTIFS(NobelPrize[firstname],$A320,NobelPrize[surname],$B320)</f>
        <v>1</v>
      </c>
      <c r="D320" t="str">
        <v>Dorothy Crowfoot Hodgkin</v>
      </c>
    </row>
    <row r="321" spans="1:4" x14ac:dyDescent="0.3">
      <c r="A321" t="str">
        <v>Robert B.</v>
      </c>
      <c r="B321" t="str">
        <v>Woodward</v>
      </c>
      <c r="C321">
        <f>COUNTIFS(NobelPrize[firstname],$A321,NobelPrize[surname],$B321)</f>
        <v>1</v>
      </c>
      <c r="D321" t="str">
        <v>Robert B. Woodward</v>
      </c>
    </row>
    <row r="322" spans="1:4" x14ac:dyDescent="0.3">
      <c r="A322" t="str">
        <v>Robert S.</v>
      </c>
      <c r="B322" t="str">
        <v>Mulliken</v>
      </c>
      <c r="C322">
        <f>COUNTIFS(NobelPrize[firstname],$A322,NobelPrize[surname],$B322)</f>
        <v>1</v>
      </c>
      <c r="D322" t="str">
        <v>Robert S. Mulliken</v>
      </c>
    </row>
    <row r="323" spans="1:4" x14ac:dyDescent="0.3">
      <c r="A323" t="str">
        <v>Manfred</v>
      </c>
      <c r="B323" t="str">
        <v>Eigen</v>
      </c>
      <c r="C323">
        <f>COUNTIFS(NobelPrize[firstname],$A323,NobelPrize[surname],$B323)</f>
        <v>1</v>
      </c>
      <c r="D323" t="str">
        <v>Manfred Eigen</v>
      </c>
    </row>
    <row r="324" spans="1:4" x14ac:dyDescent="0.3">
      <c r="A324" t="str">
        <v>Ronald G.W.</v>
      </c>
      <c r="B324" t="str">
        <v>Norrish</v>
      </c>
      <c r="C324">
        <f>COUNTIFS(NobelPrize[firstname],$A324,NobelPrize[surname],$B324)</f>
        <v>1</v>
      </c>
      <c r="D324" t="str">
        <v>Ronald G.W. Norrish</v>
      </c>
    </row>
    <row r="325" spans="1:4" x14ac:dyDescent="0.3">
      <c r="A325" t="str">
        <v>George</v>
      </c>
      <c r="B325" t="str">
        <v>Porter</v>
      </c>
      <c r="C325">
        <f>COUNTIFS(NobelPrize[firstname],$A325,NobelPrize[surname],$B325)</f>
        <v>1</v>
      </c>
      <c r="D325" t="str">
        <v>George Porter</v>
      </c>
    </row>
    <row r="326" spans="1:4" x14ac:dyDescent="0.3">
      <c r="A326" t="str">
        <v>Lars</v>
      </c>
      <c r="B326" t="str">
        <v>Onsager</v>
      </c>
      <c r="C326">
        <f>COUNTIFS(NobelPrize[firstname],$A326,NobelPrize[surname],$B326)</f>
        <v>1</v>
      </c>
      <c r="D326" t="str">
        <v>Lars Onsager</v>
      </c>
    </row>
    <row r="327" spans="1:4" x14ac:dyDescent="0.3">
      <c r="A327" t="str">
        <v>Derek</v>
      </c>
      <c r="B327" t="str">
        <v>Barton</v>
      </c>
      <c r="C327">
        <f>COUNTIFS(NobelPrize[firstname],$A327,NobelPrize[surname],$B327)</f>
        <v>1</v>
      </c>
      <c r="D327" t="str">
        <v>Derek Barton</v>
      </c>
    </row>
    <row r="328" spans="1:4" x14ac:dyDescent="0.3">
      <c r="A328" t="str">
        <v>Odd</v>
      </c>
      <c r="B328" t="str">
        <v>Hassel</v>
      </c>
      <c r="C328">
        <f>COUNTIFS(NobelPrize[firstname],$A328,NobelPrize[surname],$B328)</f>
        <v>1</v>
      </c>
      <c r="D328" t="str">
        <v>Odd Hassel</v>
      </c>
    </row>
    <row r="329" spans="1:4" x14ac:dyDescent="0.3">
      <c r="A329" t="str">
        <v>Luis</v>
      </c>
      <c r="B329" t="str">
        <v>Leloir</v>
      </c>
      <c r="C329">
        <f>COUNTIFS(NobelPrize[firstname],$A329,NobelPrize[surname],$B329)</f>
        <v>1</v>
      </c>
      <c r="D329" t="str">
        <v>Luis Leloir</v>
      </c>
    </row>
    <row r="330" spans="1:4" x14ac:dyDescent="0.3">
      <c r="A330" t="str">
        <v>Gerhard</v>
      </c>
      <c r="B330" t="str">
        <v>Herzberg</v>
      </c>
      <c r="C330">
        <f>COUNTIFS(NobelPrize[firstname],$A330,NobelPrize[surname],$B330)</f>
        <v>1</v>
      </c>
      <c r="D330" t="str">
        <v>Gerhard Herzberg</v>
      </c>
    </row>
    <row r="331" spans="1:4" x14ac:dyDescent="0.3">
      <c r="A331" t="str">
        <v>Christian</v>
      </c>
      <c r="B331" t="str">
        <v>Anfinsen</v>
      </c>
      <c r="C331">
        <f>COUNTIFS(NobelPrize[firstname],$A331,NobelPrize[surname],$B331)</f>
        <v>1</v>
      </c>
      <c r="D331" t="str">
        <v>Christian Anfinsen</v>
      </c>
    </row>
    <row r="332" spans="1:4" x14ac:dyDescent="0.3">
      <c r="A332" t="str">
        <v>Stanford</v>
      </c>
      <c r="B332" t="str">
        <v>Moore</v>
      </c>
      <c r="C332">
        <f>COUNTIFS(NobelPrize[firstname],$A332,NobelPrize[surname],$B332)</f>
        <v>1</v>
      </c>
      <c r="D332" t="str">
        <v>Stanford Moore</v>
      </c>
    </row>
    <row r="333" spans="1:4" x14ac:dyDescent="0.3">
      <c r="A333" t="str">
        <v>William H.</v>
      </c>
      <c r="B333" t="str">
        <v>Stein</v>
      </c>
      <c r="C333">
        <f>COUNTIFS(NobelPrize[firstname],$A333,NobelPrize[surname],$B333)</f>
        <v>1</v>
      </c>
      <c r="D333" t="str">
        <v>William H. Stein</v>
      </c>
    </row>
    <row r="334" spans="1:4" x14ac:dyDescent="0.3">
      <c r="A334" t="str">
        <v>Ernst Otto</v>
      </c>
      <c r="B334" t="str">
        <v>Fischer</v>
      </c>
      <c r="C334">
        <f>COUNTIFS(NobelPrize[firstname],$A334,NobelPrize[surname],$B334)</f>
        <v>1</v>
      </c>
      <c r="D334" t="str">
        <v>Ernst Otto Fischer</v>
      </c>
    </row>
    <row r="335" spans="1:4" x14ac:dyDescent="0.3">
      <c r="A335" t="str">
        <v>Geoffrey</v>
      </c>
      <c r="B335" t="str">
        <v>Wilkinson</v>
      </c>
      <c r="C335">
        <f>COUNTIFS(NobelPrize[firstname],$A335,NobelPrize[surname],$B335)</f>
        <v>1</v>
      </c>
      <c r="D335" t="str">
        <v>Geoffrey Wilkinson</v>
      </c>
    </row>
    <row r="336" spans="1:4" x14ac:dyDescent="0.3">
      <c r="A336" t="str">
        <v>Paul J.</v>
      </c>
      <c r="B336" t="str">
        <v>Flory</v>
      </c>
      <c r="C336">
        <f>COUNTIFS(NobelPrize[firstname],$A336,NobelPrize[surname],$B336)</f>
        <v>1</v>
      </c>
      <c r="D336" t="str">
        <v>Paul J. Flory</v>
      </c>
    </row>
    <row r="337" spans="1:4" x14ac:dyDescent="0.3">
      <c r="A337" t="str">
        <v>John</v>
      </c>
      <c r="B337" t="str">
        <v>Cornforth</v>
      </c>
      <c r="C337">
        <f>COUNTIFS(NobelPrize[firstname],$A337,NobelPrize[surname],$B337)</f>
        <v>1</v>
      </c>
      <c r="D337" t="str">
        <v>John Cornforth</v>
      </c>
    </row>
    <row r="338" spans="1:4" x14ac:dyDescent="0.3">
      <c r="A338" t="str">
        <v>Vladimir</v>
      </c>
      <c r="B338" t="str">
        <v>Prelog</v>
      </c>
      <c r="C338">
        <f>COUNTIFS(NobelPrize[firstname],$A338,NobelPrize[surname],$B338)</f>
        <v>1</v>
      </c>
      <c r="D338" t="str">
        <v>Vladimir Prelog</v>
      </c>
    </row>
    <row r="339" spans="1:4" x14ac:dyDescent="0.3">
      <c r="A339" t="str">
        <v>William</v>
      </c>
      <c r="B339" t="str">
        <v>Lipscomb</v>
      </c>
      <c r="C339">
        <f>COUNTIFS(NobelPrize[firstname],$A339,NobelPrize[surname],$B339)</f>
        <v>1</v>
      </c>
      <c r="D339" t="str">
        <v>William Lipscomb</v>
      </c>
    </row>
    <row r="340" spans="1:4" x14ac:dyDescent="0.3">
      <c r="A340" t="str">
        <v>Ilya</v>
      </c>
      <c r="B340" t="str">
        <v>Prigogine</v>
      </c>
      <c r="C340">
        <f>COUNTIFS(NobelPrize[firstname],$A340,NobelPrize[surname],$B340)</f>
        <v>1</v>
      </c>
      <c r="D340" t="str">
        <v>Ilya Prigogine</v>
      </c>
    </row>
    <row r="341" spans="1:4" x14ac:dyDescent="0.3">
      <c r="A341" t="str">
        <v>Peter</v>
      </c>
      <c r="B341" t="str">
        <v>Mitchell</v>
      </c>
      <c r="C341">
        <f>COUNTIFS(NobelPrize[firstname],$A341,NobelPrize[surname],$B341)</f>
        <v>1</v>
      </c>
      <c r="D341" t="str">
        <v>Peter Mitchell</v>
      </c>
    </row>
    <row r="342" spans="1:4" x14ac:dyDescent="0.3">
      <c r="A342" t="str">
        <v>Herbert C.</v>
      </c>
      <c r="B342" t="str">
        <v>Brown</v>
      </c>
      <c r="C342">
        <f>COUNTIFS(NobelPrize[firstname],$A342,NobelPrize[surname],$B342)</f>
        <v>1</v>
      </c>
      <c r="D342" t="str">
        <v>Herbert C. Brown</v>
      </c>
    </row>
    <row r="343" spans="1:4" x14ac:dyDescent="0.3">
      <c r="A343" t="str">
        <v>Georg</v>
      </c>
      <c r="B343" t="str">
        <v>Wittig</v>
      </c>
      <c r="C343">
        <f>COUNTIFS(NobelPrize[firstname],$A343,NobelPrize[surname],$B343)</f>
        <v>1</v>
      </c>
      <c r="D343" t="str">
        <v>Georg Wittig</v>
      </c>
    </row>
    <row r="344" spans="1:4" x14ac:dyDescent="0.3">
      <c r="A344" t="str">
        <v>Paul</v>
      </c>
      <c r="B344" t="str">
        <v>Berg</v>
      </c>
      <c r="C344">
        <f>COUNTIFS(NobelPrize[firstname],$A344,NobelPrize[surname],$B344)</f>
        <v>1</v>
      </c>
      <c r="D344" t="str">
        <v>Paul Berg</v>
      </c>
    </row>
    <row r="345" spans="1:4" x14ac:dyDescent="0.3">
      <c r="A345" t="str">
        <v>Walter</v>
      </c>
      <c r="B345" t="str">
        <v>Gilbert</v>
      </c>
      <c r="C345">
        <f>COUNTIFS(NobelPrize[firstname],$A345,NobelPrize[surname],$B345)</f>
        <v>1</v>
      </c>
      <c r="D345" t="str">
        <v>Walter Gilbert</v>
      </c>
    </row>
    <row r="346" spans="1:4" x14ac:dyDescent="0.3">
      <c r="A346" t="str">
        <v>Kenichi</v>
      </c>
      <c r="B346" t="str">
        <v>Fukui</v>
      </c>
      <c r="C346">
        <f>COUNTIFS(NobelPrize[firstname],$A346,NobelPrize[surname],$B346)</f>
        <v>1</v>
      </c>
      <c r="D346" t="str">
        <v>Kenichi Fukui</v>
      </c>
    </row>
    <row r="347" spans="1:4" x14ac:dyDescent="0.3">
      <c r="A347" t="str">
        <v>Roald</v>
      </c>
      <c r="B347" t="str">
        <v>Hoffmann</v>
      </c>
      <c r="C347">
        <f>COUNTIFS(NobelPrize[firstname],$A347,NobelPrize[surname],$B347)</f>
        <v>1</v>
      </c>
      <c r="D347" t="str">
        <v>Roald Hoffmann</v>
      </c>
    </row>
    <row r="348" spans="1:4" x14ac:dyDescent="0.3">
      <c r="A348" t="str">
        <v>Aaron</v>
      </c>
      <c r="B348" t="str">
        <v>Klug</v>
      </c>
      <c r="C348">
        <f>COUNTIFS(NobelPrize[firstname],$A348,NobelPrize[surname],$B348)</f>
        <v>1</v>
      </c>
      <c r="D348" t="str">
        <v>Aaron Klug</v>
      </c>
    </row>
    <row r="349" spans="1:4" x14ac:dyDescent="0.3">
      <c r="A349" t="str">
        <v>Henry</v>
      </c>
      <c r="B349" t="str">
        <v>Taube</v>
      </c>
      <c r="C349">
        <f>COUNTIFS(NobelPrize[firstname],$A349,NobelPrize[surname],$B349)</f>
        <v>1</v>
      </c>
      <c r="D349" t="str">
        <v>Henry Taube</v>
      </c>
    </row>
    <row r="350" spans="1:4" x14ac:dyDescent="0.3">
      <c r="A350" t="str">
        <v>Bruce</v>
      </c>
      <c r="B350" t="str">
        <v>Merrifield</v>
      </c>
      <c r="C350">
        <f>COUNTIFS(NobelPrize[firstname],$A350,NobelPrize[surname],$B350)</f>
        <v>1</v>
      </c>
      <c r="D350" t="str">
        <v>Bruce Merrifield</v>
      </c>
    </row>
    <row r="351" spans="1:4" x14ac:dyDescent="0.3">
      <c r="A351" t="str">
        <v>Herbert A.</v>
      </c>
      <c r="B351" t="str">
        <v>Hauptman</v>
      </c>
      <c r="C351">
        <f>COUNTIFS(NobelPrize[firstname],$A351,NobelPrize[surname],$B351)</f>
        <v>1</v>
      </c>
      <c r="D351" t="str">
        <v>Herbert A. Hauptman</v>
      </c>
    </row>
    <row r="352" spans="1:4" x14ac:dyDescent="0.3">
      <c r="A352" t="str">
        <v>Jerome</v>
      </c>
      <c r="B352" t="str">
        <v>Karle</v>
      </c>
      <c r="C352">
        <f>COUNTIFS(NobelPrize[firstname],$A352,NobelPrize[surname],$B352)</f>
        <v>1</v>
      </c>
      <c r="D352" t="str">
        <v>Jerome Karle</v>
      </c>
    </row>
    <row r="353" spans="1:4" x14ac:dyDescent="0.3">
      <c r="A353" t="str">
        <v>Dudley R.</v>
      </c>
      <c r="B353" t="str">
        <v>Herschbach</v>
      </c>
      <c r="C353">
        <f>COUNTIFS(NobelPrize[firstname],$A353,NobelPrize[surname],$B353)</f>
        <v>1</v>
      </c>
      <c r="D353" t="str">
        <v>Dudley R. Herschbach</v>
      </c>
    </row>
    <row r="354" spans="1:4" x14ac:dyDescent="0.3">
      <c r="A354" t="str">
        <v>Yuan T.</v>
      </c>
      <c r="B354" t="str">
        <v>Lee</v>
      </c>
      <c r="C354">
        <f>COUNTIFS(NobelPrize[firstname],$A354,NobelPrize[surname],$B354)</f>
        <v>1</v>
      </c>
      <c r="D354" t="str">
        <v>Yuan T. Lee</v>
      </c>
    </row>
    <row r="355" spans="1:4" x14ac:dyDescent="0.3">
      <c r="A355" t="str">
        <v>John C.</v>
      </c>
      <c r="B355" t="str">
        <v>Polanyi</v>
      </c>
      <c r="C355">
        <f>COUNTIFS(NobelPrize[firstname],$A355,NobelPrize[surname],$B355)</f>
        <v>1</v>
      </c>
      <c r="D355" t="str">
        <v>John C. Polanyi</v>
      </c>
    </row>
    <row r="356" spans="1:4" x14ac:dyDescent="0.3">
      <c r="A356" t="str">
        <v>Donald J.</v>
      </c>
      <c r="B356" t="str">
        <v>Cram</v>
      </c>
      <c r="C356">
        <f>COUNTIFS(NobelPrize[firstname],$A356,NobelPrize[surname],$B356)</f>
        <v>1</v>
      </c>
      <c r="D356" t="str">
        <v>Donald J. Cram</v>
      </c>
    </row>
    <row r="357" spans="1:4" x14ac:dyDescent="0.3">
      <c r="A357" t="str">
        <v>Jean-Marie</v>
      </c>
      <c r="B357" t="str">
        <v>Lehn</v>
      </c>
      <c r="C357">
        <f>COUNTIFS(NobelPrize[firstname],$A357,NobelPrize[surname],$B357)</f>
        <v>1</v>
      </c>
      <c r="D357" t="str">
        <v>Jean-Marie Lehn</v>
      </c>
    </row>
    <row r="358" spans="1:4" x14ac:dyDescent="0.3">
      <c r="A358" t="str">
        <v>Charles J.</v>
      </c>
      <c r="B358" t="str">
        <v>Pedersen</v>
      </c>
      <c r="C358">
        <f>COUNTIFS(NobelPrize[firstname],$A358,NobelPrize[surname],$B358)</f>
        <v>1</v>
      </c>
      <c r="D358" t="str">
        <v>Charles J. Pedersen</v>
      </c>
    </row>
    <row r="359" spans="1:4" x14ac:dyDescent="0.3">
      <c r="A359" t="str">
        <v>Johann</v>
      </c>
      <c r="B359" t="str">
        <v>Deisenhofer</v>
      </c>
      <c r="C359">
        <f>COUNTIFS(NobelPrize[firstname],$A359,NobelPrize[surname],$B359)</f>
        <v>1</v>
      </c>
      <c r="D359" t="str">
        <v>Johann Deisenhofer</v>
      </c>
    </row>
    <row r="360" spans="1:4" x14ac:dyDescent="0.3">
      <c r="A360" t="str">
        <v>Robert</v>
      </c>
      <c r="B360" t="str">
        <v>Huber</v>
      </c>
      <c r="C360">
        <f>COUNTIFS(NobelPrize[firstname],$A360,NobelPrize[surname],$B360)</f>
        <v>1</v>
      </c>
      <c r="D360" t="str">
        <v>Robert Huber</v>
      </c>
    </row>
    <row r="361" spans="1:4" x14ac:dyDescent="0.3">
      <c r="A361" t="str">
        <v>Hartmut</v>
      </c>
      <c r="B361" t="str">
        <v>Michel</v>
      </c>
      <c r="C361">
        <f>COUNTIFS(NobelPrize[firstname],$A361,NobelPrize[surname],$B361)</f>
        <v>1</v>
      </c>
      <c r="D361" t="str">
        <v>Hartmut Michel</v>
      </c>
    </row>
    <row r="362" spans="1:4" x14ac:dyDescent="0.3">
      <c r="A362" t="str">
        <v>Sidney</v>
      </c>
      <c r="B362" t="str">
        <v>Altman</v>
      </c>
      <c r="C362">
        <f>COUNTIFS(NobelPrize[firstname],$A362,NobelPrize[surname],$B362)</f>
        <v>1</v>
      </c>
      <c r="D362" t="str">
        <v>Sidney Altman</v>
      </c>
    </row>
    <row r="363" spans="1:4" x14ac:dyDescent="0.3">
      <c r="A363" t="str">
        <v>Thomas R.</v>
      </c>
      <c r="B363" t="str">
        <v>Cech</v>
      </c>
      <c r="C363">
        <f>COUNTIFS(NobelPrize[firstname],$A363,NobelPrize[surname],$B363)</f>
        <v>1</v>
      </c>
      <c r="D363" t="str">
        <v>Thomas R. Cech</v>
      </c>
    </row>
    <row r="364" spans="1:4" x14ac:dyDescent="0.3">
      <c r="A364" t="str">
        <v>Elias James</v>
      </c>
      <c r="B364" t="str">
        <v>Corey</v>
      </c>
      <c r="C364">
        <f>COUNTIFS(NobelPrize[firstname],$A364,NobelPrize[surname],$B364)</f>
        <v>1</v>
      </c>
      <c r="D364" t="str">
        <v>Elias James Corey</v>
      </c>
    </row>
    <row r="365" spans="1:4" x14ac:dyDescent="0.3">
      <c r="A365" t="str">
        <v>Richard R.</v>
      </c>
      <c r="B365" t="str">
        <v>Ernst</v>
      </c>
      <c r="C365">
        <f>COUNTIFS(NobelPrize[firstname],$A365,NobelPrize[surname],$B365)</f>
        <v>1</v>
      </c>
      <c r="D365" t="str">
        <v>Richard R. Ernst</v>
      </c>
    </row>
    <row r="366" spans="1:4" x14ac:dyDescent="0.3">
      <c r="A366" t="str">
        <v>Rudolph A.</v>
      </c>
      <c r="B366" t="str">
        <v>Marcus</v>
      </c>
      <c r="C366">
        <f>COUNTIFS(NobelPrize[firstname],$A366,NobelPrize[surname],$B366)</f>
        <v>1</v>
      </c>
      <c r="D366" t="str">
        <v>Rudolph A. Marcus</v>
      </c>
    </row>
    <row r="367" spans="1:4" x14ac:dyDescent="0.3">
      <c r="A367" t="str">
        <v>Kary B.</v>
      </c>
      <c r="B367" t="str">
        <v>Mullis</v>
      </c>
      <c r="C367">
        <f>COUNTIFS(NobelPrize[firstname],$A367,NobelPrize[surname],$B367)</f>
        <v>1</v>
      </c>
      <c r="D367" t="str">
        <v>Kary B. Mullis</v>
      </c>
    </row>
    <row r="368" spans="1:4" x14ac:dyDescent="0.3">
      <c r="A368" t="str">
        <v>Michael</v>
      </c>
      <c r="B368" t="str">
        <v>Smith</v>
      </c>
      <c r="C368">
        <f>COUNTIFS(NobelPrize[firstname],$A368,NobelPrize[surname],$B368)</f>
        <v>1</v>
      </c>
      <c r="D368" t="str">
        <v>Michael Smith</v>
      </c>
    </row>
    <row r="369" spans="1:4" x14ac:dyDescent="0.3">
      <c r="A369" t="str">
        <v>George A.</v>
      </c>
      <c r="B369" t="str">
        <v>Olah</v>
      </c>
      <c r="C369">
        <f>COUNTIFS(NobelPrize[firstname],$A369,NobelPrize[surname],$B369)</f>
        <v>1</v>
      </c>
      <c r="D369" t="str">
        <v>George A. Olah</v>
      </c>
    </row>
    <row r="370" spans="1:4" x14ac:dyDescent="0.3">
      <c r="A370" t="str">
        <v>Paul J.</v>
      </c>
      <c r="B370" t="str">
        <v>Crutzen</v>
      </c>
      <c r="C370">
        <f>COUNTIFS(NobelPrize[firstname],$A370,NobelPrize[surname],$B370)</f>
        <v>1</v>
      </c>
      <c r="D370" t="str">
        <v>Paul J. Crutzen</v>
      </c>
    </row>
    <row r="371" spans="1:4" x14ac:dyDescent="0.3">
      <c r="A371" t="str">
        <v>Mario J.</v>
      </c>
      <c r="B371" t="str">
        <v>Molina</v>
      </c>
      <c r="C371">
        <f>COUNTIFS(NobelPrize[firstname],$A371,NobelPrize[surname],$B371)</f>
        <v>1</v>
      </c>
      <c r="D371" t="str">
        <v>Mario J. Molina</v>
      </c>
    </row>
    <row r="372" spans="1:4" x14ac:dyDescent="0.3">
      <c r="A372" t="str">
        <v>F. Sherwood</v>
      </c>
      <c r="B372" t="str">
        <v>Rowland</v>
      </c>
      <c r="C372">
        <f>COUNTIFS(NobelPrize[firstname],$A372,NobelPrize[surname],$B372)</f>
        <v>1</v>
      </c>
      <c r="D372" t="str">
        <v>F. Sherwood Rowland</v>
      </c>
    </row>
    <row r="373" spans="1:4" x14ac:dyDescent="0.3">
      <c r="A373" t="str">
        <v>Robert F.</v>
      </c>
      <c r="B373" t="str">
        <v>Curl Jr.</v>
      </c>
      <c r="C373">
        <f>COUNTIFS(NobelPrize[firstname],$A373,NobelPrize[surname],$B373)</f>
        <v>1</v>
      </c>
      <c r="D373" t="str">
        <v>Robert F. Curl Jr.</v>
      </c>
    </row>
    <row r="374" spans="1:4" x14ac:dyDescent="0.3">
      <c r="A374" t="str">
        <v>Sir Harold</v>
      </c>
      <c r="B374" t="str">
        <v>Kroto</v>
      </c>
      <c r="C374">
        <f>COUNTIFS(NobelPrize[firstname],$A374,NobelPrize[surname],$B374)</f>
        <v>1</v>
      </c>
      <c r="D374" t="str">
        <v>Sir Harold Kroto</v>
      </c>
    </row>
    <row r="375" spans="1:4" x14ac:dyDescent="0.3">
      <c r="A375" t="str">
        <v>Richard E.</v>
      </c>
      <c r="B375" t="str">
        <v>Smalley</v>
      </c>
      <c r="C375">
        <f>COUNTIFS(NobelPrize[firstname],$A375,NobelPrize[surname],$B375)</f>
        <v>1</v>
      </c>
      <c r="D375" t="str">
        <v>Richard E. Smalley</v>
      </c>
    </row>
    <row r="376" spans="1:4" x14ac:dyDescent="0.3">
      <c r="A376" t="str">
        <v>Paul D.</v>
      </c>
      <c r="B376" t="str">
        <v>Boyer</v>
      </c>
      <c r="C376">
        <f>COUNTIFS(NobelPrize[firstname],$A376,NobelPrize[surname],$B376)</f>
        <v>1</v>
      </c>
      <c r="D376" t="str">
        <v>Paul D. Boyer</v>
      </c>
    </row>
    <row r="377" spans="1:4" x14ac:dyDescent="0.3">
      <c r="A377" t="str">
        <v>John E.</v>
      </c>
      <c r="B377" t="str">
        <v>Walker</v>
      </c>
      <c r="C377">
        <f>COUNTIFS(NobelPrize[firstname],$A377,NobelPrize[surname],$B377)</f>
        <v>1</v>
      </c>
      <c r="D377" t="str">
        <v>John E. Walker</v>
      </c>
    </row>
    <row r="378" spans="1:4" x14ac:dyDescent="0.3">
      <c r="A378" t="str">
        <v>Jens C.</v>
      </c>
      <c r="B378" t="str">
        <v>Skou</v>
      </c>
      <c r="C378">
        <f>COUNTIFS(NobelPrize[firstname],$A378,NobelPrize[surname],$B378)</f>
        <v>1</v>
      </c>
      <c r="D378" t="str">
        <v>Jens C. Skou</v>
      </c>
    </row>
    <row r="379" spans="1:4" x14ac:dyDescent="0.3">
      <c r="A379" t="str">
        <v>Walter</v>
      </c>
      <c r="B379" t="str">
        <v>Kohn</v>
      </c>
      <c r="C379">
        <f>COUNTIFS(NobelPrize[firstname],$A379,NobelPrize[surname],$B379)</f>
        <v>1</v>
      </c>
      <c r="D379" t="str">
        <v>Walter Kohn</v>
      </c>
    </row>
    <row r="380" spans="1:4" x14ac:dyDescent="0.3">
      <c r="A380" t="str">
        <v>John</v>
      </c>
      <c r="B380" t="str">
        <v>Pople</v>
      </c>
      <c r="C380">
        <f>COUNTIFS(NobelPrize[firstname],$A380,NobelPrize[surname],$B380)</f>
        <v>1</v>
      </c>
      <c r="D380" t="str">
        <v>John Pople</v>
      </c>
    </row>
    <row r="381" spans="1:4" x14ac:dyDescent="0.3">
      <c r="A381" t="str">
        <v>Ahmed</v>
      </c>
      <c r="B381" t="str">
        <v>Zewail</v>
      </c>
      <c r="C381">
        <f>COUNTIFS(NobelPrize[firstname],$A381,NobelPrize[surname],$B381)</f>
        <v>1</v>
      </c>
      <c r="D381" t="str">
        <v>Ahmed Zewail</v>
      </c>
    </row>
    <row r="382" spans="1:4" x14ac:dyDescent="0.3">
      <c r="A382" t="str">
        <v>Emil</v>
      </c>
      <c r="B382" t="str">
        <v>von Behring</v>
      </c>
      <c r="C382">
        <f>COUNTIFS(NobelPrize[firstname],$A382,NobelPrize[surname],$B382)</f>
        <v>1</v>
      </c>
      <c r="D382" t="str">
        <v>Emil von Behring</v>
      </c>
    </row>
    <row r="383" spans="1:4" x14ac:dyDescent="0.3">
      <c r="A383" t="str">
        <v>Ronald</v>
      </c>
      <c r="B383" t="str">
        <v>Ross</v>
      </c>
      <c r="C383">
        <f>COUNTIFS(NobelPrize[firstname],$A383,NobelPrize[surname],$B383)</f>
        <v>1</v>
      </c>
      <c r="D383" t="str">
        <v>Ronald Ross</v>
      </c>
    </row>
    <row r="384" spans="1:4" x14ac:dyDescent="0.3">
      <c r="A384" t="str">
        <v>Niels Ryberg</v>
      </c>
      <c r="B384" t="str">
        <v>Finsen</v>
      </c>
      <c r="C384">
        <f>COUNTIFS(NobelPrize[firstname],$A384,NobelPrize[surname],$B384)</f>
        <v>1</v>
      </c>
      <c r="D384" t="str">
        <v>Niels Ryberg Finsen</v>
      </c>
    </row>
    <row r="385" spans="1:4" x14ac:dyDescent="0.3">
      <c r="A385" t="str">
        <v>Ivan</v>
      </c>
      <c r="B385" t="str">
        <v>Pavlov</v>
      </c>
      <c r="C385">
        <f>COUNTIFS(NobelPrize[firstname],$A385,NobelPrize[surname],$B385)</f>
        <v>1</v>
      </c>
      <c r="D385" t="str">
        <v>Ivan Pavlov</v>
      </c>
    </row>
    <row r="386" spans="1:4" x14ac:dyDescent="0.3">
      <c r="A386" t="str">
        <v>Robert</v>
      </c>
      <c r="B386" t="str">
        <v>Koch</v>
      </c>
      <c r="C386">
        <f>COUNTIFS(NobelPrize[firstname],$A386,NobelPrize[surname],$B386)</f>
        <v>1</v>
      </c>
      <c r="D386" t="str">
        <v>Robert Koch</v>
      </c>
    </row>
    <row r="387" spans="1:4" x14ac:dyDescent="0.3">
      <c r="A387" t="str">
        <v>Camillo</v>
      </c>
      <c r="B387" t="str">
        <v>Golgi</v>
      </c>
      <c r="C387">
        <f>COUNTIFS(NobelPrize[firstname],$A387,NobelPrize[surname],$B387)</f>
        <v>1</v>
      </c>
      <c r="D387" t="str">
        <v>Camillo Golgi</v>
      </c>
    </row>
    <row r="388" spans="1:4" x14ac:dyDescent="0.3">
      <c r="A388" t="str">
        <v>Santiago</v>
      </c>
      <c r="B388" t="str">
        <v>Ramón y Cajal</v>
      </c>
      <c r="C388">
        <f>COUNTIFS(NobelPrize[firstname],$A388,NobelPrize[surname],$B388)</f>
        <v>1</v>
      </c>
      <c r="D388" t="str">
        <v>Santiago Ramón y Cajal</v>
      </c>
    </row>
    <row r="389" spans="1:4" x14ac:dyDescent="0.3">
      <c r="A389" t="str">
        <v>Alphonse</v>
      </c>
      <c r="B389" t="str">
        <v>Laveran</v>
      </c>
      <c r="C389">
        <f>COUNTIFS(NobelPrize[firstname],$A389,NobelPrize[surname],$B389)</f>
        <v>1</v>
      </c>
      <c r="D389" t="str">
        <v>Alphonse Laveran</v>
      </c>
    </row>
    <row r="390" spans="1:4" x14ac:dyDescent="0.3">
      <c r="A390" t="str">
        <v>Ilya</v>
      </c>
      <c r="B390" t="str">
        <v>Mechnikov</v>
      </c>
      <c r="C390">
        <f>COUNTIFS(NobelPrize[firstname],$A390,NobelPrize[surname],$B390)</f>
        <v>1</v>
      </c>
      <c r="D390" t="str">
        <v>Ilya Mechnikov</v>
      </c>
    </row>
    <row r="391" spans="1:4" x14ac:dyDescent="0.3">
      <c r="A391" t="str">
        <v>Paul</v>
      </c>
      <c r="B391" t="str">
        <v>Ehrlich</v>
      </c>
      <c r="C391">
        <f>COUNTIFS(NobelPrize[firstname],$A391,NobelPrize[surname],$B391)</f>
        <v>1</v>
      </c>
      <c r="D391" t="str">
        <v>Paul Ehrlich</v>
      </c>
    </row>
    <row r="392" spans="1:4" x14ac:dyDescent="0.3">
      <c r="A392" t="str">
        <v>Theodor</v>
      </c>
      <c r="B392" t="str">
        <v>Kocher</v>
      </c>
      <c r="C392">
        <f>COUNTIFS(NobelPrize[firstname],$A392,NobelPrize[surname],$B392)</f>
        <v>1</v>
      </c>
      <c r="D392" t="str">
        <v>Theodor Kocher</v>
      </c>
    </row>
    <row r="393" spans="1:4" x14ac:dyDescent="0.3">
      <c r="A393" t="str">
        <v>Albrecht</v>
      </c>
      <c r="B393" t="str">
        <v>Kossel</v>
      </c>
      <c r="C393">
        <f>COUNTIFS(NobelPrize[firstname],$A393,NobelPrize[surname],$B393)</f>
        <v>1</v>
      </c>
      <c r="D393" t="str">
        <v>Albrecht Kossel</v>
      </c>
    </row>
    <row r="394" spans="1:4" x14ac:dyDescent="0.3">
      <c r="A394" t="str">
        <v>Allvar</v>
      </c>
      <c r="B394" t="str">
        <v>Gullstrand</v>
      </c>
      <c r="C394">
        <f>COUNTIFS(NobelPrize[firstname],$A394,NobelPrize[surname],$B394)</f>
        <v>1</v>
      </c>
      <c r="D394" t="str">
        <v>Allvar Gullstrand</v>
      </c>
    </row>
    <row r="395" spans="1:4" x14ac:dyDescent="0.3">
      <c r="A395" t="str">
        <v>Alexis</v>
      </c>
      <c r="B395" t="str">
        <v>Carrel</v>
      </c>
      <c r="C395">
        <f>COUNTIFS(NobelPrize[firstname],$A395,NobelPrize[surname],$B395)</f>
        <v>1</v>
      </c>
      <c r="D395" t="str">
        <v>Alexis Carrel</v>
      </c>
    </row>
    <row r="396" spans="1:4" x14ac:dyDescent="0.3">
      <c r="A396" t="str">
        <v>Charles</v>
      </c>
      <c r="B396" t="str">
        <v>Richet</v>
      </c>
      <c r="C396">
        <f>COUNTIFS(NobelPrize[firstname],$A396,NobelPrize[surname],$B396)</f>
        <v>1</v>
      </c>
      <c r="D396" t="str">
        <v>Charles Richet</v>
      </c>
    </row>
    <row r="397" spans="1:4" x14ac:dyDescent="0.3">
      <c r="A397" t="str">
        <v>Robert</v>
      </c>
      <c r="B397" t="str">
        <v>Bárány </v>
      </c>
      <c r="C397">
        <f>COUNTIFS(NobelPrize[firstname],$A397,NobelPrize[surname],$B397)</f>
        <v>1</v>
      </c>
      <c r="D397" t="str">
        <v>Robert Bárány </v>
      </c>
    </row>
    <row r="398" spans="1:4" x14ac:dyDescent="0.3">
      <c r="A398" t="str">
        <v>Jules</v>
      </c>
      <c r="B398" t="str">
        <v>Bordet</v>
      </c>
      <c r="C398">
        <f>COUNTIFS(NobelPrize[firstname],$A398,NobelPrize[surname],$B398)</f>
        <v>1</v>
      </c>
      <c r="D398" t="str">
        <v>Jules Bordet</v>
      </c>
    </row>
    <row r="399" spans="1:4" x14ac:dyDescent="0.3">
      <c r="A399" t="str">
        <v>August</v>
      </c>
      <c r="B399" t="str">
        <v>Krogh</v>
      </c>
      <c r="C399">
        <f>COUNTIFS(NobelPrize[firstname],$A399,NobelPrize[surname],$B399)</f>
        <v>1</v>
      </c>
      <c r="D399" t="str">
        <v>August Krogh</v>
      </c>
    </row>
    <row r="400" spans="1:4" x14ac:dyDescent="0.3">
      <c r="A400" t="str">
        <v>Archibald V.</v>
      </c>
      <c r="B400" t="str">
        <v>Hill</v>
      </c>
      <c r="C400">
        <f>COUNTIFS(NobelPrize[firstname],$A400,NobelPrize[surname],$B400)</f>
        <v>1</v>
      </c>
      <c r="D400" t="str">
        <v>Archibald V. Hill</v>
      </c>
    </row>
    <row r="401" spans="1:4" x14ac:dyDescent="0.3">
      <c r="A401" t="str">
        <v>Otto</v>
      </c>
      <c r="B401" t="str">
        <v>Meyerhof</v>
      </c>
      <c r="C401">
        <f>COUNTIFS(NobelPrize[firstname],$A401,NobelPrize[surname],$B401)</f>
        <v>1</v>
      </c>
      <c r="D401" t="str">
        <v>Otto Meyerhof</v>
      </c>
    </row>
    <row r="402" spans="1:4" x14ac:dyDescent="0.3">
      <c r="A402" t="str">
        <v>Frederick G.</v>
      </c>
      <c r="B402" t="str">
        <v>Banting</v>
      </c>
      <c r="C402">
        <f>COUNTIFS(NobelPrize[firstname],$A402,NobelPrize[surname],$B402)</f>
        <v>1</v>
      </c>
      <c r="D402" t="str">
        <v>Frederick G. Banting</v>
      </c>
    </row>
    <row r="403" spans="1:4" x14ac:dyDescent="0.3">
      <c r="A403" t="str">
        <v>John</v>
      </c>
      <c r="B403" t="str">
        <v>Macleod</v>
      </c>
      <c r="C403">
        <f>COUNTIFS(NobelPrize[firstname],$A403,NobelPrize[surname],$B403)</f>
        <v>1</v>
      </c>
      <c r="D403" t="str">
        <v>John Macleod</v>
      </c>
    </row>
    <row r="404" spans="1:4" x14ac:dyDescent="0.3">
      <c r="A404" t="str">
        <v>Willem</v>
      </c>
      <c r="B404" t="str">
        <v>Einthoven</v>
      </c>
      <c r="C404">
        <f>COUNTIFS(NobelPrize[firstname],$A404,NobelPrize[surname],$B404)</f>
        <v>1</v>
      </c>
      <c r="D404" t="str">
        <v>Willem Einthoven</v>
      </c>
    </row>
    <row r="405" spans="1:4" x14ac:dyDescent="0.3">
      <c r="A405" t="str">
        <v>Johannes</v>
      </c>
      <c r="B405" t="str">
        <v>Fibiger</v>
      </c>
      <c r="C405">
        <f>COUNTIFS(NobelPrize[firstname],$A405,NobelPrize[surname],$B405)</f>
        <v>1</v>
      </c>
      <c r="D405" t="str">
        <v>Johannes Fibiger</v>
      </c>
    </row>
    <row r="406" spans="1:4" x14ac:dyDescent="0.3">
      <c r="A406" t="str">
        <v>Julius</v>
      </c>
      <c r="B406" t="str">
        <v>Wagner-Jauregg</v>
      </c>
      <c r="C406">
        <f>COUNTIFS(NobelPrize[firstname],$A406,NobelPrize[surname],$B406)</f>
        <v>1</v>
      </c>
      <c r="D406" t="str">
        <v>Julius Wagner-Jauregg</v>
      </c>
    </row>
    <row r="407" spans="1:4" x14ac:dyDescent="0.3">
      <c r="A407" t="str">
        <v>Charles</v>
      </c>
      <c r="B407" t="str">
        <v>Nicolle</v>
      </c>
      <c r="C407">
        <f>COUNTIFS(NobelPrize[firstname],$A407,NobelPrize[surname],$B407)</f>
        <v>1</v>
      </c>
      <c r="D407" t="str">
        <v>Charles Nicolle</v>
      </c>
    </row>
    <row r="408" spans="1:4" x14ac:dyDescent="0.3">
      <c r="A408" t="str">
        <v>Christiaan</v>
      </c>
      <c r="B408" t="str">
        <v>Eijkman</v>
      </c>
      <c r="C408">
        <f>COUNTIFS(NobelPrize[firstname],$A408,NobelPrize[surname],$B408)</f>
        <v>1</v>
      </c>
      <c r="D408" t="str">
        <v>Christiaan Eijkman</v>
      </c>
    </row>
    <row r="409" spans="1:4" x14ac:dyDescent="0.3">
      <c r="A409" t="str">
        <v>Sir Frederick</v>
      </c>
      <c r="B409" t="str">
        <v>Hopkins</v>
      </c>
      <c r="C409">
        <f>COUNTIFS(NobelPrize[firstname],$A409,NobelPrize[surname],$B409)</f>
        <v>1</v>
      </c>
      <c r="D409" t="str">
        <v>Sir Frederick Hopkins</v>
      </c>
    </row>
    <row r="410" spans="1:4" x14ac:dyDescent="0.3">
      <c r="A410" t="str">
        <v>Karl</v>
      </c>
      <c r="B410" t="str">
        <v>Landsteiner</v>
      </c>
      <c r="C410">
        <f>COUNTIFS(NobelPrize[firstname],$A410,NobelPrize[surname],$B410)</f>
        <v>1</v>
      </c>
      <c r="D410" t="str">
        <v>Karl Landsteiner</v>
      </c>
    </row>
    <row r="411" spans="1:4" x14ac:dyDescent="0.3">
      <c r="A411" t="str">
        <v>Otto</v>
      </c>
      <c r="B411" t="str">
        <v>Warburg</v>
      </c>
      <c r="C411">
        <f>COUNTIFS(NobelPrize[firstname],$A411,NobelPrize[surname],$B411)</f>
        <v>1</v>
      </c>
      <c r="D411" t="str">
        <v>Otto Warburg</v>
      </c>
    </row>
    <row r="412" spans="1:4" x14ac:dyDescent="0.3">
      <c r="A412" t="str">
        <v>Sir Charles</v>
      </c>
      <c r="B412" t="str">
        <v>Sherrington</v>
      </c>
      <c r="C412">
        <f>COUNTIFS(NobelPrize[firstname],$A412,NobelPrize[surname],$B412)</f>
        <v>1</v>
      </c>
      <c r="D412" t="str">
        <v>Sir Charles Sherrington</v>
      </c>
    </row>
    <row r="413" spans="1:4" x14ac:dyDescent="0.3">
      <c r="A413" t="str">
        <v>Edgar</v>
      </c>
      <c r="B413" t="str">
        <v>Adrian</v>
      </c>
      <c r="C413">
        <f>COUNTIFS(NobelPrize[firstname],$A413,NobelPrize[surname],$B413)</f>
        <v>1</v>
      </c>
      <c r="D413" t="str">
        <v>Edgar Adrian</v>
      </c>
    </row>
    <row r="414" spans="1:4" x14ac:dyDescent="0.3">
      <c r="A414" t="str">
        <v>Thomas H.</v>
      </c>
      <c r="B414" t="str">
        <v>Morgan</v>
      </c>
      <c r="C414">
        <f>COUNTIFS(NobelPrize[firstname],$A414,NobelPrize[surname],$B414)</f>
        <v>1</v>
      </c>
      <c r="D414" t="str">
        <v>Thomas H. Morgan</v>
      </c>
    </row>
    <row r="415" spans="1:4" x14ac:dyDescent="0.3">
      <c r="A415" t="str">
        <v>George H.</v>
      </c>
      <c r="B415" t="str">
        <v>Whipple</v>
      </c>
      <c r="C415">
        <f>COUNTIFS(NobelPrize[firstname],$A415,NobelPrize[surname],$B415)</f>
        <v>1</v>
      </c>
      <c r="D415" t="str">
        <v>George H. Whipple</v>
      </c>
    </row>
    <row r="416" spans="1:4" x14ac:dyDescent="0.3">
      <c r="A416" t="str">
        <v>George R.</v>
      </c>
      <c r="B416" t="str">
        <v>Minot</v>
      </c>
      <c r="C416">
        <f>COUNTIFS(NobelPrize[firstname],$A416,NobelPrize[surname],$B416)</f>
        <v>1</v>
      </c>
      <c r="D416" t="str">
        <v>George R. Minot</v>
      </c>
    </row>
    <row r="417" spans="1:4" x14ac:dyDescent="0.3">
      <c r="A417" t="str">
        <v>William P.</v>
      </c>
      <c r="B417" t="str">
        <v>Murphy</v>
      </c>
      <c r="C417">
        <f>COUNTIFS(NobelPrize[firstname],$A417,NobelPrize[surname],$B417)</f>
        <v>1</v>
      </c>
      <c r="D417" t="str">
        <v>William P. Murphy</v>
      </c>
    </row>
    <row r="418" spans="1:4" x14ac:dyDescent="0.3">
      <c r="A418" t="str">
        <v>Hans</v>
      </c>
      <c r="B418" t="str">
        <v>Spemann</v>
      </c>
      <c r="C418">
        <f>COUNTIFS(NobelPrize[firstname],$A418,NobelPrize[surname],$B418)</f>
        <v>1</v>
      </c>
      <c r="D418" t="str">
        <v>Hans Spemann</v>
      </c>
    </row>
    <row r="419" spans="1:4" x14ac:dyDescent="0.3">
      <c r="A419" t="str">
        <v>Sir Henry</v>
      </c>
      <c r="B419" t="str">
        <v>Dale</v>
      </c>
      <c r="C419">
        <f>COUNTIFS(NobelPrize[firstname],$A419,NobelPrize[surname],$B419)</f>
        <v>1</v>
      </c>
      <c r="D419" t="str">
        <v>Sir Henry Dale</v>
      </c>
    </row>
    <row r="420" spans="1:4" x14ac:dyDescent="0.3">
      <c r="A420" t="str">
        <v>Otto</v>
      </c>
      <c r="B420" t="str">
        <v>Loewi</v>
      </c>
      <c r="C420">
        <f>COUNTIFS(NobelPrize[firstname],$A420,NobelPrize[surname],$B420)</f>
        <v>1</v>
      </c>
      <c r="D420" t="str">
        <v>Otto Loewi</v>
      </c>
    </row>
    <row r="421" spans="1:4" x14ac:dyDescent="0.3">
      <c r="A421" t="str">
        <v>Albert</v>
      </c>
      <c r="B421" t="str">
        <v>Szent-Györgyi</v>
      </c>
      <c r="C421">
        <f>COUNTIFS(NobelPrize[firstname],$A421,NobelPrize[surname],$B421)</f>
        <v>1</v>
      </c>
      <c r="D421" t="str">
        <v>Albert Szent-Györgyi</v>
      </c>
    </row>
    <row r="422" spans="1:4" x14ac:dyDescent="0.3">
      <c r="A422" t="str">
        <v>Corneille</v>
      </c>
      <c r="B422" t="str">
        <v>Heymans</v>
      </c>
      <c r="C422">
        <f>COUNTIFS(NobelPrize[firstname],$A422,NobelPrize[surname],$B422)</f>
        <v>1</v>
      </c>
      <c r="D422" t="str">
        <v>Corneille Heymans</v>
      </c>
    </row>
    <row r="423" spans="1:4" x14ac:dyDescent="0.3">
      <c r="A423" t="str">
        <v>Gerhard</v>
      </c>
      <c r="B423" t="str">
        <v>Domagk</v>
      </c>
      <c r="C423">
        <f>COUNTIFS(NobelPrize[firstname],$A423,NobelPrize[surname],$B423)</f>
        <v>1</v>
      </c>
      <c r="D423" t="str">
        <v>Gerhard Domagk</v>
      </c>
    </row>
    <row r="424" spans="1:4" x14ac:dyDescent="0.3">
      <c r="A424" t="str">
        <v>Henrik</v>
      </c>
      <c r="B424" t="str">
        <v>Dam</v>
      </c>
      <c r="C424">
        <f>COUNTIFS(NobelPrize[firstname],$A424,NobelPrize[surname],$B424)</f>
        <v>1</v>
      </c>
      <c r="D424" t="str">
        <v>Henrik Dam</v>
      </c>
    </row>
    <row r="425" spans="1:4" x14ac:dyDescent="0.3">
      <c r="A425" t="str">
        <v>Edward A.</v>
      </c>
      <c r="B425" t="str">
        <v>Doisy</v>
      </c>
      <c r="C425">
        <f>COUNTIFS(NobelPrize[firstname],$A425,NobelPrize[surname],$B425)</f>
        <v>1</v>
      </c>
      <c r="D425" t="str">
        <v>Edward A. Doisy</v>
      </c>
    </row>
    <row r="426" spans="1:4" x14ac:dyDescent="0.3">
      <c r="A426" t="str">
        <v>Joseph</v>
      </c>
      <c r="B426" t="str">
        <v>Erlanger</v>
      </c>
      <c r="C426">
        <f>COUNTIFS(NobelPrize[firstname],$A426,NobelPrize[surname],$B426)</f>
        <v>1</v>
      </c>
      <c r="D426" t="str">
        <v>Joseph Erlanger</v>
      </c>
    </row>
    <row r="427" spans="1:4" x14ac:dyDescent="0.3">
      <c r="A427" t="str">
        <v>Herbert S.</v>
      </c>
      <c r="B427" t="str">
        <v>Gasser</v>
      </c>
      <c r="C427">
        <f>COUNTIFS(NobelPrize[firstname],$A427,NobelPrize[surname],$B427)</f>
        <v>1</v>
      </c>
      <c r="D427" t="str">
        <v>Herbert S. Gasser</v>
      </c>
    </row>
    <row r="428" spans="1:4" x14ac:dyDescent="0.3">
      <c r="A428" t="str">
        <v>Sir Alexander</v>
      </c>
      <c r="B428" t="str">
        <v>Fleming</v>
      </c>
      <c r="C428">
        <f>COUNTIFS(NobelPrize[firstname],$A428,NobelPrize[surname],$B428)</f>
        <v>1</v>
      </c>
      <c r="D428" t="str">
        <v>Sir Alexander Fleming</v>
      </c>
    </row>
    <row r="429" spans="1:4" x14ac:dyDescent="0.3">
      <c r="A429" t="str">
        <v>Ernst B.</v>
      </c>
      <c r="B429" t="str">
        <v>Chain</v>
      </c>
      <c r="C429">
        <f>COUNTIFS(NobelPrize[firstname],$A429,NobelPrize[surname],$B429)</f>
        <v>1</v>
      </c>
      <c r="D429" t="str">
        <v>Ernst B. Chain</v>
      </c>
    </row>
    <row r="430" spans="1:4" x14ac:dyDescent="0.3">
      <c r="A430" t="str">
        <v>Sir Howard</v>
      </c>
      <c r="B430" t="str">
        <v>Florey</v>
      </c>
      <c r="C430">
        <f>COUNTIFS(NobelPrize[firstname],$A430,NobelPrize[surname],$B430)</f>
        <v>1</v>
      </c>
      <c r="D430" t="str">
        <v>Sir Howard Florey</v>
      </c>
    </row>
    <row r="431" spans="1:4" x14ac:dyDescent="0.3">
      <c r="A431" t="str">
        <v>Hermann J.</v>
      </c>
      <c r="B431" t="str">
        <v>Muller</v>
      </c>
      <c r="C431">
        <f>COUNTIFS(NobelPrize[firstname],$A431,NobelPrize[surname],$B431)</f>
        <v>1</v>
      </c>
      <c r="D431" t="str">
        <v>Hermann J. Muller</v>
      </c>
    </row>
    <row r="432" spans="1:4" x14ac:dyDescent="0.3">
      <c r="A432" t="str">
        <v>Carl</v>
      </c>
      <c r="B432" t="str">
        <v>Cori</v>
      </c>
      <c r="C432">
        <f>COUNTIFS(NobelPrize[firstname],$A432,NobelPrize[surname],$B432)</f>
        <v>1</v>
      </c>
      <c r="D432" t="str">
        <v>Carl Cori</v>
      </c>
    </row>
    <row r="433" spans="1:4" x14ac:dyDescent="0.3">
      <c r="A433" t="str">
        <v>Gerty</v>
      </c>
      <c r="B433" t="str">
        <v>Cori</v>
      </c>
      <c r="C433">
        <f>COUNTIFS(NobelPrize[firstname],$A433,NobelPrize[surname],$B433)</f>
        <v>1</v>
      </c>
      <c r="D433" t="str">
        <v>Gerty Cori</v>
      </c>
    </row>
    <row r="434" spans="1:4" x14ac:dyDescent="0.3">
      <c r="A434" t="str">
        <v>Bernardo</v>
      </c>
      <c r="B434" t="str">
        <v>Houssay</v>
      </c>
      <c r="C434">
        <f>COUNTIFS(NobelPrize[firstname],$A434,NobelPrize[surname],$B434)</f>
        <v>1</v>
      </c>
      <c r="D434" t="str">
        <v>Bernardo Houssay</v>
      </c>
    </row>
    <row r="435" spans="1:4" x14ac:dyDescent="0.3">
      <c r="A435" t="str">
        <v>Paul</v>
      </c>
      <c r="B435" t="str">
        <v>Müller</v>
      </c>
      <c r="C435">
        <f>COUNTIFS(NobelPrize[firstname],$A435,NobelPrize[surname],$B435)</f>
        <v>1</v>
      </c>
      <c r="D435" t="str">
        <v>Paul Müller</v>
      </c>
    </row>
    <row r="436" spans="1:4" x14ac:dyDescent="0.3">
      <c r="A436" t="str">
        <v>Walter</v>
      </c>
      <c r="B436" t="str">
        <v>Hess</v>
      </c>
      <c r="C436">
        <f>COUNTIFS(NobelPrize[firstname],$A436,NobelPrize[surname],$B436)</f>
        <v>1</v>
      </c>
      <c r="D436" t="str">
        <v>Walter Hess</v>
      </c>
    </row>
    <row r="437" spans="1:4" x14ac:dyDescent="0.3">
      <c r="A437" t="str">
        <v>Egas</v>
      </c>
      <c r="B437" t="str">
        <v>Moniz</v>
      </c>
      <c r="C437">
        <f>COUNTIFS(NobelPrize[firstname],$A437,NobelPrize[surname],$B437)</f>
        <v>1</v>
      </c>
      <c r="D437" t="str">
        <v>Egas Moniz</v>
      </c>
    </row>
    <row r="438" spans="1:4" x14ac:dyDescent="0.3">
      <c r="A438" t="str">
        <v>Edward C.</v>
      </c>
      <c r="B438" t="str">
        <v>Kendall</v>
      </c>
      <c r="C438">
        <f>COUNTIFS(NobelPrize[firstname],$A438,NobelPrize[surname],$B438)</f>
        <v>1</v>
      </c>
      <c r="D438" t="str">
        <v>Edward C. Kendall</v>
      </c>
    </row>
    <row r="439" spans="1:4" x14ac:dyDescent="0.3">
      <c r="A439" t="str">
        <v>Tadeus</v>
      </c>
      <c r="B439" t="str">
        <v>Reichstein</v>
      </c>
      <c r="C439">
        <f>COUNTIFS(NobelPrize[firstname],$A439,NobelPrize[surname],$B439)</f>
        <v>1</v>
      </c>
      <c r="D439" t="str">
        <v>Tadeus Reichstein</v>
      </c>
    </row>
    <row r="440" spans="1:4" x14ac:dyDescent="0.3">
      <c r="A440" t="str">
        <v>Philip S.</v>
      </c>
      <c r="B440" t="str">
        <v>Hench</v>
      </c>
      <c r="C440">
        <f>COUNTIFS(NobelPrize[firstname],$A440,NobelPrize[surname],$B440)</f>
        <v>1</v>
      </c>
      <c r="D440" t="str">
        <v>Philip S. Hench</v>
      </c>
    </row>
    <row r="441" spans="1:4" x14ac:dyDescent="0.3">
      <c r="A441" t="str">
        <v>Max</v>
      </c>
      <c r="B441" t="str">
        <v>Theiler</v>
      </c>
      <c r="C441">
        <f>COUNTIFS(NobelPrize[firstname],$A441,NobelPrize[surname],$B441)</f>
        <v>1</v>
      </c>
      <c r="D441" t="str">
        <v>Max Theiler</v>
      </c>
    </row>
    <row r="442" spans="1:4" x14ac:dyDescent="0.3">
      <c r="A442" t="str">
        <v>Selman A.</v>
      </c>
      <c r="B442" t="str">
        <v>Waksman</v>
      </c>
      <c r="C442">
        <f>COUNTIFS(NobelPrize[firstname],$A442,NobelPrize[surname],$B442)</f>
        <v>1</v>
      </c>
      <c r="D442" t="str">
        <v>Selman A. Waksman</v>
      </c>
    </row>
    <row r="443" spans="1:4" x14ac:dyDescent="0.3">
      <c r="A443" t="str">
        <v>Hans</v>
      </c>
      <c r="B443" t="str">
        <v>Krebs</v>
      </c>
      <c r="C443">
        <f>COUNTIFS(NobelPrize[firstname],$A443,NobelPrize[surname],$B443)</f>
        <v>1</v>
      </c>
      <c r="D443" t="str">
        <v>Hans Krebs</v>
      </c>
    </row>
    <row r="444" spans="1:4" x14ac:dyDescent="0.3">
      <c r="A444" t="str">
        <v>Fritz</v>
      </c>
      <c r="B444" t="str">
        <v>Lipmann</v>
      </c>
      <c r="C444">
        <f>COUNTIFS(NobelPrize[firstname],$A444,NobelPrize[surname],$B444)</f>
        <v>1</v>
      </c>
      <c r="D444" t="str">
        <v>Fritz Lipmann</v>
      </c>
    </row>
    <row r="445" spans="1:4" x14ac:dyDescent="0.3">
      <c r="A445" t="str">
        <v>John F.</v>
      </c>
      <c r="B445" t="str">
        <v>Enders</v>
      </c>
      <c r="C445">
        <f>COUNTIFS(NobelPrize[firstname],$A445,NobelPrize[surname],$B445)</f>
        <v>1</v>
      </c>
      <c r="D445" t="str">
        <v>John F. Enders</v>
      </c>
    </row>
    <row r="446" spans="1:4" x14ac:dyDescent="0.3">
      <c r="A446" t="str">
        <v>Thomas H.</v>
      </c>
      <c r="B446" t="str">
        <v>Weller</v>
      </c>
      <c r="C446">
        <f>COUNTIFS(NobelPrize[firstname],$A446,NobelPrize[surname],$B446)</f>
        <v>1</v>
      </c>
      <c r="D446" t="str">
        <v>Thomas H. Weller</v>
      </c>
    </row>
    <row r="447" spans="1:4" x14ac:dyDescent="0.3">
      <c r="A447" t="str">
        <v>Frederick C.</v>
      </c>
      <c r="B447" t="str">
        <v>Robbins</v>
      </c>
      <c r="C447">
        <f>COUNTIFS(NobelPrize[firstname],$A447,NobelPrize[surname],$B447)</f>
        <v>1</v>
      </c>
      <c r="D447" t="str">
        <v>Frederick C. Robbins</v>
      </c>
    </row>
    <row r="448" spans="1:4" x14ac:dyDescent="0.3">
      <c r="A448" t="str">
        <v>Hugo</v>
      </c>
      <c r="B448" t="str">
        <v>Theorell</v>
      </c>
      <c r="C448">
        <f>COUNTIFS(NobelPrize[firstname],$A448,NobelPrize[surname],$B448)</f>
        <v>1</v>
      </c>
      <c r="D448" t="str">
        <v>Hugo Theorell</v>
      </c>
    </row>
    <row r="449" spans="1:4" x14ac:dyDescent="0.3">
      <c r="A449" t="str">
        <v>André  F.</v>
      </c>
      <c r="B449" t="str">
        <v>Cournand</v>
      </c>
      <c r="C449">
        <f>COUNTIFS(NobelPrize[firstname],$A449,NobelPrize[surname],$B449)</f>
        <v>1</v>
      </c>
      <c r="D449" t="str">
        <v>André  F. Cournand</v>
      </c>
    </row>
    <row r="450" spans="1:4" x14ac:dyDescent="0.3">
      <c r="A450" t="str">
        <v>Werner</v>
      </c>
      <c r="B450" t="str">
        <v>Forssmann</v>
      </c>
      <c r="C450">
        <f>COUNTIFS(NobelPrize[firstname],$A450,NobelPrize[surname],$B450)</f>
        <v>1</v>
      </c>
      <c r="D450" t="str">
        <v>Werner Forssmann</v>
      </c>
    </row>
    <row r="451" spans="1:4" x14ac:dyDescent="0.3">
      <c r="A451" t="str">
        <v>Dickinson W.</v>
      </c>
      <c r="B451" t="str">
        <v>Richards</v>
      </c>
      <c r="C451">
        <f>COUNTIFS(NobelPrize[firstname],$A451,NobelPrize[surname],$B451)</f>
        <v>1</v>
      </c>
      <c r="D451" t="str">
        <v>Dickinson W. Richards</v>
      </c>
    </row>
    <row r="452" spans="1:4" x14ac:dyDescent="0.3">
      <c r="A452" t="str">
        <v>Daniel</v>
      </c>
      <c r="B452" t="str">
        <v>Bovet</v>
      </c>
      <c r="C452">
        <f>COUNTIFS(NobelPrize[firstname],$A452,NobelPrize[surname],$B452)</f>
        <v>1</v>
      </c>
      <c r="D452" t="str">
        <v>Daniel Bovet</v>
      </c>
    </row>
    <row r="453" spans="1:4" x14ac:dyDescent="0.3">
      <c r="A453" t="str">
        <v>George</v>
      </c>
      <c r="B453" t="str">
        <v>Beadle</v>
      </c>
      <c r="C453">
        <f>COUNTIFS(NobelPrize[firstname],$A453,NobelPrize[surname],$B453)</f>
        <v>1</v>
      </c>
      <c r="D453" t="str">
        <v>George Beadle</v>
      </c>
    </row>
    <row r="454" spans="1:4" x14ac:dyDescent="0.3">
      <c r="A454" t="str">
        <v>Edward</v>
      </c>
      <c r="B454" t="str">
        <v>Tatum</v>
      </c>
      <c r="C454">
        <f>COUNTIFS(NobelPrize[firstname],$A454,NobelPrize[surname],$B454)</f>
        <v>1</v>
      </c>
      <c r="D454" t="str">
        <v>Edward Tatum</v>
      </c>
    </row>
    <row r="455" spans="1:4" x14ac:dyDescent="0.3">
      <c r="A455" t="str">
        <v>Joshua</v>
      </c>
      <c r="B455" t="str">
        <v>Lederberg</v>
      </c>
      <c r="C455">
        <f>COUNTIFS(NobelPrize[firstname],$A455,NobelPrize[surname],$B455)</f>
        <v>1</v>
      </c>
      <c r="D455" t="str">
        <v>Joshua Lederberg</v>
      </c>
    </row>
    <row r="456" spans="1:4" x14ac:dyDescent="0.3">
      <c r="A456" t="str">
        <v>Severo</v>
      </c>
      <c r="B456" t="str">
        <v>Ochoa</v>
      </c>
      <c r="C456">
        <f>COUNTIFS(NobelPrize[firstname],$A456,NobelPrize[surname],$B456)</f>
        <v>1</v>
      </c>
      <c r="D456" t="str">
        <v>Severo Ochoa</v>
      </c>
    </row>
    <row r="457" spans="1:4" x14ac:dyDescent="0.3">
      <c r="A457" t="str">
        <v>Arthur</v>
      </c>
      <c r="B457" t="str">
        <v>Kornberg</v>
      </c>
      <c r="C457">
        <f>COUNTIFS(NobelPrize[firstname],$A457,NobelPrize[surname],$B457)</f>
        <v>1</v>
      </c>
      <c r="D457" t="str">
        <v>Arthur Kornberg</v>
      </c>
    </row>
    <row r="458" spans="1:4" x14ac:dyDescent="0.3">
      <c r="A458" t="str">
        <v>Sir Frank Macfarlane</v>
      </c>
      <c r="B458" t="str">
        <v>Burnet</v>
      </c>
      <c r="C458">
        <f>COUNTIFS(NobelPrize[firstname],$A458,NobelPrize[surname],$B458)</f>
        <v>1</v>
      </c>
      <c r="D458" t="str">
        <v>Sir Frank Macfarlane Burnet</v>
      </c>
    </row>
    <row r="459" spans="1:4" x14ac:dyDescent="0.3">
      <c r="A459" t="str">
        <v>Peter</v>
      </c>
      <c r="B459" t="str">
        <v>Medawar</v>
      </c>
      <c r="C459">
        <f>COUNTIFS(NobelPrize[firstname],$A459,NobelPrize[surname],$B459)</f>
        <v>1</v>
      </c>
      <c r="D459" t="str">
        <v>Peter Medawar</v>
      </c>
    </row>
    <row r="460" spans="1:4" x14ac:dyDescent="0.3">
      <c r="A460" t="str">
        <v>Georg</v>
      </c>
      <c r="B460" t="str">
        <v>Békésy </v>
      </c>
      <c r="C460">
        <f>COUNTIFS(NobelPrize[firstname],$A460,NobelPrize[surname],$B460)</f>
        <v>1</v>
      </c>
      <c r="D460" t="str">
        <v>Georg Békésy </v>
      </c>
    </row>
    <row r="461" spans="1:4" x14ac:dyDescent="0.3">
      <c r="A461" t="str">
        <v>Francis</v>
      </c>
      <c r="B461" t="str">
        <v>Crick</v>
      </c>
      <c r="C461">
        <f>COUNTIFS(NobelPrize[firstname],$A461,NobelPrize[surname],$B461)</f>
        <v>1</v>
      </c>
      <c r="D461" t="str">
        <v>Francis Crick</v>
      </c>
    </row>
    <row r="462" spans="1:4" x14ac:dyDescent="0.3">
      <c r="A462" t="str">
        <v>James</v>
      </c>
      <c r="B462" t="str">
        <v>Watson</v>
      </c>
      <c r="C462">
        <f>COUNTIFS(NobelPrize[firstname],$A462,NobelPrize[surname],$B462)</f>
        <v>1</v>
      </c>
      <c r="D462" t="str">
        <v>James Watson</v>
      </c>
    </row>
    <row r="463" spans="1:4" x14ac:dyDescent="0.3">
      <c r="A463" t="str">
        <v>Maurice</v>
      </c>
      <c r="B463" t="str">
        <v>Wilkins</v>
      </c>
      <c r="C463">
        <f>COUNTIFS(NobelPrize[firstname],$A463,NobelPrize[surname],$B463)</f>
        <v>1</v>
      </c>
      <c r="D463" t="str">
        <v>Maurice Wilkins</v>
      </c>
    </row>
    <row r="464" spans="1:4" x14ac:dyDescent="0.3">
      <c r="A464" t="str">
        <v>Sir John</v>
      </c>
      <c r="B464" t="str">
        <v>Eccles</v>
      </c>
      <c r="C464">
        <f>COUNTIFS(NobelPrize[firstname],$A464,NobelPrize[surname],$B464)</f>
        <v>1</v>
      </c>
      <c r="D464" t="str">
        <v>Sir John Eccles</v>
      </c>
    </row>
    <row r="465" spans="1:4" x14ac:dyDescent="0.3">
      <c r="A465" t="str">
        <v>Alan</v>
      </c>
      <c r="B465" t="str">
        <v>Hodgkin</v>
      </c>
      <c r="C465">
        <f>COUNTIFS(NobelPrize[firstname],$A465,NobelPrize[surname],$B465)</f>
        <v>1</v>
      </c>
      <c r="D465" t="str">
        <v>Alan Hodgkin</v>
      </c>
    </row>
    <row r="466" spans="1:4" x14ac:dyDescent="0.3">
      <c r="A466" t="str">
        <v>Andrew</v>
      </c>
      <c r="B466" t="str">
        <v>Huxley</v>
      </c>
      <c r="C466">
        <f>COUNTIFS(NobelPrize[firstname],$A466,NobelPrize[surname],$B466)</f>
        <v>1</v>
      </c>
      <c r="D466" t="str">
        <v>Andrew Huxley</v>
      </c>
    </row>
    <row r="467" spans="1:4" x14ac:dyDescent="0.3">
      <c r="A467" t="str">
        <v>Konrad</v>
      </c>
      <c r="B467" t="str">
        <v>Bloch</v>
      </c>
      <c r="C467">
        <f>COUNTIFS(NobelPrize[firstname],$A467,NobelPrize[surname],$B467)</f>
        <v>1</v>
      </c>
      <c r="D467" t="str">
        <v>Konrad Bloch</v>
      </c>
    </row>
    <row r="468" spans="1:4" x14ac:dyDescent="0.3">
      <c r="A468" t="str">
        <v>Feodor</v>
      </c>
      <c r="B468" t="str">
        <v>Lynen</v>
      </c>
      <c r="C468">
        <f>COUNTIFS(NobelPrize[firstname],$A468,NobelPrize[surname],$B468)</f>
        <v>1</v>
      </c>
      <c r="D468" t="str">
        <v>Feodor Lynen</v>
      </c>
    </row>
    <row r="469" spans="1:4" x14ac:dyDescent="0.3">
      <c r="A469" t="str">
        <v>François </v>
      </c>
      <c r="B469" t="str">
        <v>Jacob</v>
      </c>
      <c r="C469">
        <f>COUNTIFS(NobelPrize[firstname],$A469,NobelPrize[surname],$B469)</f>
        <v>1</v>
      </c>
      <c r="D469" t="str">
        <v>François  Jacob</v>
      </c>
    </row>
    <row r="470" spans="1:4" x14ac:dyDescent="0.3">
      <c r="A470" t="str">
        <v>André </v>
      </c>
      <c r="B470" t="str">
        <v>Lwoff</v>
      </c>
      <c r="C470">
        <f>COUNTIFS(NobelPrize[firstname],$A470,NobelPrize[surname],$B470)</f>
        <v>1</v>
      </c>
      <c r="D470" t="str">
        <v>André  Lwoff</v>
      </c>
    </row>
    <row r="471" spans="1:4" x14ac:dyDescent="0.3">
      <c r="A471" t="str">
        <v>Jacques</v>
      </c>
      <c r="B471" t="str">
        <v>Monod</v>
      </c>
      <c r="C471">
        <f>COUNTIFS(NobelPrize[firstname],$A471,NobelPrize[surname],$B471)</f>
        <v>1</v>
      </c>
      <c r="D471" t="str">
        <v>Jacques Monod</v>
      </c>
    </row>
    <row r="472" spans="1:4" x14ac:dyDescent="0.3">
      <c r="A472" t="str">
        <v>Peyton</v>
      </c>
      <c r="B472" t="str">
        <v>Rous</v>
      </c>
      <c r="C472">
        <f>COUNTIFS(NobelPrize[firstname],$A472,NobelPrize[surname],$B472)</f>
        <v>1</v>
      </c>
      <c r="D472" t="str">
        <v>Peyton Rous</v>
      </c>
    </row>
    <row r="473" spans="1:4" x14ac:dyDescent="0.3">
      <c r="A473" t="str">
        <v>Charles B.</v>
      </c>
      <c r="B473" t="str">
        <v>Huggins</v>
      </c>
      <c r="C473">
        <f>COUNTIFS(NobelPrize[firstname],$A473,NobelPrize[surname],$B473)</f>
        <v>1</v>
      </c>
      <c r="D473" t="str">
        <v>Charles B. Huggins</v>
      </c>
    </row>
    <row r="474" spans="1:4" x14ac:dyDescent="0.3">
      <c r="A474" t="str">
        <v>Ragnar</v>
      </c>
      <c r="B474" t="str">
        <v>Granit</v>
      </c>
      <c r="C474">
        <f>COUNTIFS(NobelPrize[firstname],$A474,NobelPrize[surname],$B474)</f>
        <v>1</v>
      </c>
      <c r="D474" t="str">
        <v>Ragnar Granit</v>
      </c>
    </row>
    <row r="475" spans="1:4" x14ac:dyDescent="0.3">
      <c r="A475" t="str">
        <v>Keffer</v>
      </c>
      <c r="B475" t="str">
        <v>Hartline</v>
      </c>
      <c r="C475">
        <f>COUNTIFS(NobelPrize[firstname],$A475,NobelPrize[surname],$B475)</f>
        <v>1</v>
      </c>
      <c r="D475" t="str">
        <v>Keffer Hartline</v>
      </c>
    </row>
    <row r="476" spans="1:4" x14ac:dyDescent="0.3">
      <c r="A476" t="str">
        <v>George</v>
      </c>
      <c r="B476" t="str">
        <v>Wald</v>
      </c>
      <c r="C476">
        <f>COUNTIFS(NobelPrize[firstname],$A476,NobelPrize[surname],$B476)</f>
        <v>1</v>
      </c>
      <c r="D476" t="str">
        <v>George Wald</v>
      </c>
    </row>
    <row r="477" spans="1:4" x14ac:dyDescent="0.3">
      <c r="A477" t="str">
        <v>Robert W.</v>
      </c>
      <c r="B477" t="str">
        <v>Holley</v>
      </c>
      <c r="C477">
        <f>COUNTIFS(NobelPrize[firstname],$A477,NobelPrize[surname],$B477)</f>
        <v>1</v>
      </c>
      <c r="D477" t="str">
        <v>Robert W. Holley</v>
      </c>
    </row>
    <row r="478" spans="1:4" x14ac:dyDescent="0.3">
      <c r="A478" t="str">
        <v>H. Gobind</v>
      </c>
      <c r="B478" t="str">
        <v>Khorana</v>
      </c>
      <c r="C478">
        <f>COUNTIFS(NobelPrize[firstname],$A478,NobelPrize[surname],$B478)</f>
        <v>1</v>
      </c>
      <c r="D478" t="str">
        <v>H. Gobind Khorana</v>
      </c>
    </row>
    <row r="479" spans="1:4" x14ac:dyDescent="0.3">
      <c r="A479" t="str">
        <v>Marshall W.</v>
      </c>
      <c r="B479" t="str">
        <v>Nirenberg</v>
      </c>
      <c r="C479">
        <f>COUNTIFS(NobelPrize[firstname],$A479,NobelPrize[surname],$B479)</f>
        <v>1</v>
      </c>
      <c r="D479" t="str">
        <v>Marshall W. Nirenberg</v>
      </c>
    </row>
    <row r="480" spans="1:4" x14ac:dyDescent="0.3">
      <c r="A480" t="str">
        <v>Max</v>
      </c>
      <c r="B480" t="str">
        <v>Delbrück </v>
      </c>
      <c r="C480">
        <f>COUNTIFS(NobelPrize[firstname],$A480,NobelPrize[surname],$B480)</f>
        <v>1</v>
      </c>
      <c r="D480" t="str">
        <v>Max Delbrück </v>
      </c>
    </row>
    <row r="481" spans="1:4" x14ac:dyDescent="0.3">
      <c r="A481" t="str">
        <v>Alfred D.</v>
      </c>
      <c r="B481" t="str">
        <v>Hershey</v>
      </c>
      <c r="C481">
        <f>COUNTIFS(NobelPrize[firstname],$A481,NobelPrize[surname],$B481)</f>
        <v>1</v>
      </c>
      <c r="D481" t="str">
        <v>Alfred D. Hershey</v>
      </c>
    </row>
    <row r="482" spans="1:4" x14ac:dyDescent="0.3">
      <c r="A482" t="str">
        <v>Salvador E.</v>
      </c>
      <c r="B482" t="str">
        <v>Luria</v>
      </c>
      <c r="C482">
        <f>COUNTIFS(NobelPrize[firstname],$A482,NobelPrize[surname],$B482)</f>
        <v>1</v>
      </c>
      <c r="D482" t="str">
        <v>Salvador E. Luria</v>
      </c>
    </row>
    <row r="483" spans="1:4" x14ac:dyDescent="0.3">
      <c r="A483" t="str">
        <v>Sir Bernard</v>
      </c>
      <c r="B483" t="str">
        <v>Katz</v>
      </c>
      <c r="C483">
        <f>COUNTIFS(NobelPrize[firstname],$A483,NobelPrize[surname],$B483)</f>
        <v>1</v>
      </c>
      <c r="D483" t="str">
        <v>Sir Bernard Katz</v>
      </c>
    </row>
    <row r="484" spans="1:4" x14ac:dyDescent="0.3">
      <c r="A484" t="str">
        <v>Ulf</v>
      </c>
      <c r="B484" t="str">
        <v>von Euler</v>
      </c>
      <c r="C484">
        <f>COUNTIFS(NobelPrize[firstname],$A484,NobelPrize[surname],$B484)</f>
        <v>1</v>
      </c>
      <c r="D484" t="str">
        <v>Ulf von Euler</v>
      </c>
    </row>
    <row r="485" spans="1:4" x14ac:dyDescent="0.3">
      <c r="A485" t="str">
        <v>Julius</v>
      </c>
      <c r="B485" t="str">
        <v>Axelrod</v>
      </c>
      <c r="C485">
        <f>COUNTIFS(NobelPrize[firstname],$A485,NobelPrize[surname],$B485)</f>
        <v>1</v>
      </c>
      <c r="D485" t="str">
        <v>Julius Axelrod</v>
      </c>
    </row>
    <row r="486" spans="1:4" x14ac:dyDescent="0.3">
      <c r="A486" t="str">
        <v>Earl W.</v>
      </c>
      <c r="B486" t="str">
        <v>Sutherland Jr.</v>
      </c>
      <c r="C486">
        <f>COUNTIFS(NobelPrize[firstname],$A486,NobelPrize[surname],$B486)</f>
        <v>1</v>
      </c>
      <c r="D486" t="str">
        <v>Earl W. Sutherland Jr.</v>
      </c>
    </row>
    <row r="487" spans="1:4" x14ac:dyDescent="0.3">
      <c r="A487" t="str">
        <v>Gerald M.</v>
      </c>
      <c r="B487" t="str">
        <v>Edelman</v>
      </c>
      <c r="C487">
        <f>COUNTIFS(NobelPrize[firstname],$A487,NobelPrize[surname],$B487)</f>
        <v>1</v>
      </c>
      <c r="D487" t="str">
        <v>Gerald M. Edelman</v>
      </c>
    </row>
    <row r="488" spans="1:4" x14ac:dyDescent="0.3">
      <c r="A488" t="str">
        <v>Rodney R.</v>
      </c>
      <c r="B488" t="str">
        <v>Porter</v>
      </c>
      <c r="C488">
        <f>COUNTIFS(NobelPrize[firstname],$A488,NobelPrize[surname],$B488)</f>
        <v>1</v>
      </c>
      <c r="D488" t="str">
        <v>Rodney R. Porter</v>
      </c>
    </row>
    <row r="489" spans="1:4" x14ac:dyDescent="0.3">
      <c r="A489" t="str">
        <v>Karl</v>
      </c>
      <c r="B489" t="str">
        <v>von Frisch</v>
      </c>
      <c r="C489">
        <f>COUNTIFS(NobelPrize[firstname],$A489,NobelPrize[surname],$B489)</f>
        <v>1</v>
      </c>
      <c r="D489" t="str">
        <v>Karl von Frisch</v>
      </c>
    </row>
    <row r="490" spans="1:4" x14ac:dyDescent="0.3">
      <c r="A490" t="str">
        <v>Konrad</v>
      </c>
      <c r="B490" t="str">
        <v>Lorenz</v>
      </c>
      <c r="C490">
        <f>COUNTIFS(NobelPrize[firstname],$A490,NobelPrize[surname],$B490)</f>
        <v>1</v>
      </c>
      <c r="D490" t="str">
        <v>Konrad Lorenz</v>
      </c>
    </row>
    <row r="491" spans="1:4" x14ac:dyDescent="0.3">
      <c r="A491" t="str">
        <v>Nikolaas</v>
      </c>
      <c r="B491" t="str">
        <v>Tinbergen</v>
      </c>
      <c r="C491">
        <f>COUNTIFS(NobelPrize[firstname],$A491,NobelPrize[surname],$B491)</f>
        <v>1</v>
      </c>
      <c r="D491" t="str">
        <v>Nikolaas Tinbergen</v>
      </c>
    </row>
    <row r="492" spans="1:4" x14ac:dyDescent="0.3">
      <c r="A492" t="str">
        <v>Albert</v>
      </c>
      <c r="B492" t="str">
        <v>Claude</v>
      </c>
      <c r="C492">
        <f>COUNTIFS(NobelPrize[firstname],$A492,NobelPrize[surname],$B492)</f>
        <v>1</v>
      </c>
      <c r="D492" t="str">
        <v>Albert Claude</v>
      </c>
    </row>
    <row r="493" spans="1:4" x14ac:dyDescent="0.3">
      <c r="A493" t="str">
        <v>Christian</v>
      </c>
      <c r="B493" t="str">
        <v>de Duve</v>
      </c>
      <c r="C493">
        <f>COUNTIFS(NobelPrize[firstname],$A493,NobelPrize[surname],$B493)</f>
        <v>1</v>
      </c>
      <c r="D493" t="str">
        <v>Christian de Duve</v>
      </c>
    </row>
    <row r="494" spans="1:4" x14ac:dyDescent="0.3">
      <c r="A494" t="str">
        <v>George E.</v>
      </c>
      <c r="B494" t="str">
        <v>Palade</v>
      </c>
      <c r="C494">
        <f>COUNTIFS(NobelPrize[firstname],$A494,NobelPrize[surname],$B494)</f>
        <v>1</v>
      </c>
      <c r="D494" t="str">
        <v>George E. Palade</v>
      </c>
    </row>
    <row r="495" spans="1:4" x14ac:dyDescent="0.3">
      <c r="A495" t="str">
        <v>David</v>
      </c>
      <c r="B495" t="str">
        <v>Baltimore</v>
      </c>
      <c r="C495">
        <f>COUNTIFS(NobelPrize[firstname],$A495,NobelPrize[surname],$B495)</f>
        <v>1</v>
      </c>
      <c r="D495" t="str">
        <v>David Baltimore</v>
      </c>
    </row>
    <row r="496" spans="1:4" x14ac:dyDescent="0.3">
      <c r="A496" t="str">
        <v>Renato</v>
      </c>
      <c r="B496" t="str">
        <v>Dulbecco</v>
      </c>
      <c r="C496">
        <f>COUNTIFS(NobelPrize[firstname],$A496,NobelPrize[surname],$B496)</f>
        <v>1</v>
      </c>
      <c r="D496" t="str">
        <v>Renato Dulbecco</v>
      </c>
    </row>
    <row r="497" spans="1:4" x14ac:dyDescent="0.3">
      <c r="A497" t="str">
        <v>Howard M.</v>
      </c>
      <c r="B497" t="str">
        <v>Temin</v>
      </c>
      <c r="C497">
        <f>COUNTIFS(NobelPrize[firstname],$A497,NobelPrize[surname],$B497)</f>
        <v>1</v>
      </c>
      <c r="D497" t="str">
        <v>Howard M. Temin</v>
      </c>
    </row>
    <row r="498" spans="1:4" x14ac:dyDescent="0.3">
      <c r="A498" t="str">
        <v>Baruch S.</v>
      </c>
      <c r="B498" t="str">
        <v>Blumberg</v>
      </c>
      <c r="C498">
        <f>COUNTIFS(NobelPrize[firstname],$A498,NobelPrize[surname],$B498)</f>
        <v>1</v>
      </c>
      <c r="D498" t="str">
        <v>Baruch S. Blumberg</v>
      </c>
    </row>
    <row r="499" spans="1:4" x14ac:dyDescent="0.3">
      <c r="A499" t="str">
        <v>D. Carleton</v>
      </c>
      <c r="B499" t="str">
        <v>Gajdusek</v>
      </c>
      <c r="C499">
        <f>COUNTIFS(NobelPrize[firstname],$A499,NobelPrize[surname],$B499)</f>
        <v>1</v>
      </c>
      <c r="D499" t="str">
        <v>D. Carleton Gajdusek</v>
      </c>
    </row>
    <row r="500" spans="1:4" x14ac:dyDescent="0.3">
      <c r="A500" t="str">
        <v>Roger</v>
      </c>
      <c r="B500" t="str">
        <v>Guillemin</v>
      </c>
      <c r="C500">
        <f>COUNTIFS(NobelPrize[firstname],$A500,NobelPrize[surname],$B500)</f>
        <v>1</v>
      </c>
      <c r="D500" t="str">
        <v>Roger Guillemin</v>
      </c>
    </row>
    <row r="501" spans="1:4" x14ac:dyDescent="0.3">
      <c r="A501" t="str">
        <v>Andrew V.</v>
      </c>
      <c r="B501" t="str">
        <v>Schally</v>
      </c>
      <c r="C501">
        <f>COUNTIFS(NobelPrize[firstname],$A501,NobelPrize[surname],$B501)</f>
        <v>1</v>
      </c>
      <c r="D501" t="str">
        <v>Andrew V. Schally</v>
      </c>
    </row>
    <row r="502" spans="1:4" x14ac:dyDescent="0.3">
      <c r="A502" t="str">
        <v>Rosalyn</v>
      </c>
      <c r="B502" t="str">
        <v>Yalow</v>
      </c>
      <c r="C502">
        <f>COUNTIFS(NobelPrize[firstname],$A502,NobelPrize[surname],$B502)</f>
        <v>1</v>
      </c>
      <c r="D502" t="str">
        <v>Rosalyn Yalow</v>
      </c>
    </row>
    <row r="503" spans="1:4" x14ac:dyDescent="0.3">
      <c r="A503" t="str">
        <v>Werner</v>
      </c>
      <c r="B503" t="str">
        <v>Arber</v>
      </c>
      <c r="C503">
        <f>COUNTIFS(NobelPrize[firstname],$A503,NobelPrize[surname],$B503)</f>
        <v>1</v>
      </c>
      <c r="D503" t="str">
        <v>Werner Arber</v>
      </c>
    </row>
    <row r="504" spans="1:4" x14ac:dyDescent="0.3">
      <c r="A504" t="str">
        <v>Daniel</v>
      </c>
      <c r="B504" t="str">
        <v>Nathans</v>
      </c>
      <c r="C504">
        <f>COUNTIFS(NobelPrize[firstname],$A504,NobelPrize[surname],$B504)</f>
        <v>1</v>
      </c>
      <c r="D504" t="str">
        <v>Daniel Nathans</v>
      </c>
    </row>
    <row r="505" spans="1:4" x14ac:dyDescent="0.3">
      <c r="A505" t="str">
        <v>Hamilton O.</v>
      </c>
      <c r="B505" t="str">
        <v>Smith</v>
      </c>
      <c r="C505">
        <f>COUNTIFS(NobelPrize[firstname],$A505,NobelPrize[surname],$B505)</f>
        <v>1</v>
      </c>
      <c r="D505" t="str">
        <v>Hamilton O. Smith</v>
      </c>
    </row>
    <row r="506" spans="1:4" x14ac:dyDescent="0.3">
      <c r="A506" t="str">
        <v>Allan M.</v>
      </c>
      <c r="B506" t="str">
        <v>Cormack</v>
      </c>
      <c r="C506">
        <f>COUNTIFS(NobelPrize[firstname],$A506,NobelPrize[surname],$B506)</f>
        <v>1</v>
      </c>
      <c r="D506" t="str">
        <v>Allan M. Cormack</v>
      </c>
    </row>
    <row r="507" spans="1:4" x14ac:dyDescent="0.3">
      <c r="A507" t="str">
        <v>Godfrey N.</v>
      </c>
      <c r="B507" t="str">
        <v>Hounsfield</v>
      </c>
      <c r="C507">
        <f>COUNTIFS(NobelPrize[firstname],$A507,NobelPrize[surname],$B507)</f>
        <v>1</v>
      </c>
      <c r="D507" t="str">
        <v>Godfrey N. Hounsfield</v>
      </c>
    </row>
    <row r="508" spans="1:4" x14ac:dyDescent="0.3">
      <c r="A508" t="str">
        <v>Baruj</v>
      </c>
      <c r="B508" t="str">
        <v>Benacerraf</v>
      </c>
      <c r="C508">
        <f>COUNTIFS(NobelPrize[firstname],$A508,NobelPrize[surname],$B508)</f>
        <v>1</v>
      </c>
      <c r="D508" t="str">
        <v>Baruj Benacerraf</v>
      </c>
    </row>
    <row r="509" spans="1:4" x14ac:dyDescent="0.3">
      <c r="A509" t="str">
        <v>Jean</v>
      </c>
      <c r="B509" t="str">
        <v>Dausset</v>
      </c>
      <c r="C509">
        <f>COUNTIFS(NobelPrize[firstname],$A509,NobelPrize[surname],$B509)</f>
        <v>1</v>
      </c>
      <c r="D509" t="str">
        <v>Jean Dausset</v>
      </c>
    </row>
    <row r="510" spans="1:4" x14ac:dyDescent="0.3">
      <c r="A510" t="str">
        <v>George D.</v>
      </c>
      <c r="B510" t="str">
        <v>Snell</v>
      </c>
      <c r="C510">
        <f>COUNTIFS(NobelPrize[firstname],$A510,NobelPrize[surname],$B510)</f>
        <v>1</v>
      </c>
      <c r="D510" t="str">
        <v>George D. Snell</v>
      </c>
    </row>
    <row r="511" spans="1:4" x14ac:dyDescent="0.3">
      <c r="A511" t="str">
        <v>Roger W.</v>
      </c>
      <c r="B511" t="str">
        <v>Sperry</v>
      </c>
      <c r="C511">
        <f>COUNTIFS(NobelPrize[firstname],$A511,NobelPrize[surname],$B511)</f>
        <v>1</v>
      </c>
      <c r="D511" t="str">
        <v>Roger W. Sperry</v>
      </c>
    </row>
    <row r="512" spans="1:4" x14ac:dyDescent="0.3">
      <c r="A512" t="str">
        <v>David H.</v>
      </c>
      <c r="B512" t="str">
        <v>Hubel</v>
      </c>
      <c r="C512">
        <f>COUNTIFS(NobelPrize[firstname],$A512,NobelPrize[surname],$B512)</f>
        <v>1</v>
      </c>
      <c r="D512" t="str">
        <v>David H. Hubel</v>
      </c>
    </row>
    <row r="513" spans="1:4" x14ac:dyDescent="0.3">
      <c r="A513" t="str">
        <v>Torsten N.</v>
      </c>
      <c r="B513" t="str">
        <v>Wiesel</v>
      </c>
      <c r="C513">
        <f>COUNTIFS(NobelPrize[firstname],$A513,NobelPrize[surname],$B513)</f>
        <v>1</v>
      </c>
      <c r="D513" t="str">
        <v>Torsten N. Wiesel</v>
      </c>
    </row>
    <row r="514" spans="1:4" x14ac:dyDescent="0.3">
      <c r="A514" t="str">
        <v>Sune K.</v>
      </c>
      <c r="B514" t="str">
        <v>Bergström </v>
      </c>
      <c r="C514">
        <f>COUNTIFS(NobelPrize[firstname],$A514,NobelPrize[surname],$B514)</f>
        <v>1</v>
      </c>
      <c r="D514" t="str">
        <v>Sune K. Bergström </v>
      </c>
    </row>
    <row r="515" spans="1:4" x14ac:dyDescent="0.3">
      <c r="A515" t="str">
        <v>Bengt I.</v>
      </c>
      <c r="B515" t="str">
        <v>Samuelsson</v>
      </c>
      <c r="C515">
        <f>COUNTIFS(NobelPrize[firstname],$A515,NobelPrize[surname],$B515)</f>
        <v>1</v>
      </c>
      <c r="D515" t="str">
        <v>Bengt I. Samuelsson</v>
      </c>
    </row>
    <row r="516" spans="1:4" x14ac:dyDescent="0.3">
      <c r="A516" t="str">
        <v>John R.</v>
      </c>
      <c r="B516" t="str">
        <v>Vane</v>
      </c>
      <c r="C516">
        <f>COUNTIFS(NobelPrize[firstname],$A516,NobelPrize[surname],$B516)</f>
        <v>1</v>
      </c>
      <c r="D516" t="str">
        <v>John R. Vane</v>
      </c>
    </row>
    <row r="517" spans="1:4" x14ac:dyDescent="0.3">
      <c r="A517" t="str">
        <v>Barbara</v>
      </c>
      <c r="B517" t="str">
        <v>McClintock</v>
      </c>
      <c r="C517">
        <f>COUNTIFS(NobelPrize[firstname],$A517,NobelPrize[surname],$B517)</f>
        <v>1</v>
      </c>
      <c r="D517" t="str">
        <v>Barbara McClintock</v>
      </c>
    </row>
    <row r="518" spans="1:4" x14ac:dyDescent="0.3">
      <c r="A518" t="str">
        <v>Niels K.</v>
      </c>
      <c r="B518" t="str">
        <v>Jerne</v>
      </c>
      <c r="C518">
        <f>COUNTIFS(NobelPrize[firstname],$A518,NobelPrize[surname],$B518)</f>
        <v>1</v>
      </c>
      <c r="D518" t="str">
        <v>Niels K. Jerne</v>
      </c>
    </row>
    <row r="519" spans="1:4" x14ac:dyDescent="0.3">
      <c r="A519" t="str">
        <v>Georges J.F.</v>
      </c>
      <c r="B519" t="str">
        <v>Köhler </v>
      </c>
      <c r="C519">
        <f>COUNTIFS(NobelPrize[firstname],$A519,NobelPrize[surname],$B519)</f>
        <v>1</v>
      </c>
      <c r="D519" t="str">
        <v>Georges J.F. Köhler </v>
      </c>
    </row>
    <row r="520" spans="1:4" x14ac:dyDescent="0.3">
      <c r="A520" t="str">
        <v>César </v>
      </c>
      <c r="B520" t="str">
        <v>Milstein</v>
      </c>
      <c r="C520">
        <f>COUNTIFS(NobelPrize[firstname],$A520,NobelPrize[surname],$B520)</f>
        <v>1</v>
      </c>
      <c r="D520" t="str">
        <v>César  Milstein</v>
      </c>
    </row>
    <row r="521" spans="1:4" x14ac:dyDescent="0.3">
      <c r="A521" t="str">
        <v>Michael S.</v>
      </c>
      <c r="B521" t="str">
        <v>Brown</v>
      </c>
      <c r="C521">
        <f>COUNTIFS(NobelPrize[firstname],$A521,NobelPrize[surname],$B521)</f>
        <v>1</v>
      </c>
      <c r="D521" t="str">
        <v>Michael S. Brown</v>
      </c>
    </row>
    <row r="522" spans="1:4" x14ac:dyDescent="0.3">
      <c r="A522" t="str">
        <v>Joseph L.</v>
      </c>
      <c r="B522" t="str">
        <v>Goldstein</v>
      </c>
      <c r="C522">
        <f>COUNTIFS(NobelPrize[firstname],$A522,NobelPrize[surname],$B522)</f>
        <v>1</v>
      </c>
      <c r="D522" t="str">
        <v>Joseph L. Goldstein</v>
      </c>
    </row>
    <row r="523" spans="1:4" x14ac:dyDescent="0.3">
      <c r="A523" t="str">
        <v>Stanley</v>
      </c>
      <c r="B523" t="str">
        <v>Cohen</v>
      </c>
      <c r="C523">
        <f>COUNTIFS(NobelPrize[firstname],$A523,NobelPrize[surname],$B523)</f>
        <v>1</v>
      </c>
      <c r="D523" t="str">
        <v>Stanley Cohen</v>
      </c>
    </row>
    <row r="524" spans="1:4" x14ac:dyDescent="0.3">
      <c r="A524" t="str">
        <v>Rita</v>
      </c>
      <c r="B524" t="str">
        <v>Levi-Montalcini</v>
      </c>
      <c r="C524">
        <f>COUNTIFS(NobelPrize[firstname],$A524,NobelPrize[surname],$B524)</f>
        <v>1</v>
      </c>
      <c r="D524" t="str">
        <v>Rita Levi-Montalcini</v>
      </c>
    </row>
    <row r="525" spans="1:4" x14ac:dyDescent="0.3">
      <c r="A525" t="str">
        <v>Susumu</v>
      </c>
      <c r="B525" t="str">
        <v>Tonegawa</v>
      </c>
      <c r="C525">
        <f>COUNTIFS(NobelPrize[firstname],$A525,NobelPrize[surname],$B525)</f>
        <v>1</v>
      </c>
      <c r="D525" t="str">
        <v>Susumu Tonegawa</v>
      </c>
    </row>
    <row r="526" spans="1:4" x14ac:dyDescent="0.3">
      <c r="A526" t="str">
        <v>Sir James W.</v>
      </c>
      <c r="B526" t="str">
        <v>Black</v>
      </c>
      <c r="C526">
        <f>COUNTIFS(NobelPrize[firstname],$A526,NobelPrize[surname],$B526)</f>
        <v>1</v>
      </c>
      <c r="D526" t="str">
        <v>Sir James W. Black</v>
      </c>
    </row>
    <row r="527" spans="1:4" x14ac:dyDescent="0.3">
      <c r="A527" t="str">
        <v>Gertrude B.</v>
      </c>
      <c r="B527" t="str">
        <v>Elion</v>
      </c>
      <c r="C527">
        <f>COUNTIFS(NobelPrize[firstname],$A527,NobelPrize[surname],$B527)</f>
        <v>1</v>
      </c>
      <c r="D527" t="str">
        <v>Gertrude B. Elion</v>
      </c>
    </row>
    <row r="528" spans="1:4" x14ac:dyDescent="0.3">
      <c r="A528" t="str">
        <v>George H.</v>
      </c>
      <c r="B528" t="str">
        <v>Hitchings</v>
      </c>
      <c r="C528">
        <f>COUNTIFS(NobelPrize[firstname],$A528,NobelPrize[surname],$B528)</f>
        <v>1</v>
      </c>
      <c r="D528" t="str">
        <v>George H. Hitchings</v>
      </c>
    </row>
    <row r="529" spans="1:4" x14ac:dyDescent="0.3">
      <c r="A529" t="str">
        <v>J. Michael</v>
      </c>
      <c r="B529" t="str">
        <v>Bishop</v>
      </c>
      <c r="C529">
        <f>COUNTIFS(NobelPrize[firstname],$A529,NobelPrize[surname],$B529)</f>
        <v>1</v>
      </c>
      <c r="D529" t="str">
        <v>J. Michael Bishop</v>
      </c>
    </row>
    <row r="530" spans="1:4" x14ac:dyDescent="0.3">
      <c r="A530" t="str">
        <v>Harold E.</v>
      </c>
      <c r="B530" t="str">
        <v>Varmus</v>
      </c>
      <c r="C530">
        <f>COUNTIFS(NobelPrize[firstname],$A530,NobelPrize[surname],$B530)</f>
        <v>1</v>
      </c>
      <c r="D530" t="str">
        <v>Harold E. Varmus</v>
      </c>
    </row>
    <row r="531" spans="1:4" x14ac:dyDescent="0.3">
      <c r="A531" t="str">
        <v>Joseph E.</v>
      </c>
      <c r="B531" t="str">
        <v>Murray</v>
      </c>
      <c r="C531">
        <f>COUNTIFS(NobelPrize[firstname],$A531,NobelPrize[surname],$B531)</f>
        <v>1</v>
      </c>
      <c r="D531" t="str">
        <v>Joseph E. Murray</v>
      </c>
    </row>
    <row r="532" spans="1:4" x14ac:dyDescent="0.3">
      <c r="A532" t="str">
        <v>E. Donnall</v>
      </c>
      <c r="B532" t="str">
        <v>Thomas</v>
      </c>
      <c r="C532">
        <f>COUNTIFS(NobelPrize[firstname],$A532,NobelPrize[surname],$B532)</f>
        <v>1</v>
      </c>
      <c r="D532" t="str">
        <v>E. Donnall Thomas</v>
      </c>
    </row>
    <row r="533" spans="1:4" x14ac:dyDescent="0.3">
      <c r="A533" t="str">
        <v>Erwin</v>
      </c>
      <c r="B533" t="str">
        <v>Neher</v>
      </c>
      <c r="C533">
        <f>COUNTIFS(NobelPrize[firstname],$A533,NobelPrize[surname],$B533)</f>
        <v>1</v>
      </c>
      <c r="D533" t="str">
        <v>Erwin Neher</v>
      </c>
    </row>
    <row r="534" spans="1:4" x14ac:dyDescent="0.3">
      <c r="A534" t="str">
        <v>Bert</v>
      </c>
      <c r="B534" t="str">
        <v>Sakmann</v>
      </c>
      <c r="C534">
        <f>COUNTIFS(NobelPrize[firstname],$A534,NobelPrize[surname],$B534)</f>
        <v>1</v>
      </c>
      <c r="D534" t="str">
        <v>Bert Sakmann</v>
      </c>
    </row>
    <row r="535" spans="1:4" x14ac:dyDescent="0.3">
      <c r="A535" t="str">
        <v>Edmond H.</v>
      </c>
      <c r="B535" t="str">
        <v>Fischer</v>
      </c>
      <c r="C535">
        <f>COUNTIFS(NobelPrize[firstname],$A535,NobelPrize[surname],$B535)</f>
        <v>1</v>
      </c>
      <c r="D535" t="str">
        <v>Edmond H. Fischer</v>
      </c>
    </row>
    <row r="536" spans="1:4" x14ac:dyDescent="0.3">
      <c r="A536" t="str">
        <v>Edwin G.</v>
      </c>
      <c r="B536" t="str">
        <v>Krebs</v>
      </c>
      <c r="C536">
        <f>COUNTIFS(NobelPrize[firstname],$A536,NobelPrize[surname],$B536)</f>
        <v>1</v>
      </c>
      <c r="D536" t="str">
        <v>Edwin G. Krebs</v>
      </c>
    </row>
    <row r="537" spans="1:4" x14ac:dyDescent="0.3">
      <c r="A537" t="str">
        <v>Richard J.</v>
      </c>
      <c r="B537" t="str">
        <v>Roberts</v>
      </c>
      <c r="C537">
        <f>COUNTIFS(NobelPrize[firstname],$A537,NobelPrize[surname],$B537)</f>
        <v>1</v>
      </c>
      <c r="D537" t="str">
        <v>Richard J. Roberts</v>
      </c>
    </row>
    <row r="538" spans="1:4" x14ac:dyDescent="0.3">
      <c r="A538" t="str">
        <v>Phillip A.</v>
      </c>
      <c r="B538" t="str">
        <v>Sharp</v>
      </c>
      <c r="C538">
        <f>COUNTIFS(NobelPrize[firstname],$A538,NobelPrize[surname],$B538)</f>
        <v>1</v>
      </c>
      <c r="D538" t="str">
        <v>Phillip A. Sharp</v>
      </c>
    </row>
    <row r="539" spans="1:4" x14ac:dyDescent="0.3">
      <c r="A539" t="str">
        <v>Alfred G.</v>
      </c>
      <c r="B539" t="str">
        <v>Gilman</v>
      </c>
      <c r="C539">
        <f>COUNTIFS(NobelPrize[firstname],$A539,NobelPrize[surname],$B539)</f>
        <v>1</v>
      </c>
      <c r="D539" t="str">
        <v>Alfred G. Gilman</v>
      </c>
    </row>
    <row r="540" spans="1:4" x14ac:dyDescent="0.3">
      <c r="A540" t="str">
        <v>Martin</v>
      </c>
      <c r="B540" t="str">
        <v>Rodbell</v>
      </c>
      <c r="C540">
        <f>COUNTIFS(NobelPrize[firstname],$A540,NobelPrize[surname],$B540)</f>
        <v>1</v>
      </c>
      <c r="D540" t="str">
        <v>Martin Rodbell</v>
      </c>
    </row>
    <row r="541" spans="1:4" x14ac:dyDescent="0.3">
      <c r="A541" t="str">
        <v>Edward B.</v>
      </c>
      <c r="B541" t="str">
        <v>Lewis</v>
      </c>
      <c r="C541">
        <f>COUNTIFS(NobelPrize[firstname],$A541,NobelPrize[surname],$B541)</f>
        <v>1</v>
      </c>
      <c r="D541" t="str">
        <v>Edward B. Lewis</v>
      </c>
    </row>
    <row r="542" spans="1:4" x14ac:dyDescent="0.3">
      <c r="A542" t="str">
        <v>Christiane</v>
      </c>
      <c r="B542" t="str">
        <v>Nüsslein-Volhard</v>
      </c>
      <c r="C542">
        <f>COUNTIFS(NobelPrize[firstname],$A542,NobelPrize[surname],$B542)</f>
        <v>1</v>
      </c>
      <c r="D542" t="str">
        <v>Christiane Nüsslein-Volhard</v>
      </c>
    </row>
    <row r="543" spans="1:4" x14ac:dyDescent="0.3">
      <c r="A543" t="str">
        <v>Eric F.</v>
      </c>
      <c r="B543" t="str">
        <v>Wieschaus</v>
      </c>
      <c r="C543">
        <f>COUNTIFS(NobelPrize[firstname],$A543,NobelPrize[surname],$B543)</f>
        <v>1</v>
      </c>
      <c r="D543" t="str">
        <v>Eric F. Wieschaus</v>
      </c>
    </row>
    <row r="544" spans="1:4" x14ac:dyDescent="0.3">
      <c r="A544" t="str">
        <v>Peter C.</v>
      </c>
      <c r="B544" t="str">
        <v>Doherty</v>
      </c>
      <c r="C544">
        <f>COUNTIFS(NobelPrize[firstname],$A544,NobelPrize[surname],$B544)</f>
        <v>1</v>
      </c>
      <c r="D544" t="str">
        <v>Peter C. Doherty</v>
      </c>
    </row>
    <row r="545" spans="1:4" x14ac:dyDescent="0.3">
      <c r="A545" t="str">
        <v>Rolf M.</v>
      </c>
      <c r="B545" t="str">
        <v>Zinkernagel</v>
      </c>
      <c r="C545">
        <f>COUNTIFS(NobelPrize[firstname],$A545,NobelPrize[surname],$B545)</f>
        <v>1</v>
      </c>
      <c r="D545" t="str">
        <v>Rolf M. Zinkernagel</v>
      </c>
    </row>
    <row r="546" spans="1:4" x14ac:dyDescent="0.3">
      <c r="A546" t="str">
        <v>Stanley B.</v>
      </c>
      <c r="B546" t="str">
        <v>Prusiner</v>
      </c>
      <c r="C546">
        <f>COUNTIFS(NobelPrize[firstname],$A546,NobelPrize[surname],$B546)</f>
        <v>1</v>
      </c>
      <c r="D546" t="str">
        <v>Stanley B. Prusiner</v>
      </c>
    </row>
    <row r="547" spans="1:4" x14ac:dyDescent="0.3">
      <c r="A547" t="str">
        <v>Robert F.</v>
      </c>
      <c r="B547" t="str">
        <v>Furchgott</v>
      </c>
      <c r="C547">
        <f>COUNTIFS(NobelPrize[firstname],$A547,NobelPrize[surname],$B547)</f>
        <v>1</v>
      </c>
      <c r="D547" t="str">
        <v>Robert F. Furchgott</v>
      </c>
    </row>
    <row r="548" spans="1:4" x14ac:dyDescent="0.3">
      <c r="A548" t="str">
        <v>Louis J.</v>
      </c>
      <c r="B548" t="str">
        <v>Ignarro</v>
      </c>
      <c r="C548">
        <f>COUNTIFS(NobelPrize[firstname],$A548,NobelPrize[surname],$B548)</f>
        <v>1</v>
      </c>
      <c r="D548" t="str">
        <v>Louis J. Ignarro</v>
      </c>
    </row>
    <row r="549" spans="1:4" x14ac:dyDescent="0.3">
      <c r="A549" t="str">
        <v>Ferid</v>
      </c>
      <c r="B549" t="str">
        <v>Murad</v>
      </c>
      <c r="C549">
        <f>COUNTIFS(NobelPrize[firstname],$A549,NobelPrize[surname],$B549)</f>
        <v>1</v>
      </c>
      <c r="D549" t="str">
        <v>Ferid Murad</v>
      </c>
    </row>
    <row r="550" spans="1:4" x14ac:dyDescent="0.3">
      <c r="A550" t="str">
        <v>Günter </v>
      </c>
      <c r="B550" t="str">
        <v>Blobel</v>
      </c>
      <c r="C550">
        <f>COUNTIFS(NobelPrize[firstname],$A550,NobelPrize[surname],$B550)</f>
        <v>1</v>
      </c>
      <c r="D550" t="str">
        <v>Günter  Blobel</v>
      </c>
    </row>
    <row r="551" spans="1:4" x14ac:dyDescent="0.3">
      <c r="A551" t="str">
        <v>Henry</v>
      </c>
      <c r="B551" t="str">
        <v>Dunant</v>
      </c>
      <c r="C551">
        <f>COUNTIFS(NobelPrize[firstname],$A551,NobelPrize[surname],$B551)</f>
        <v>1</v>
      </c>
      <c r="D551" t="str">
        <v>Henry Dunant</v>
      </c>
    </row>
    <row r="552" spans="1:4" x14ac:dyDescent="0.3">
      <c r="A552" t="str">
        <v>Frédéric </v>
      </c>
      <c r="B552" t="str">
        <v>Passy</v>
      </c>
      <c r="C552">
        <f>COUNTIFS(NobelPrize[firstname],$A552,NobelPrize[surname],$B552)</f>
        <v>1</v>
      </c>
      <c r="D552" t="str">
        <v>Frédéric  Passy</v>
      </c>
    </row>
    <row r="553" spans="1:4" x14ac:dyDescent="0.3">
      <c r="A553" t="str">
        <v>Élie </v>
      </c>
      <c r="B553" t="str">
        <v>Ducommun</v>
      </c>
      <c r="C553">
        <f>COUNTIFS(NobelPrize[firstname],$A553,NobelPrize[surname],$B553)</f>
        <v>1</v>
      </c>
      <c r="D553" t="str">
        <v>Élie  Ducommun</v>
      </c>
    </row>
    <row r="554" spans="1:4" x14ac:dyDescent="0.3">
      <c r="A554" t="str">
        <v>Albert</v>
      </c>
      <c r="B554" t="str">
        <v>Gobat</v>
      </c>
      <c r="C554">
        <f>COUNTIFS(NobelPrize[firstname],$A554,NobelPrize[surname],$B554)</f>
        <v>1</v>
      </c>
      <c r="D554" t="str">
        <v>Albert Gobat</v>
      </c>
    </row>
    <row r="555" spans="1:4" x14ac:dyDescent="0.3">
      <c r="A555" t="str">
        <v>Randal</v>
      </c>
      <c r="B555" t="str">
        <v>Cremer</v>
      </c>
      <c r="C555">
        <f>COUNTIFS(NobelPrize[firstname],$A555,NobelPrize[surname],$B555)</f>
        <v>1</v>
      </c>
      <c r="D555" t="str">
        <v>Randal Cremer</v>
      </c>
    </row>
    <row r="556" spans="1:4" x14ac:dyDescent="0.3">
      <c r="A556" t="str">
        <v>Bertha</v>
      </c>
      <c r="B556" t="str">
        <v>von Suttner</v>
      </c>
      <c r="C556">
        <f>COUNTIFS(NobelPrize[firstname],$A556,NobelPrize[surname],$B556)</f>
        <v>1</v>
      </c>
      <c r="D556" t="str">
        <v>Bertha von Suttner</v>
      </c>
    </row>
    <row r="557" spans="1:4" x14ac:dyDescent="0.3">
      <c r="A557" t="str">
        <v>Theodore</v>
      </c>
      <c r="B557" t="str">
        <v>Roosevelt</v>
      </c>
      <c r="C557">
        <f>COUNTIFS(NobelPrize[firstname],$A557,NobelPrize[surname],$B557)</f>
        <v>1</v>
      </c>
      <c r="D557" t="str">
        <v>Theodore Roosevelt</v>
      </c>
    </row>
    <row r="558" spans="1:4" x14ac:dyDescent="0.3">
      <c r="A558" t="str">
        <v>Ernesto Teodoro</v>
      </c>
      <c r="B558" t="str">
        <v>Moneta</v>
      </c>
      <c r="C558">
        <f>COUNTIFS(NobelPrize[firstname],$A558,NobelPrize[surname],$B558)</f>
        <v>1</v>
      </c>
      <c r="D558" t="str">
        <v>Ernesto Teodoro Moneta</v>
      </c>
    </row>
    <row r="559" spans="1:4" x14ac:dyDescent="0.3">
      <c r="A559" t="str">
        <v>Louis</v>
      </c>
      <c r="B559" t="str">
        <v>Renault</v>
      </c>
      <c r="C559">
        <f>COUNTIFS(NobelPrize[firstname],$A559,NobelPrize[surname],$B559)</f>
        <v>1</v>
      </c>
      <c r="D559" t="str">
        <v>Louis Renault</v>
      </c>
    </row>
    <row r="560" spans="1:4" x14ac:dyDescent="0.3">
      <c r="A560" t="str">
        <v>Klas Pontus</v>
      </c>
      <c r="B560" t="str">
        <v>Arnoldson</v>
      </c>
      <c r="C560">
        <f>COUNTIFS(NobelPrize[firstname],$A560,NobelPrize[surname],$B560)</f>
        <v>1</v>
      </c>
      <c r="D560" t="str">
        <v>Klas Pontus Arnoldson</v>
      </c>
    </row>
    <row r="561" spans="1:4" x14ac:dyDescent="0.3">
      <c r="A561" t="str">
        <v>Fredrik</v>
      </c>
      <c r="B561" t="str">
        <v>Bajer</v>
      </c>
      <c r="C561">
        <f>COUNTIFS(NobelPrize[firstname],$A561,NobelPrize[surname],$B561)</f>
        <v>1</v>
      </c>
      <c r="D561" t="str">
        <v>Fredrik Bajer</v>
      </c>
    </row>
    <row r="562" spans="1:4" x14ac:dyDescent="0.3">
      <c r="A562" t="str">
        <v>Auguste</v>
      </c>
      <c r="B562" t="str">
        <v>Beernaert</v>
      </c>
      <c r="C562">
        <f>COUNTIFS(NobelPrize[firstname],$A562,NobelPrize[surname],$B562)</f>
        <v>1</v>
      </c>
      <c r="D562" t="str">
        <v>Auguste Beernaert</v>
      </c>
    </row>
    <row r="563" spans="1:4" x14ac:dyDescent="0.3">
      <c r="A563" t="str">
        <v>Paul Henri</v>
      </c>
      <c r="B563" t="str">
        <v>d'Estournelles de Constant</v>
      </c>
      <c r="C563">
        <f>COUNTIFS(NobelPrize[firstname],$A563,NobelPrize[surname],$B563)</f>
        <v>1</v>
      </c>
      <c r="D563" t="str">
        <v>Paul Henri d'Estournelles de Constant</v>
      </c>
    </row>
    <row r="564" spans="1:4" x14ac:dyDescent="0.3">
      <c r="A564" t="str">
        <v>Tobias</v>
      </c>
      <c r="B564" t="str">
        <v>Asser</v>
      </c>
      <c r="C564">
        <f>COUNTIFS(NobelPrize[firstname],$A564,NobelPrize[surname],$B564)</f>
        <v>1</v>
      </c>
      <c r="D564" t="str">
        <v>Tobias Asser</v>
      </c>
    </row>
    <row r="565" spans="1:4" x14ac:dyDescent="0.3">
      <c r="A565" t="str">
        <v>Alfred</v>
      </c>
      <c r="B565" t="str">
        <v>Fried</v>
      </c>
      <c r="C565">
        <f>COUNTIFS(NobelPrize[firstname],$A565,NobelPrize[surname],$B565)</f>
        <v>1</v>
      </c>
      <c r="D565" t="str">
        <v>Alfred Fried</v>
      </c>
    </row>
    <row r="566" spans="1:4" x14ac:dyDescent="0.3">
      <c r="A566" t="str">
        <v>Elihu</v>
      </c>
      <c r="B566" t="str">
        <v>Root</v>
      </c>
      <c r="C566">
        <f>COUNTIFS(NobelPrize[firstname],$A566,NobelPrize[surname],$B566)</f>
        <v>1</v>
      </c>
      <c r="D566" t="str">
        <v>Elihu Root</v>
      </c>
    </row>
    <row r="567" spans="1:4" x14ac:dyDescent="0.3">
      <c r="A567" t="str">
        <v>Henri</v>
      </c>
      <c r="B567" t="str">
        <v>La Fontaine</v>
      </c>
      <c r="C567">
        <f>COUNTIFS(NobelPrize[firstname],$A567,NobelPrize[surname],$B567)</f>
        <v>1</v>
      </c>
      <c r="D567" t="str">
        <v>Henri La Fontaine</v>
      </c>
    </row>
    <row r="568" spans="1:4" x14ac:dyDescent="0.3">
      <c r="A568" t="str">
        <v>Woodrow</v>
      </c>
      <c r="B568" t="str">
        <v>Wilson</v>
      </c>
      <c r="C568">
        <f>COUNTIFS(NobelPrize[firstname],$A568,NobelPrize[surname],$B568)</f>
        <v>1</v>
      </c>
      <c r="D568" t="str">
        <v>Woodrow Wilson</v>
      </c>
    </row>
    <row r="569" spans="1:4" x14ac:dyDescent="0.3">
      <c r="A569" t="str">
        <v xml:space="preserve">Léon </v>
      </c>
      <c r="B569" t="str">
        <v>Bourgeois</v>
      </c>
      <c r="C569">
        <f>COUNTIFS(NobelPrize[firstname],$A569,NobelPrize[surname],$B569)</f>
        <v>1</v>
      </c>
      <c r="D569" t="str">
        <v>Léon  Bourgeois</v>
      </c>
    </row>
    <row r="570" spans="1:4" x14ac:dyDescent="0.3">
      <c r="A570" t="str">
        <v>Hjalmar</v>
      </c>
      <c r="B570" t="str">
        <v>Branting</v>
      </c>
      <c r="C570">
        <f>COUNTIFS(NobelPrize[firstname],$A570,NobelPrize[surname],$B570)</f>
        <v>1</v>
      </c>
      <c r="D570" t="str">
        <v>Hjalmar Branting</v>
      </c>
    </row>
    <row r="571" spans="1:4" x14ac:dyDescent="0.3">
      <c r="A571" t="str">
        <v>Christian</v>
      </c>
      <c r="B571" t="str">
        <v>Lange</v>
      </c>
      <c r="C571">
        <f>COUNTIFS(NobelPrize[firstname],$A571,NobelPrize[surname],$B571)</f>
        <v>1</v>
      </c>
      <c r="D571" t="str">
        <v>Christian Lange</v>
      </c>
    </row>
    <row r="572" spans="1:4" x14ac:dyDescent="0.3">
      <c r="A572" t="str">
        <v>Fridtjof</v>
      </c>
      <c r="B572" t="str">
        <v>Nansen</v>
      </c>
      <c r="C572">
        <f>COUNTIFS(NobelPrize[firstname],$A572,NobelPrize[surname],$B572)</f>
        <v>1</v>
      </c>
      <c r="D572" t="str">
        <v>Fridtjof Nansen</v>
      </c>
    </row>
    <row r="573" spans="1:4" x14ac:dyDescent="0.3">
      <c r="A573" t="str">
        <v>Sir Austen</v>
      </c>
      <c r="B573" t="str">
        <v>Chamberlain</v>
      </c>
      <c r="C573">
        <f>COUNTIFS(NobelPrize[firstname],$A573,NobelPrize[surname],$B573)</f>
        <v>1</v>
      </c>
      <c r="D573" t="str">
        <v>Sir Austen Chamberlain</v>
      </c>
    </row>
    <row r="574" spans="1:4" x14ac:dyDescent="0.3">
      <c r="A574" t="str">
        <v>Charles G.</v>
      </c>
      <c r="B574" t="str">
        <v>Dawes</v>
      </c>
      <c r="C574">
        <f>COUNTIFS(NobelPrize[firstname],$A574,NobelPrize[surname],$B574)</f>
        <v>1</v>
      </c>
      <c r="D574" t="str">
        <v>Charles G. Dawes</v>
      </c>
    </row>
    <row r="575" spans="1:4" x14ac:dyDescent="0.3">
      <c r="A575" t="str">
        <v>Aristide</v>
      </c>
      <c r="B575" t="str">
        <v>Briand</v>
      </c>
      <c r="C575">
        <f>COUNTIFS(NobelPrize[firstname],$A575,NobelPrize[surname],$B575)</f>
        <v>1</v>
      </c>
      <c r="D575" t="str">
        <v>Aristide Briand</v>
      </c>
    </row>
    <row r="576" spans="1:4" x14ac:dyDescent="0.3">
      <c r="A576" t="str">
        <v>Gustav</v>
      </c>
      <c r="B576" t="str">
        <v>Stresemann</v>
      </c>
      <c r="C576">
        <f>COUNTIFS(NobelPrize[firstname],$A576,NobelPrize[surname],$B576)</f>
        <v>1</v>
      </c>
      <c r="D576" t="str">
        <v>Gustav Stresemann</v>
      </c>
    </row>
    <row r="577" spans="1:4" x14ac:dyDescent="0.3">
      <c r="A577" t="str">
        <v>Ferdinand</v>
      </c>
      <c r="B577" t="str">
        <v>Buisson</v>
      </c>
      <c r="C577">
        <f>COUNTIFS(NobelPrize[firstname],$A577,NobelPrize[surname],$B577)</f>
        <v>1</v>
      </c>
      <c r="D577" t="str">
        <v>Ferdinand Buisson</v>
      </c>
    </row>
    <row r="578" spans="1:4" x14ac:dyDescent="0.3">
      <c r="A578" t="str">
        <v>Ludwig</v>
      </c>
      <c r="B578" t="str">
        <v>Quidde</v>
      </c>
      <c r="C578">
        <f>COUNTIFS(NobelPrize[firstname],$A578,NobelPrize[surname],$B578)</f>
        <v>1</v>
      </c>
      <c r="D578" t="str">
        <v>Ludwig Quidde</v>
      </c>
    </row>
    <row r="579" spans="1:4" x14ac:dyDescent="0.3">
      <c r="A579" t="str">
        <v>Frank B.</v>
      </c>
      <c r="B579" t="str">
        <v>Kellogg</v>
      </c>
      <c r="C579">
        <f>COUNTIFS(NobelPrize[firstname],$A579,NobelPrize[surname],$B579)</f>
        <v>1</v>
      </c>
      <c r="D579" t="str">
        <v>Frank B. Kellogg</v>
      </c>
    </row>
    <row r="580" spans="1:4" x14ac:dyDescent="0.3">
      <c r="A580" t="str">
        <v>Nathan</v>
      </c>
      <c r="B580" t="str">
        <v>Söderblom </v>
      </c>
      <c r="C580">
        <f>COUNTIFS(NobelPrize[firstname],$A580,NobelPrize[surname],$B580)</f>
        <v>1</v>
      </c>
      <c r="D580" t="str">
        <v>Nathan Söderblom </v>
      </c>
    </row>
    <row r="581" spans="1:4" x14ac:dyDescent="0.3">
      <c r="A581" t="str">
        <v>Jane</v>
      </c>
      <c r="B581" t="str">
        <v>Addams</v>
      </c>
      <c r="C581">
        <f>COUNTIFS(NobelPrize[firstname],$A581,NobelPrize[surname],$B581)</f>
        <v>1</v>
      </c>
      <c r="D581" t="str">
        <v>Jane Addams</v>
      </c>
    </row>
    <row r="582" spans="1:4" x14ac:dyDescent="0.3">
      <c r="A582" t="str">
        <v>Nicholas Murray</v>
      </c>
      <c r="B582" t="str">
        <v>Butler</v>
      </c>
      <c r="C582">
        <f>COUNTIFS(NobelPrize[firstname],$A582,NobelPrize[surname],$B582)</f>
        <v>1</v>
      </c>
      <c r="D582" t="str">
        <v>Nicholas Murray Butler</v>
      </c>
    </row>
    <row r="583" spans="1:4" x14ac:dyDescent="0.3">
      <c r="A583" t="str">
        <v>Sir Norman</v>
      </c>
      <c r="B583" t="str">
        <v>Angell</v>
      </c>
      <c r="C583">
        <f>COUNTIFS(NobelPrize[firstname],$A583,NobelPrize[surname],$B583)</f>
        <v>1</v>
      </c>
      <c r="D583" t="str">
        <v>Sir Norman Angell</v>
      </c>
    </row>
    <row r="584" spans="1:4" x14ac:dyDescent="0.3">
      <c r="A584" t="str">
        <v>Arthur</v>
      </c>
      <c r="B584" t="str">
        <v>Henderson</v>
      </c>
      <c r="C584">
        <f>COUNTIFS(NobelPrize[firstname],$A584,NobelPrize[surname],$B584)</f>
        <v>1</v>
      </c>
      <c r="D584" t="str">
        <v>Arthur Henderson</v>
      </c>
    </row>
    <row r="585" spans="1:4" x14ac:dyDescent="0.3">
      <c r="A585" t="str">
        <v>Carl</v>
      </c>
      <c r="B585" t="str">
        <v>von Ossietzky</v>
      </c>
      <c r="C585">
        <f>COUNTIFS(NobelPrize[firstname],$A585,NobelPrize[surname],$B585)</f>
        <v>1</v>
      </c>
      <c r="D585" t="str">
        <v>Carl von Ossietzky</v>
      </c>
    </row>
    <row r="586" spans="1:4" x14ac:dyDescent="0.3">
      <c r="A586" t="str">
        <v>Carlos</v>
      </c>
      <c r="B586" t="str">
        <v>Saavedra Lamas</v>
      </c>
      <c r="C586">
        <f>COUNTIFS(NobelPrize[firstname],$A586,NobelPrize[surname],$B586)</f>
        <v>1</v>
      </c>
      <c r="D586" t="str">
        <v>Carlos Saavedra Lamas</v>
      </c>
    </row>
    <row r="587" spans="1:4" x14ac:dyDescent="0.3">
      <c r="A587" t="str">
        <v>Robert</v>
      </c>
      <c r="B587" t="str">
        <v>Cecil</v>
      </c>
      <c r="C587">
        <f>COUNTIFS(NobelPrize[firstname],$A587,NobelPrize[surname],$B587)</f>
        <v>1</v>
      </c>
      <c r="D587" t="str">
        <v>Robert Cecil</v>
      </c>
    </row>
    <row r="588" spans="1:4" x14ac:dyDescent="0.3">
      <c r="A588" t="str">
        <v>Cordell</v>
      </c>
      <c r="B588" t="str">
        <v>Hull</v>
      </c>
      <c r="C588">
        <f>COUNTIFS(NobelPrize[firstname],$A588,NobelPrize[surname],$B588)</f>
        <v>1</v>
      </c>
      <c r="D588" t="str">
        <v>Cordell Hull</v>
      </c>
    </row>
    <row r="589" spans="1:4" x14ac:dyDescent="0.3">
      <c r="A589" t="str">
        <v>Emily Greene</v>
      </c>
      <c r="B589" t="str">
        <v>Balch</v>
      </c>
      <c r="C589">
        <f>COUNTIFS(NobelPrize[firstname],$A589,NobelPrize[surname],$B589)</f>
        <v>1</v>
      </c>
      <c r="D589" t="str">
        <v>Emily Greene Balch</v>
      </c>
    </row>
    <row r="590" spans="1:4" x14ac:dyDescent="0.3">
      <c r="A590" t="str">
        <v>John R.</v>
      </c>
      <c r="B590" t="str">
        <v>Mott</v>
      </c>
      <c r="C590">
        <f>COUNTIFS(NobelPrize[firstname],$A590,NobelPrize[surname],$B590)</f>
        <v>1</v>
      </c>
      <c r="D590" t="str">
        <v>John R. Mott</v>
      </c>
    </row>
    <row r="591" spans="1:4" x14ac:dyDescent="0.3">
      <c r="A591" t="str">
        <v>John</v>
      </c>
      <c r="B591" t="str">
        <v>Boyd Orr</v>
      </c>
      <c r="C591">
        <f>COUNTIFS(NobelPrize[firstname],$A591,NobelPrize[surname],$B591)</f>
        <v>1</v>
      </c>
      <c r="D591" t="str">
        <v>John Boyd Orr</v>
      </c>
    </row>
    <row r="592" spans="1:4" x14ac:dyDescent="0.3">
      <c r="A592" t="str">
        <v>Ralph</v>
      </c>
      <c r="B592" t="str">
        <v>Bunche</v>
      </c>
      <c r="C592">
        <f>COUNTIFS(NobelPrize[firstname],$A592,NobelPrize[surname],$B592)</f>
        <v>1</v>
      </c>
      <c r="D592" t="str">
        <v>Ralph Bunche</v>
      </c>
    </row>
    <row r="593" spans="1:4" x14ac:dyDescent="0.3">
      <c r="A593" t="str">
        <v>Léon </v>
      </c>
      <c r="B593" t="str">
        <v>Jouhaux</v>
      </c>
      <c r="C593">
        <f>COUNTIFS(NobelPrize[firstname],$A593,NobelPrize[surname],$B593)</f>
        <v>1</v>
      </c>
      <c r="D593" t="str">
        <v>Léon  Jouhaux</v>
      </c>
    </row>
    <row r="594" spans="1:4" x14ac:dyDescent="0.3">
      <c r="A594" t="str">
        <v>Albert</v>
      </c>
      <c r="B594" t="str">
        <v>Schweitzer</v>
      </c>
      <c r="C594">
        <f>COUNTIFS(NobelPrize[firstname],$A594,NobelPrize[surname],$B594)</f>
        <v>1</v>
      </c>
      <c r="D594" t="str">
        <v>Albert Schweitzer</v>
      </c>
    </row>
    <row r="595" spans="1:4" x14ac:dyDescent="0.3">
      <c r="A595" t="str">
        <v>George C.</v>
      </c>
      <c r="B595" t="str">
        <v>Marshall</v>
      </c>
      <c r="C595">
        <f>COUNTIFS(NobelPrize[firstname],$A595,NobelPrize[surname],$B595)</f>
        <v>1</v>
      </c>
      <c r="D595" t="str">
        <v>George C. Marshall</v>
      </c>
    </row>
    <row r="596" spans="1:4" x14ac:dyDescent="0.3">
      <c r="A596" t="str">
        <v>Lester Bowles</v>
      </c>
      <c r="B596" t="str">
        <v>Pearson</v>
      </c>
      <c r="C596">
        <f>COUNTIFS(NobelPrize[firstname],$A596,NobelPrize[surname],$B596)</f>
        <v>1</v>
      </c>
      <c r="D596" t="str">
        <v>Lester Bowles Pearson</v>
      </c>
    </row>
    <row r="597" spans="1:4" x14ac:dyDescent="0.3">
      <c r="A597" t="str">
        <v>Georges</v>
      </c>
      <c r="B597" t="str">
        <v>Pire</v>
      </c>
      <c r="C597">
        <f>COUNTIFS(NobelPrize[firstname],$A597,NobelPrize[surname],$B597)</f>
        <v>1</v>
      </c>
      <c r="D597" t="str">
        <v>Georges Pire</v>
      </c>
    </row>
    <row r="598" spans="1:4" x14ac:dyDescent="0.3">
      <c r="A598" t="str">
        <v>Philip</v>
      </c>
      <c r="B598" t="str">
        <v>Noel-Baker</v>
      </c>
      <c r="C598">
        <f>COUNTIFS(NobelPrize[firstname],$A598,NobelPrize[surname],$B598)</f>
        <v>1</v>
      </c>
      <c r="D598" t="str">
        <v>Philip Noel-Baker</v>
      </c>
    </row>
    <row r="599" spans="1:4" x14ac:dyDescent="0.3">
      <c r="A599" t="str">
        <v>Albert</v>
      </c>
      <c r="B599" t="str">
        <v>Luthuli</v>
      </c>
      <c r="C599">
        <f>COUNTIFS(NobelPrize[firstname],$A599,NobelPrize[surname],$B599)</f>
        <v>1</v>
      </c>
      <c r="D599" t="str">
        <v>Albert Luthuli</v>
      </c>
    </row>
    <row r="600" spans="1:4" x14ac:dyDescent="0.3">
      <c r="A600" t="str">
        <v>Dag</v>
      </c>
      <c r="B600" t="str">
        <v>Hammarskjöld </v>
      </c>
      <c r="C600">
        <f>COUNTIFS(NobelPrize[firstname],$A600,NobelPrize[surname],$B600)</f>
        <v>1</v>
      </c>
      <c r="D600" t="str">
        <v>Dag Hammarskjöld </v>
      </c>
    </row>
    <row r="601" spans="1:4" x14ac:dyDescent="0.3">
      <c r="A601" t="str">
        <v>Martin Luther</v>
      </c>
      <c r="B601" t="str">
        <v>King Jr.</v>
      </c>
      <c r="C601">
        <f>COUNTIFS(NobelPrize[firstname],$A601,NobelPrize[surname],$B601)</f>
        <v>1</v>
      </c>
      <c r="D601" t="str">
        <v>Martin Luther King Jr.</v>
      </c>
    </row>
    <row r="602" spans="1:4" x14ac:dyDescent="0.3">
      <c r="A602" t="str">
        <v>René </v>
      </c>
      <c r="B602" t="str">
        <v>Cassin</v>
      </c>
      <c r="C602">
        <f>COUNTIFS(NobelPrize[firstname],$A602,NobelPrize[surname],$B602)</f>
        <v>1</v>
      </c>
      <c r="D602" t="str">
        <v>René  Cassin</v>
      </c>
    </row>
    <row r="603" spans="1:4" x14ac:dyDescent="0.3">
      <c r="A603" t="str">
        <v>Norman</v>
      </c>
      <c r="B603" t="str">
        <v>Borlaug</v>
      </c>
      <c r="C603">
        <f>COUNTIFS(NobelPrize[firstname],$A603,NobelPrize[surname],$B603)</f>
        <v>1</v>
      </c>
      <c r="D603" t="str">
        <v>Norman Borlaug</v>
      </c>
    </row>
    <row r="604" spans="1:4" x14ac:dyDescent="0.3">
      <c r="A604" t="str">
        <v>Willy</v>
      </c>
      <c r="B604" t="str">
        <v>Brandt</v>
      </c>
      <c r="C604">
        <f>COUNTIFS(NobelPrize[firstname],$A604,NobelPrize[surname],$B604)</f>
        <v>1</v>
      </c>
      <c r="D604" t="str">
        <v>Willy Brandt</v>
      </c>
    </row>
    <row r="605" spans="1:4" x14ac:dyDescent="0.3">
      <c r="A605" t="str">
        <v>Henry</v>
      </c>
      <c r="B605" t="str">
        <v>Kissinger</v>
      </c>
      <c r="C605">
        <f>COUNTIFS(NobelPrize[firstname],$A605,NobelPrize[surname],$B605)</f>
        <v>1</v>
      </c>
      <c r="D605" t="str">
        <v>Henry Kissinger</v>
      </c>
    </row>
    <row r="606" spans="1:4" x14ac:dyDescent="0.3">
      <c r="A606" t="str">
        <v>Le Duc Tho</v>
      </c>
      <c r="B606" t="str">
        <v/>
      </c>
      <c r="C606">
        <f>COUNTIFS(NobelPrize[firstname],$A606,NobelPrize[surname],$B606)</f>
        <v>1</v>
      </c>
      <c r="D606" t="str">
        <v xml:space="preserve">Le Duc Tho </v>
      </c>
    </row>
    <row r="607" spans="1:4" x14ac:dyDescent="0.3">
      <c r="A607" t="str">
        <v>Seán </v>
      </c>
      <c r="B607" t="str">
        <v>MacBride</v>
      </c>
      <c r="C607">
        <f>COUNTIFS(NobelPrize[firstname],$A607,NobelPrize[surname],$B607)</f>
        <v>1</v>
      </c>
      <c r="D607" t="str">
        <v>Seán  MacBride</v>
      </c>
    </row>
    <row r="608" spans="1:4" x14ac:dyDescent="0.3">
      <c r="A608" t="str">
        <v>Eisaku</v>
      </c>
      <c r="B608" t="str">
        <v>Sato</v>
      </c>
      <c r="C608">
        <f>COUNTIFS(NobelPrize[firstname],$A608,NobelPrize[surname],$B608)</f>
        <v>1</v>
      </c>
      <c r="D608" t="str">
        <v>Eisaku Sato</v>
      </c>
    </row>
    <row r="609" spans="1:4" x14ac:dyDescent="0.3">
      <c r="A609" t="str">
        <v>Andrei</v>
      </c>
      <c r="B609" t="str">
        <v>Sakharov</v>
      </c>
      <c r="C609">
        <f>COUNTIFS(NobelPrize[firstname],$A609,NobelPrize[surname],$B609)</f>
        <v>1</v>
      </c>
      <c r="D609" t="str">
        <v>Andrei Sakharov</v>
      </c>
    </row>
    <row r="610" spans="1:4" x14ac:dyDescent="0.3">
      <c r="A610" t="str">
        <v>Betty</v>
      </c>
      <c r="B610" t="str">
        <v>Williams</v>
      </c>
      <c r="C610">
        <f>COUNTIFS(NobelPrize[firstname],$A610,NobelPrize[surname],$B610)</f>
        <v>1</v>
      </c>
      <c r="D610" t="str">
        <v>Betty Williams</v>
      </c>
    </row>
    <row r="611" spans="1:4" x14ac:dyDescent="0.3">
      <c r="A611" t="str">
        <v>Mairead</v>
      </c>
      <c r="B611" t="str">
        <v>Corrigan</v>
      </c>
      <c r="C611">
        <f>COUNTIFS(NobelPrize[firstname],$A611,NobelPrize[surname],$B611)</f>
        <v>1</v>
      </c>
      <c r="D611" t="str">
        <v>Mairead Corrigan</v>
      </c>
    </row>
    <row r="612" spans="1:4" x14ac:dyDescent="0.3">
      <c r="A612" t="str">
        <v>Anwar</v>
      </c>
      <c r="B612" t="str">
        <v>al-Sadat</v>
      </c>
      <c r="C612">
        <f>COUNTIFS(NobelPrize[firstname],$A612,NobelPrize[surname],$B612)</f>
        <v>1</v>
      </c>
      <c r="D612" t="str">
        <v>Anwar al-Sadat</v>
      </c>
    </row>
    <row r="613" spans="1:4" x14ac:dyDescent="0.3">
      <c r="A613" t="str">
        <v>Menachem</v>
      </c>
      <c r="B613" t="str">
        <v>Begin</v>
      </c>
      <c r="C613">
        <f>COUNTIFS(NobelPrize[firstname],$A613,NobelPrize[surname],$B613)</f>
        <v>1</v>
      </c>
      <c r="D613" t="str">
        <v>Menachem Begin</v>
      </c>
    </row>
    <row r="614" spans="1:4" x14ac:dyDescent="0.3">
      <c r="A614" t="str">
        <v>Agnes Gonxha</v>
      </c>
      <c r="B614" t="str">
        <v>Bojaxhiu</v>
      </c>
      <c r="C614">
        <f>COUNTIFS(NobelPrize[firstname],$A614,NobelPrize[surname],$B614)</f>
        <v>1</v>
      </c>
      <c r="D614" t="str">
        <v>Agnes Gonxha Bojaxhiu</v>
      </c>
    </row>
    <row r="615" spans="1:4" x14ac:dyDescent="0.3">
      <c r="A615" t="str">
        <v>Adolfo</v>
      </c>
      <c r="B615" t="str">
        <v>Pérez Esquivel</v>
      </c>
      <c r="C615">
        <f>COUNTIFS(NobelPrize[firstname],$A615,NobelPrize[surname],$B615)</f>
        <v>1</v>
      </c>
      <c r="D615" t="str">
        <v>Adolfo Pérez Esquivel</v>
      </c>
    </row>
    <row r="616" spans="1:4" x14ac:dyDescent="0.3">
      <c r="A616" t="str">
        <v>Alva</v>
      </c>
      <c r="B616" t="str">
        <v>Myrdal</v>
      </c>
      <c r="C616">
        <f>COUNTIFS(NobelPrize[firstname],$A616,NobelPrize[surname],$B616)</f>
        <v>1</v>
      </c>
      <c r="D616" t="str">
        <v>Alva Myrdal</v>
      </c>
    </row>
    <row r="617" spans="1:4" x14ac:dyDescent="0.3">
      <c r="A617" t="str">
        <v>Alfonso</v>
      </c>
      <c r="B617" t="str">
        <v>García Robles</v>
      </c>
      <c r="C617">
        <f>COUNTIFS(NobelPrize[firstname],$A617,NobelPrize[surname],$B617)</f>
        <v>1</v>
      </c>
      <c r="D617" t="str">
        <v>Alfonso García Robles</v>
      </c>
    </row>
    <row r="618" spans="1:4" x14ac:dyDescent="0.3">
      <c r="A618" t="str">
        <v>Lech</v>
      </c>
      <c r="B618" t="str">
        <v>Walesa</v>
      </c>
      <c r="C618">
        <f>COUNTIFS(NobelPrize[firstname],$A618,NobelPrize[surname],$B618)</f>
        <v>1</v>
      </c>
      <c r="D618" t="str">
        <v>Lech Walesa</v>
      </c>
    </row>
    <row r="619" spans="1:4" x14ac:dyDescent="0.3">
      <c r="A619" t="str">
        <v>Desmond</v>
      </c>
      <c r="B619" t="str">
        <v>Tutu</v>
      </c>
      <c r="C619">
        <f>COUNTIFS(NobelPrize[firstname],$A619,NobelPrize[surname],$B619)</f>
        <v>1</v>
      </c>
      <c r="D619" t="str">
        <v>Desmond Tutu</v>
      </c>
    </row>
    <row r="620" spans="1:4" x14ac:dyDescent="0.3">
      <c r="A620" t="str">
        <v>Elie</v>
      </c>
      <c r="B620" t="str">
        <v>Wiesel</v>
      </c>
      <c r="C620">
        <f>COUNTIFS(NobelPrize[firstname],$A620,NobelPrize[surname],$B620)</f>
        <v>1</v>
      </c>
      <c r="D620" t="str">
        <v>Elie Wiesel</v>
      </c>
    </row>
    <row r="621" spans="1:4" x14ac:dyDescent="0.3">
      <c r="A621" t="str">
        <v>Oscar</v>
      </c>
      <c r="B621" t="str">
        <v>Arias Sánchez</v>
      </c>
      <c r="C621">
        <f>COUNTIFS(NobelPrize[firstname],$A621,NobelPrize[surname],$B621)</f>
        <v>1</v>
      </c>
      <c r="D621" t="str">
        <v>Oscar Arias Sánchez</v>
      </c>
    </row>
    <row r="622" spans="1:4" x14ac:dyDescent="0.3">
      <c r="A622" t="str">
        <v>Lhamo</v>
      </c>
      <c r="B622" t="str">
        <v>Thondup</v>
      </c>
      <c r="C622">
        <f>COUNTIFS(NobelPrize[firstname],$A622,NobelPrize[surname],$B622)</f>
        <v>1</v>
      </c>
      <c r="D622" t="str">
        <v>Lhamo Thondup</v>
      </c>
    </row>
    <row r="623" spans="1:4" x14ac:dyDescent="0.3">
      <c r="A623" t="str">
        <v>Mikhail</v>
      </c>
      <c r="B623" t="str">
        <v>Gorbachev</v>
      </c>
      <c r="C623">
        <f>COUNTIFS(NobelPrize[firstname],$A623,NobelPrize[surname],$B623)</f>
        <v>1</v>
      </c>
      <c r="D623" t="str">
        <v>Mikhail Gorbachev</v>
      </c>
    </row>
    <row r="624" spans="1:4" x14ac:dyDescent="0.3">
      <c r="A624" t="str">
        <v>Aung San Suu Kyi</v>
      </c>
      <c r="B624" t="str">
        <v/>
      </c>
      <c r="C624">
        <f>COUNTIFS(NobelPrize[firstname],$A624,NobelPrize[surname],$B624)</f>
        <v>1</v>
      </c>
      <c r="D624" t="str">
        <v xml:space="preserve">Aung San Suu Kyi </v>
      </c>
    </row>
    <row r="625" spans="1:4" x14ac:dyDescent="0.3">
      <c r="A625" t="str">
        <v>Rigoberta</v>
      </c>
      <c r="B625" t="str">
        <v>Menchú Tum</v>
      </c>
      <c r="C625">
        <f>COUNTIFS(NobelPrize[firstname],$A625,NobelPrize[surname],$B625)</f>
        <v>1</v>
      </c>
      <c r="D625" t="str">
        <v>Rigoberta Menchú Tum</v>
      </c>
    </row>
    <row r="626" spans="1:4" x14ac:dyDescent="0.3">
      <c r="A626" t="str">
        <v>Nelson</v>
      </c>
      <c r="B626" t="str">
        <v>Mandela</v>
      </c>
      <c r="C626">
        <f>COUNTIFS(NobelPrize[firstname],$A626,NobelPrize[surname],$B626)</f>
        <v>1</v>
      </c>
      <c r="D626" t="str">
        <v>Nelson Mandela</v>
      </c>
    </row>
    <row r="627" spans="1:4" x14ac:dyDescent="0.3">
      <c r="A627" t="str">
        <v>F.W.</v>
      </c>
      <c r="B627" t="str">
        <v>de Klerk</v>
      </c>
      <c r="C627">
        <f>COUNTIFS(NobelPrize[firstname],$A627,NobelPrize[surname],$B627)</f>
        <v>1</v>
      </c>
      <c r="D627" t="str">
        <v>F.W. de Klerk</v>
      </c>
    </row>
    <row r="628" spans="1:4" x14ac:dyDescent="0.3">
      <c r="A628" t="str">
        <v>Yasser</v>
      </c>
      <c r="B628" t="str">
        <v>Arafat</v>
      </c>
      <c r="C628">
        <f>COUNTIFS(NobelPrize[firstname],$A628,NobelPrize[surname],$B628)</f>
        <v>1</v>
      </c>
      <c r="D628" t="str">
        <v>Yasser Arafat</v>
      </c>
    </row>
    <row r="629" spans="1:4" x14ac:dyDescent="0.3">
      <c r="A629" t="str">
        <v>Shimon</v>
      </c>
      <c r="B629" t="str">
        <v>Peres</v>
      </c>
      <c r="C629">
        <f>COUNTIFS(NobelPrize[firstname],$A629,NobelPrize[surname],$B629)</f>
        <v>1</v>
      </c>
      <c r="D629" t="str">
        <v>Shimon Peres</v>
      </c>
    </row>
    <row r="630" spans="1:4" x14ac:dyDescent="0.3">
      <c r="A630" t="str">
        <v>Yitzhak</v>
      </c>
      <c r="B630" t="str">
        <v>Rabin</v>
      </c>
      <c r="C630">
        <f>COUNTIFS(NobelPrize[firstname],$A630,NobelPrize[surname],$B630)</f>
        <v>1</v>
      </c>
      <c r="D630" t="str">
        <v>Yitzhak Rabin</v>
      </c>
    </row>
    <row r="631" spans="1:4" x14ac:dyDescent="0.3">
      <c r="A631" t="str">
        <v>Joseph</v>
      </c>
      <c r="B631" t="str">
        <v>Rotblat</v>
      </c>
      <c r="C631">
        <f>COUNTIFS(NobelPrize[firstname],$A631,NobelPrize[surname],$B631)</f>
        <v>1</v>
      </c>
      <c r="D631" t="str">
        <v>Joseph Rotblat</v>
      </c>
    </row>
    <row r="632" spans="1:4" x14ac:dyDescent="0.3">
      <c r="A632" t="str">
        <v>Carlos Filipe Ximenes</v>
      </c>
      <c r="B632" t="str">
        <v>Belo</v>
      </c>
      <c r="C632">
        <f>COUNTIFS(NobelPrize[firstname],$A632,NobelPrize[surname],$B632)</f>
        <v>1</v>
      </c>
      <c r="D632" t="str">
        <v>Carlos Filipe Ximenes Belo</v>
      </c>
    </row>
    <row r="633" spans="1:4" x14ac:dyDescent="0.3">
      <c r="A633" t="str">
        <v>José </v>
      </c>
      <c r="B633" t="str">
        <v>Ramos-Horta</v>
      </c>
      <c r="C633">
        <f>COUNTIFS(NobelPrize[firstname],$A633,NobelPrize[surname],$B633)</f>
        <v>1</v>
      </c>
      <c r="D633" t="str">
        <v>José  Ramos-Horta</v>
      </c>
    </row>
    <row r="634" spans="1:4" x14ac:dyDescent="0.3">
      <c r="A634" t="str">
        <v>Jody</v>
      </c>
      <c r="B634" t="str">
        <v>Williams</v>
      </c>
      <c r="C634">
        <f>COUNTIFS(NobelPrize[firstname],$A634,NobelPrize[surname],$B634)</f>
        <v>1</v>
      </c>
      <c r="D634" t="str">
        <v>Jody Williams</v>
      </c>
    </row>
    <row r="635" spans="1:4" x14ac:dyDescent="0.3">
      <c r="A635" t="str">
        <v>John</v>
      </c>
      <c r="B635" t="str">
        <v>Hume</v>
      </c>
      <c r="C635">
        <f>COUNTIFS(NobelPrize[firstname],$A635,NobelPrize[surname],$B635)</f>
        <v>1</v>
      </c>
      <c r="D635" t="str">
        <v>John Hume</v>
      </c>
    </row>
    <row r="636" spans="1:4" x14ac:dyDescent="0.3">
      <c r="A636" t="str">
        <v>David</v>
      </c>
      <c r="B636" t="str">
        <v>Trimble</v>
      </c>
      <c r="C636">
        <f>COUNTIFS(NobelPrize[firstname],$A636,NobelPrize[surname],$B636)</f>
        <v>1</v>
      </c>
      <c r="D636" t="str">
        <v>David Trimble</v>
      </c>
    </row>
    <row r="637" spans="1:4" x14ac:dyDescent="0.3">
      <c r="A637" t="str">
        <v>Sully</v>
      </c>
      <c r="B637" t="str">
        <v>Prudhomme</v>
      </c>
      <c r="C637">
        <f>COUNTIFS(NobelPrize[firstname],$A637,NobelPrize[surname],$B637)</f>
        <v>1</v>
      </c>
      <c r="D637" t="str">
        <v>Sully Prudhomme</v>
      </c>
    </row>
    <row r="638" spans="1:4" x14ac:dyDescent="0.3">
      <c r="A638" t="str">
        <v>Theodor</v>
      </c>
      <c r="B638" t="str">
        <v>Mommsen</v>
      </c>
      <c r="C638">
        <f>COUNTIFS(NobelPrize[firstname],$A638,NobelPrize[surname],$B638)</f>
        <v>1</v>
      </c>
      <c r="D638" t="str">
        <v>Theodor Mommsen</v>
      </c>
    </row>
    <row r="639" spans="1:4" x14ac:dyDescent="0.3">
      <c r="A639" t="str">
        <v> Bjørnstjerne</v>
      </c>
      <c r="B639" t="str">
        <v>Bjørnson</v>
      </c>
      <c r="C639">
        <f>COUNTIFS(NobelPrize[firstname],$A639,NobelPrize[surname],$B639)</f>
        <v>1</v>
      </c>
      <c r="D639" t="str">
        <v> Bjørnstjerne Bjørnson</v>
      </c>
    </row>
    <row r="640" spans="1:4" x14ac:dyDescent="0.3">
      <c r="A640" t="str">
        <v>Frédéric </v>
      </c>
      <c r="B640" t="str">
        <v>Mistral</v>
      </c>
      <c r="C640">
        <f>COUNTIFS(NobelPrize[firstname],$A640,NobelPrize[surname],$B640)</f>
        <v>1</v>
      </c>
      <c r="D640" t="str">
        <v>Frédéric  Mistral</v>
      </c>
    </row>
    <row r="641" spans="1:4" x14ac:dyDescent="0.3">
      <c r="A641" t="str">
        <v>José </v>
      </c>
      <c r="B641" t="str">
        <v>Echegaray</v>
      </c>
      <c r="C641">
        <f>COUNTIFS(NobelPrize[firstname],$A641,NobelPrize[surname],$B641)</f>
        <v>1</v>
      </c>
      <c r="D641" t="str">
        <v>José  Echegaray</v>
      </c>
    </row>
    <row r="642" spans="1:4" x14ac:dyDescent="0.3">
      <c r="A642" t="str">
        <v>Henryk</v>
      </c>
      <c r="B642" t="str">
        <v>Sienkiewicz</v>
      </c>
      <c r="C642">
        <f>COUNTIFS(NobelPrize[firstname],$A642,NobelPrize[surname],$B642)</f>
        <v>1</v>
      </c>
      <c r="D642" t="str">
        <v>Henryk Sienkiewicz</v>
      </c>
    </row>
    <row r="643" spans="1:4" x14ac:dyDescent="0.3">
      <c r="A643" t="str">
        <v>Giosuè </v>
      </c>
      <c r="B643" t="str">
        <v>Carducci</v>
      </c>
      <c r="C643">
        <f>COUNTIFS(NobelPrize[firstname],$A643,NobelPrize[surname],$B643)</f>
        <v>1</v>
      </c>
      <c r="D643" t="str">
        <v>Giosuè  Carducci</v>
      </c>
    </row>
    <row r="644" spans="1:4" x14ac:dyDescent="0.3">
      <c r="A644" t="str">
        <v>Rudyard</v>
      </c>
      <c r="B644" t="str">
        <v>Kipling</v>
      </c>
      <c r="C644">
        <f>COUNTIFS(NobelPrize[firstname],$A644,NobelPrize[surname],$B644)</f>
        <v>1</v>
      </c>
      <c r="D644" t="str">
        <v>Rudyard Kipling</v>
      </c>
    </row>
    <row r="645" spans="1:4" x14ac:dyDescent="0.3">
      <c r="A645" t="str">
        <v>Rudolf</v>
      </c>
      <c r="B645" t="str">
        <v>Eucken</v>
      </c>
      <c r="C645">
        <f>COUNTIFS(NobelPrize[firstname],$A645,NobelPrize[surname],$B645)</f>
        <v>1</v>
      </c>
      <c r="D645" t="str">
        <v>Rudolf Eucken</v>
      </c>
    </row>
    <row r="646" spans="1:4" x14ac:dyDescent="0.3">
      <c r="A646" t="str">
        <v>Selma</v>
      </c>
      <c r="B646" t="str">
        <v>Lagerlöf</v>
      </c>
      <c r="C646">
        <f>COUNTIFS(NobelPrize[firstname],$A646,NobelPrize[surname],$B646)</f>
        <v>1</v>
      </c>
      <c r="D646" t="str">
        <v>Selma Lagerlöf</v>
      </c>
    </row>
    <row r="647" spans="1:4" x14ac:dyDescent="0.3">
      <c r="A647" t="str">
        <v>Paul</v>
      </c>
      <c r="B647" t="str">
        <v>Heyse</v>
      </c>
      <c r="C647">
        <f>COUNTIFS(NobelPrize[firstname],$A647,NobelPrize[surname],$B647)</f>
        <v>1</v>
      </c>
      <c r="D647" t="str">
        <v>Paul Heyse</v>
      </c>
    </row>
    <row r="648" spans="1:4" x14ac:dyDescent="0.3">
      <c r="A648" t="str">
        <v>Maurice</v>
      </c>
      <c r="B648" t="str">
        <v>Maeterlinck</v>
      </c>
      <c r="C648">
        <f>COUNTIFS(NobelPrize[firstname],$A648,NobelPrize[surname],$B648)</f>
        <v>1</v>
      </c>
      <c r="D648" t="str">
        <v>Maurice Maeterlinck</v>
      </c>
    </row>
    <row r="649" spans="1:4" x14ac:dyDescent="0.3">
      <c r="A649" t="str">
        <v>Gerhart</v>
      </c>
      <c r="B649" t="str">
        <v>Hauptmann</v>
      </c>
      <c r="C649">
        <f>COUNTIFS(NobelPrize[firstname],$A649,NobelPrize[surname],$B649)</f>
        <v>1</v>
      </c>
      <c r="D649" t="str">
        <v>Gerhart Hauptmann</v>
      </c>
    </row>
    <row r="650" spans="1:4" x14ac:dyDescent="0.3">
      <c r="A650" t="str">
        <v>Rabindranath</v>
      </c>
      <c r="B650" t="str">
        <v>Tagore</v>
      </c>
      <c r="C650">
        <f>COUNTIFS(NobelPrize[firstname],$A650,NobelPrize[surname],$B650)</f>
        <v>1</v>
      </c>
      <c r="D650" t="str">
        <v>Rabindranath Tagore</v>
      </c>
    </row>
    <row r="651" spans="1:4" x14ac:dyDescent="0.3">
      <c r="A651" t="str">
        <v>Romain</v>
      </c>
      <c r="B651" t="str">
        <v>Rolland</v>
      </c>
      <c r="C651">
        <f>COUNTIFS(NobelPrize[firstname],$A651,NobelPrize[surname],$B651)</f>
        <v>1</v>
      </c>
      <c r="D651" t="str">
        <v>Romain Rolland</v>
      </c>
    </row>
    <row r="652" spans="1:4" x14ac:dyDescent="0.3">
      <c r="A652" t="str">
        <v>Verner</v>
      </c>
      <c r="B652" t="str">
        <v>von Heidenstam</v>
      </c>
      <c r="C652">
        <f>COUNTIFS(NobelPrize[firstname],$A652,NobelPrize[surname],$B652)</f>
        <v>1</v>
      </c>
      <c r="D652" t="str">
        <v>Verner von Heidenstam</v>
      </c>
    </row>
    <row r="653" spans="1:4" x14ac:dyDescent="0.3">
      <c r="A653" t="str">
        <v>Karl</v>
      </c>
      <c r="B653" t="str">
        <v>Gjellerup</v>
      </c>
      <c r="C653">
        <f>COUNTIFS(NobelPrize[firstname],$A653,NobelPrize[surname],$B653)</f>
        <v>1</v>
      </c>
      <c r="D653" t="str">
        <v>Karl Gjellerup</v>
      </c>
    </row>
    <row r="654" spans="1:4" x14ac:dyDescent="0.3">
      <c r="A654" t="str">
        <v>Henrik</v>
      </c>
      <c r="B654" t="str">
        <v>Pontoppidan</v>
      </c>
      <c r="C654">
        <f>COUNTIFS(NobelPrize[firstname],$A654,NobelPrize[surname],$B654)</f>
        <v>1</v>
      </c>
      <c r="D654" t="str">
        <v>Henrik Pontoppidan</v>
      </c>
    </row>
    <row r="655" spans="1:4" x14ac:dyDescent="0.3">
      <c r="A655" t="str">
        <v>Carl</v>
      </c>
      <c r="B655" t="str">
        <v>Spitteler</v>
      </c>
      <c r="C655">
        <f>COUNTIFS(NobelPrize[firstname],$A655,NobelPrize[surname],$B655)</f>
        <v>1</v>
      </c>
      <c r="D655" t="str">
        <v>Carl Spitteler</v>
      </c>
    </row>
    <row r="656" spans="1:4" x14ac:dyDescent="0.3">
      <c r="A656" t="str">
        <v>Knut</v>
      </c>
      <c r="B656" t="str">
        <v>Hamsun</v>
      </c>
      <c r="C656">
        <f>COUNTIFS(NobelPrize[firstname],$A656,NobelPrize[surname],$B656)</f>
        <v>1</v>
      </c>
      <c r="D656" t="str">
        <v>Knut Hamsun</v>
      </c>
    </row>
    <row r="657" spans="1:4" x14ac:dyDescent="0.3">
      <c r="A657" t="str">
        <v>Anatole</v>
      </c>
      <c r="B657" t="str">
        <v>France</v>
      </c>
      <c r="C657">
        <f>COUNTIFS(NobelPrize[firstname],$A657,NobelPrize[surname],$B657)</f>
        <v>1</v>
      </c>
      <c r="D657" t="str">
        <v>Anatole France</v>
      </c>
    </row>
    <row r="658" spans="1:4" x14ac:dyDescent="0.3">
      <c r="A658" t="str">
        <v>Jacinto</v>
      </c>
      <c r="B658" t="str">
        <v>Benavente</v>
      </c>
      <c r="C658">
        <f>COUNTIFS(NobelPrize[firstname],$A658,NobelPrize[surname],$B658)</f>
        <v>1</v>
      </c>
      <c r="D658" t="str">
        <v>Jacinto Benavente</v>
      </c>
    </row>
    <row r="659" spans="1:4" x14ac:dyDescent="0.3">
      <c r="A659" t="str">
        <v>William Butler</v>
      </c>
      <c r="B659" t="str">
        <v>Yeats</v>
      </c>
      <c r="C659">
        <f>COUNTIFS(NobelPrize[firstname],$A659,NobelPrize[surname],$B659)</f>
        <v>1</v>
      </c>
      <c r="D659" t="str">
        <v>William Butler Yeats</v>
      </c>
    </row>
    <row r="660" spans="1:4" x14ac:dyDescent="0.3">
      <c r="A660" t="str">
        <v>Wladyslaw</v>
      </c>
      <c r="B660" t="str">
        <v>Reymont</v>
      </c>
      <c r="C660">
        <f>COUNTIFS(NobelPrize[firstname],$A660,NobelPrize[surname],$B660)</f>
        <v>1</v>
      </c>
      <c r="D660" t="str">
        <v>Wladyslaw Reymont</v>
      </c>
    </row>
    <row r="661" spans="1:4" x14ac:dyDescent="0.3">
      <c r="A661" t="str">
        <v>George Bernard</v>
      </c>
      <c r="B661" t="str">
        <v>Shaw</v>
      </c>
      <c r="C661">
        <f>COUNTIFS(NobelPrize[firstname],$A661,NobelPrize[surname],$B661)</f>
        <v>1</v>
      </c>
      <c r="D661" t="str">
        <v>George Bernard Shaw</v>
      </c>
    </row>
    <row r="662" spans="1:4" x14ac:dyDescent="0.3">
      <c r="A662" t="str">
        <v>Grazia</v>
      </c>
      <c r="B662" t="str">
        <v>Deledda</v>
      </c>
      <c r="C662">
        <f>COUNTIFS(NobelPrize[firstname],$A662,NobelPrize[surname],$B662)</f>
        <v>1</v>
      </c>
      <c r="D662" t="str">
        <v>Grazia Deledda</v>
      </c>
    </row>
    <row r="663" spans="1:4" x14ac:dyDescent="0.3">
      <c r="A663" t="str">
        <v>Henri</v>
      </c>
      <c r="B663" t="str">
        <v>Bergson</v>
      </c>
      <c r="C663">
        <f>COUNTIFS(NobelPrize[firstname],$A663,NobelPrize[surname],$B663)</f>
        <v>1</v>
      </c>
      <c r="D663" t="str">
        <v>Henri Bergson</v>
      </c>
    </row>
    <row r="664" spans="1:4" x14ac:dyDescent="0.3">
      <c r="A664" t="str">
        <v>Sigrid</v>
      </c>
      <c r="B664" t="str">
        <v>Undset</v>
      </c>
      <c r="C664">
        <f>COUNTIFS(NobelPrize[firstname],$A664,NobelPrize[surname],$B664)</f>
        <v>1</v>
      </c>
      <c r="D664" t="str">
        <v>Sigrid Undset</v>
      </c>
    </row>
    <row r="665" spans="1:4" x14ac:dyDescent="0.3">
      <c r="A665" t="str">
        <v>Thomas</v>
      </c>
      <c r="B665" t="str">
        <v>Mann</v>
      </c>
      <c r="C665">
        <f>COUNTIFS(NobelPrize[firstname],$A665,NobelPrize[surname],$B665)</f>
        <v>1</v>
      </c>
      <c r="D665" t="str">
        <v>Thomas Mann</v>
      </c>
    </row>
    <row r="666" spans="1:4" x14ac:dyDescent="0.3">
      <c r="A666" t="str">
        <v>Sinclair</v>
      </c>
      <c r="B666" t="str">
        <v>Lewis</v>
      </c>
      <c r="C666">
        <f>COUNTIFS(NobelPrize[firstname],$A666,NobelPrize[surname],$B666)</f>
        <v>1</v>
      </c>
      <c r="D666" t="str">
        <v>Sinclair Lewis</v>
      </c>
    </row>
    <row r="667" spans="1:4" x14ac:dyDescent="0.3">
      <c r="A667" t="str">
        <v>Erik Axel</v>
      </c>
      <c r="B667" t="str">
        <v>Karlfeldt</v>
      </c>
      <c r="C667">
        <f>COUNTIFS(NobelPrize[firstname],$A667,NobelPrize[surname],$B667)</f>
        <v>1</v>
      </c>
      <c r="D667" t="str">
        <v>Erik Axel Karlfeldt</v>
      </c>
    </row>
    <row r="668" spans="1:4" x14ac:dyDescent="0.3">
      <c r="A668" t="str">
        <v>John</v>
      </c>
      <c r="B668" t="str">
        <v>Galsworthy</v>
      </c>
      <c r="C668">
        <f>COUNTIFS(NobelPrize[firstname],$A668,NobelPrize[surname],$B668)</f>
        <v>1</v>
      </c>
      <c r="D668" t="str">
        <v>John Galsworthy</v>
      </c>
    </row>
    <row r="669" spans="1:4" x14ac:dyDescent="0.3">
      <c r="A669" t="str">
        <v>Ivan</v>
      </c>
      <c r="B669" t="str">
        <v>Bunin</v>
      </c>
      <c r="C669">
        <f>COUNTIFS(NobelPrize[firstname],$A669,NobelPrize[surname],$B669)</f>
        <v>1</v>
      </c>
      <c r="D669" t="str">
        <v>Ivan Bunin</v>
      </c>
    </row>
    <row r="670" spans="1:4" x14ac:dyDescent="0.3">
      <c r="A670" t="str">
        <v>Luigi</v>
      </c>
      <c r="B670" t="str">
        <v>Pirandello</v>
      </c>
      <c r="C670">
        <f>COUNTIFS(NobelPrize[firstname],$A670,NobelPrize[surname],$B670)</f>
        <v>1</v>
      </c>
      <c r="D670" t="str">
        <v>Luigi Pirandello</v>
      </c>
    </row>
    <row r="671" spans="1:4" x14ac:dyDescent="0.3">
      <c r="A671" t="str">
        <v>Eugene</v>
      </c>
      <c r="B671" t="str">
        <v>O'Neill</v>
      </c>
      <c r="C671">
        <f>COUNTIFS(NobelPrize[firstname],$A671,NobelPrize[surname],$B671)</f>
        <v>1</v>
      </c>
      <c r="D671" t="str">
        <v>Eugene O'Neill</v>
      </c>
    </row>
    <row r="672" spans="1:4" x14ac:dyDescent="0.3">
      <c r="A672" t="str">
        <v>Roger</v>
      </c>
      <c r="B672" t="str">
        <v>Martin du Gard</v>
      </c>
      <c r="C672">
        <f>COUNTIFS(NobelPrize[firstname],$A672,NobelPrize[surname],$B672)</f>
        <v>1</v>
      </c>
      <c r="D672" t="str">
        <v>Roger Martin du Gard</v>
      </c>
    </row>
    <row r="673" spans="1:4" x14ac:dyDescent="0.3">
      <c r="A673" t="str">
        <v>Pearl</v>
      </c>
      <c r="B673" t="str">
        <v>Buck</v>
      </c>
      <c r="C673">
        <f>COUNTIFS(NobelPrize[firstname],$A673,NobelPrize[surname],$B673)</f>
        <v>1</v>
      </c>
      <c r="D673" t="str">
        <v>Pearl Buck</v>
      </c>
    </row>
    <row r="674" spans="1:4" x14ac:dyDescent="0.3">
      <c r="A674" t="str">
        <v>Frans Eemil</v>
      </c>
      <c r="B674" t="str">
        <v>Sillanpää </v>
      </c>
      <c r="C674">
        <f>COUNTIFS(NobelPrize[firstname],$A674,NobelPrize[surname],$B674)</f>
        <v>1</v>
      </c>
      <c r="D674" t="str">
        <v>Frans Eemil Sillanpää </v>
      </c>
    </row>
    <row r="675" spans="1:4" x14ac:dyDescent="0.3">
      <c r="A675" t="str">
        <v>Johannes V.</v>
      </c>
      <c r="B675" t="str">
        <v>Jensen</v>
      </c>
      <c r="C675">
        <f>COUNTIFS(NobelPrize[firstname],$A675,NobelPrize[surname],$B675)</f>
        <v>1</v>
      </c>
      <c r="D675" t="str">
        <v>Johannes V. Jensen</v>
      </c>
    </row>
    <row r="676" spans="1:4" x14ac:dyDescent="0.3">
      <c r="A676" t="str">
        <v>Gabriela</v>
      </c>
      <c r="B676" t="str">
        <v>Mistral</v>
      </c>
      <c r="C676">
        <f>COUNTIFS(NobelPrize[firstname],$A676,NobelPrize[surname],$B676)</f>
        <v>1</v>
      </c>
      <c r="D676" t="str">
        <v>Gabriela Mistral</v>
      </c>
    </row>
    <row r="677" spans="1:4" x14ac:dyDescent="0.3">
      <c r="A677" t="str">
        <v>Hermann</v>
      </c>
      <c r="B677" t="str">
        <v>Hesse</v>
      </c>
      <c r="C677">
        <f>COUNTIFS(NobelPrize[firstname],$A677,NobelPrize[surname],$B677)</f>
        <v>1</v>
      </c>
      <c r="D677" t="str">
        <v>Hermann Hesse</v>
      </c>
    </row>
    <row r="678" spans="1:4" x14ac:dyDescent="0.3">
      <c r="A678" t="str">
        <v>André </v>
      </c>
      <c r="B678" t="str">
        <v>Gide</v>
      </c>
      <c r="C678">
        <f>COUNTIFS(NobelPrize[firstname],$A678,NobelPrize[surname],$B678)</f>
        <v>1</v>
      </c>
      <c r="D678" t="str">
        <v>André  Gide</v>
      </c>
    </row>
    <row r="679" spans="1:4" x14ac:dyDescent="0.3">
      <c r="A679" t="str">
        <v>T.S.</v>
      </c>
      <c r="B679" t="str">
        <v>Eliot</v>
      </c>
      <c r="C679">
        <f>COUNTIFS(NobelPrize[firstname],$A679,NobelPrize[surname],$B679)</f>
        <v>1</v>
      </c>
      <c r="D679" t="str">
        <v>T.S. Eliot</v>
      </c>
    </row>
    <row r="680" spans="1:4" x14ac:dyDescent="0.3">
      <c r="A680" t="str">
        <v>William</v>
      </c>
      <c r="B680" t="str">
        <v>Faulkner</v>
      </c>
      <c r="C680">
        <f>COUNTIFS(NobelPrize[firstname],$A680,NobelPrize[surname],$B680)</f>
        <v>1</v>
      </c>
      <c r="D680" t="str">
        <v>William Faulkner</v>
      </c>
    </row>
    <row r="681" spans="1:4" x14ac:dyDescent="0.3">
      <c r="A681" t="str">
        <v>Bertrand</v>
      </c>
      <c r="B681" t="str">
        <v>Russell</v>
      </c>
      <c r="C681">
        <f>COUNTIFS(NobelPrize[firstname],$A681,NobelPrize[surname],$B681)</f>
        <v>1</v>
      </c>
      <c r="D681" t="str">
        <v>Bertrand Russell</v>
      </c>
    </row>
    <row r="682" spans="1:4" x14ac:dyDescent="0.3">
      <c r="A682" t="str">
        <v>Pär </v>
      </c>
      <c r="B682" t="str">
        <v>Lagerkvist</v>
      </c>
      <c r="C682">
        <f>COUNTIFS(NobelPrize[firstname],$A682,NobelPrize[surname],$B682)</f>
        <v>1</v>
      </c>
      <c r="D682" t="str">
        <v>Pär  Lagerkvist</v>
      </c>
    </row>
    <row r="683" spans="1:4" x14ac:dyDescent="0.3">
      <c r="A683" t="str">
        <v>François</v>
      </c>
      <c r="B683" t="str">
        <v>Mauriac</v>
      </c>
      <c r="C683">
        <f>COUNTIFS(NobelPrize[firstname],$A683,NobelPrize[surname],$B683)</f>
        <v>1</v>
      </c>
      <c r="D683" t="str">
        <v>François Mauriac</v>
      </c>
    </row>
    <row r="684" spans="1:4" x14ac:dyDescent="0.3">
      <c r="A684" t="str">
        <v>Winston</v>
      </c>
      <c r="B684" t="str">
        <v>Churchill</v>
      </c>
      <c r="C684">
        <f>COUNTIFS(NobelPrize[firstname],$A684,NobelPrize[surname],$B684)</f>
        <v>1</v>
      </c>
      <c r="D684" t="str">
        <v>Winston Churchill</v>
      </c>
    </row>
    <row r="685" spans="1:4" x14ac:dyDescent="0.3">
      <c r="A685" t="str">
        <v>Ernest</v>
      </c>
      <c r="B685" t="str">
        <v>Hemingway</v>
      </c>
      <c r="C685">
        <f>COUNTIFS(NobelPrize[firstname],$A685,NobelPrize[surname],$B685)</f>
        <v>1</v>
      </c>
      <c r="D685" t="str">
        <v>Ernest Hemingway</v>
      </c>
    </row>
    <row r="686" spans="1:4" x14ac:dyDescent="0.3">
      <c r="A686" t="str">
        <v>Halldór</v>
      </c>
      <c r="B686" t="str">
        <v>Laxness</v>
      </c>
      <c r="C686">
        <f>COUNTIFS(NobelPrize[firstname],$A686,NobelPrize[surname],$B686)</f>
        <v>1</v>
      </c>
      <c r="D686" t="str">
        <v>Halldór Laxness</v>
      </c>
    </row>
    <row r="687" spans="1:4" x14ac:dyDescent="0.3">
      <c r="A687" t="str">
        <v>Juan Ramón</v>
      </c>
      <c r="B687" t="str">
        <v>Jiménez</v>
      </c>
      <c r="C687">
        <f>COUNTIFS(NobelPrize[firstname],$A687,NobelPrize[surname],$B687)</f>
        <v>1</v>
      </c>
      <c r="D687" t="str">
        <v>Juan Ramón Jiménez</v>
      </c>
    </row>
    <row r="688" spans="1:4" x14ac:dyDescent="0.3">
      <c r="A688" t="str">
        <v>Albert</v>
      </c>
      <c r="B688" t="str">
        <v>Camus</v>
      </c>
      <c r="C688">
        <f>COUNTIFS(NobelPrize[firstname],$A688,NobelPrize[surname],$B688)</f>
        <v>1</v>
      </c>
      <c r="D688" t="str">
        <v>Albert Camus</v>
      </c>
    </row>
    <row r="689" spans="1:4" x14ac:dyDescent="0.3">
      <c r="A689" t="str">
        <v>Boris</v>
      </c>
      <c r="B689" t="str">
        <v>Pasternak</v>
      </c>
      <c r="C689">
        <f>COUNTIFS(NobelPrize[firstname],$A689,NobelPrize[surname],$B689)</f>
        <v>1</v>
      </c>
      <c r="D689" t="str">
        <v>Boris Pasternak</v>
      </c>
    </row>
    <row r="690" spans="1:4" x14ac:dyDescent="0.3">
      <c r="A690" t="str">
        <v>Salvatore</v>
      </c>
      <c r="B690" t="str">
        <v>Quasimodo</v>
      </c>
      <c r="C690">
        <f>COUNTIFS(NobelPrize[firstname],$A690,NobelPrize[surname],$B690)</f>
        <v>1</v>
      </c>
      <c r="D690" t="str">
        <v>Salvatore Quasimodo</v>
      </c>
    </row>
    <row r="691" spans="1:4" x14ac:dyDescent="0.3">
      <c r="A691" t="str">
        <v>Saint-John</v>
      </c>
      <c r="B691" t="str">
        <v>Perse</v>
      </c>
      <c r="C691">
        <f>COUNTIFS(NobelPrize[firstname],$A691,NobelPrize[surname],$B691)</f>
        <v>1</v>
      </c>
      <c r="D691" t="str">
        <v>Saint-John Perse</v>
      </c>
    </row>
    <row r="692" spans="1:4" x14ac:dyDescent="0.3">
      <c r="A692" t="str">
        <v>Ivo</v>
      </c>
      <c r="B692" t="str">
        <v>Andric</v>
      </c>
      <c r="C692">
        <f>COUNTIFS(NobelPrize[firstname],$A692,NobelPrize[surname],$B692)</f>
        <v>1</v>
      </c>
      <c r="D692" t="str">
        <v>Ivo Andric</v>
      </c>
    </row>
    <row r="693" spans="1:4" x14ac:dyDescent="0.3">
      <c r="A693" t="str">
        <v>John</v>
      </c>
      <c r="B693" t="str">
        <v>Steinbeck</v>
      </c>
      <c r="C693">
        <f>COUNTIFS(NobelPrize[firstname],$A693,NobelPrize[surname],$B693)</f>
        <v>1</v>
      </c>
      <c r="D693" t="str">
        <v>John Steinbeck</v>
      </c>
    </row>
    <row r="694" spans="1:4" x14ac:dyDescent="0.3">
      <c r="A694" t="str">
        <v>Giorgos</v>
      </c>
      <c r="B694" t="str">
        <v>Seferis</v>
      </c>
      <c r="C694">
        <f>COUNTIFS(NobelPrize[firstname],$A694,NobelPrize[surname],$B694)</f>
        <v>1</v>
      </c>
      <c r="D694" t="str">
        <v>Giorgos Seferis</v>
      </c>
    </row>
    <row r="695" spans="1:4" x14ac:dyDescent="0.3">
      <c r="A695" t="str">
        <v>Jean-Paul</v>
      </c>
      <c r="B695" t="str">
        <v>Sartre</v>
      </c>
      <c r="C695">
        <f>COUNTIFS(NobelPrize[firstname],$A695,NobelPrize[surname],$B695)</f>
        <v>1</v>
      </c>
      <c r="D695" t="str">
        <v>Jean-Paul Sartre</v>
      </c>
    </row>
    <row r="696" spans="1:4" x14ac:dyDescent="0.3">
      <c r="A696" t="str">
        <v>Mikhail</v>
      </c>
      <c r="B696" t="str">
        <v>Sholokhov</v>
      </c>
      <c r="C696">
        <f>COUNTIFS(NobelPrize[firstname],$A696,NobelPrize[surname],$B696)</f>
        <v>1</v>
      </c>
      <c r="D696" t="str">
        <v>Mikhail Sholokhov</v>
      </c>
    </row>
    <row r="697" spans="1:4" x14ac:dyDescent="0.3">
      <c r="A697" t="str">
        <v>Shmuel</v>
      </c>
      <c r="B697" t="str">
        <v>Agnon</v>
      </c>
      <c r="C697">
        <f>COUNTIFS(NobelPrize[firstname],$A697,NobelPrize[surname],$B697)</f>
        <v>1</v>
      </c>
      <c r="D697" t="str">
        <v>Shmuel Agnon</v>
      </c>
    </row>
    <row r="698" spans="1:4" x14ac:dyDescent="0.3">
      <c r="A698" t="str">
        <v>Nelly</v>
      </c>
      <c r="B698" t="str">
        <v>Sachs</v>
      </c>
      <c r="C698">
        <f>COUNTIFS(NobelPrize[firstname],$A698,NobelPrize[surname],$B698)</f>
        <v>1</v>
      </c>
      <c r="D698" t="str">
        <v>Nelly Sachs</v>
      </c>
    </row>
    <row r="699" spans="1:4" x14ac:dyDescent="0.3">
      <c r="A699" t="str">
        <v>Miguel Angel</v>
      </c>
      <c r="B699" t="str">
        <v>Asturias</v>
      </c>
      <c r="C699">
        <f>COUNTIFS(NobelPrize[firstname],$A699,NobelPrize[surname],$B699)</f>
        <v>1</v>
      </c>
      <c r="D699" t="str">
        <v>Miguel Angel Asturias</v>
      </c>
    </row>
    <row r="700" spans="1:4" x14ac:dyDescent="0.3">
      <c r="A700" t="str">
        <v>Yasunari</v>
      </c>
      <c r="B700" t="str">
        <v>Kawabata</v>
      </c>
      <c r="C700">
        <f>COUNTIFS(NobelPrize[firstname],$A700,NobelPrize[surname],$B700)</f>
        <v>1</v>
      </c>
      <c r="D700" t="str">
        <v>Yasunari Kawabata</v>
      </c>
    </row>
    <row r="701" spans="1:4" x14ac:dyDescent="0.3">
      <c r="A701" t="str">
        <v>Samuel</v>
      </c>
      <c r="B701" t="str">
        <v>Beckett</v>
      </c>
      <c r="C701">
        <f>COUNTIFS(NobelPrize[firstname],$A701,NobelPrize[surname],$B701)</f>
        <v>1</v>
      </c>
      <c r="D701" t="str">
        <v>Samuel Beckett</v>
      </c>
    </row>
    <row r="702" spans="1:4" x14ac:dyDescent="0.3">
      <c r="A702" t="str">
        <v>Alexandr</v>
      </c>
      <c r="B702" t="str">
        <v>Solzhenitsyn</v>
      </c>
      <c r="C702">
        <f>COUNTIFS(NobelPrize[firstname],$A702,NobelPrize[surname],$B702)</f>
        <v>1</v>
      </c>
      <c r="D702" t="str">
        <v>Alexandr Solzhenitsyn</v>
      </c>
    </row>
    <row r="703" spans="1:4" x14ac:dyDescent="0.3">
      <c r="A703" t="str">
        <v>Pablo</v>
      </c>
      <c r="B703" t="str">
        <v>Neruda</v>
      </c>
      <c r="C703">
        <f>COUNTIFS(NobelPrize[firstname],$A703,NobelPrize[surname],$B703)</f>
        <v>1</v>
      </c>
      <c r="D703" t="str">
        <v>Pablo Neruda</v>
      </c>
    </row>
    <row r="704" spans="1:4" x14ac:dyDescent="0.3">
      <c r="A704" t="str">
        <v>Heinrich</v>
      </c>
      <c r="B704" t="str">
        <v>Böll </v>
      </c>
      <c r="C704">
        <f>COUNTIFS(NobelPrize[firstname],$A704,NobelPrize[surname],$B704)</f>
        <v>1</v>
      </c>
      <c r="D704" t="str">
        <v>Heinrich Böll </v>
      </c>
    </row>
    <row r="705" spans="1:4" x14ac:dyDescent="0.3">
      <c r="A705" t="str">
        <v>Patrick</v>
      </c>
      <c r="B705" t="str">
        <v>White</v>
      </c>
      <c r="C705">
        <f>COUNTIFS(NobelPrize[firstname],$A705,NobelPrize[surname],$B705)</f>
        <v>1</v>
      </c>
      <c r="D705" t="str">
        <v>Patrick White</v>
      </c>
    </row>
    <row r="706" spans="1:4" x14ac:dyDescent="0.3">
      <c r="A706" t="str">
        <v>Eyvind</v>
      </c>
      <c r="B706" t="str">
        <v>Johnson</v>
      </c>
      <c r="C706">
        <f>COUNTIFS(NobelPrize[firstname],$A706,NobelPrize[surname],$B706)</f>
        <v>1</v>
      </c>
      <c r="D706" t="str">
        <v>Eyvind Johnson</v>
      </c>
    </row>
    <row r="707" spans="1:4" x14ac:dyDescent="0.3">
      <c r="A707" t="str">
        <v>Harry</v>
      </c>
      <c r="B707" t="str">
        <v>Martinson</v>
      </c>
      <c r="C707">
        <f>COUNTIFS(NobelPrize[firstname],$A707,NobelPrize[surname],$B707)</f>
        <v>1</v>
      </c>
      <c r="D707" t="str">
        <v>Harry Martinson</v>
      </c>
    </row>
    <row r="708" spans="1:4" x14ac:dyDescent="0.3">
      <c r="A708" t="str">
        <v>Eugenio</v>
      </c>
      <c r="B708" t="str">
        <v>Montale</v>
      </c>
      <c r="C708">
        <f>COUNTIFS(NobelPrize[firstname],$A708,NobelPrize[surname],$B708)</f>
        <v>1</v>
      </c>
      <c r="D708" t="str">
        <v>Eugenio Montale</v>
      </c>
    </row>
    <row r="709" spans="1:4" x14ac:dyDescent="0.3">
      <c r="A709" t="str">
        <v>Saul</v>
      </c>
      <c r="B709" t="str">
        <v>Bellow</v>
      </c>
      <c r="C709">
        <f>COUNTIFS(NobelPrize[firstname],$A709,NobelPrize[surname],$B709)</f>
        <v>1</v>
      </c>
      <c r="D709" t="str">
        <v>Saul Bellow</v>
      </c>
    </row>
    <row r="710" spans="1:4" x14ac:dyDescent="0.3">
      <c r="A710" t="str">
        <v>Vicente</v>
      </c>
      <c r="B710" t="str">
        <v>Aleixandre</v>
      </c>
      <c r="C710">
        <f>COUNTIFS(NobelPrize[firstname],$A710,NobelPrize[surname],$B710)</f>
        <v>1</v>
      </c>
      <c r="D710" t="str">
        <v>Vicente Aleixandre</v>
      </c>
    </row>
    <row r="711" spans="1:4" x14ac:dyDescent="0.3">
      <c r="A711" t="str">
        <v>Isaac Bashevis</v>
      </c>
      <c r="B711" t="str">
        <v>Singer</v>
      </c>
      <c r="C711">
        <f>COUNTIFS(NobelPrize[firstname],$A711,NobelPrize[surname],$B711)</f>
        <v>1</v>
      </c>
      <c r="D711" t="str">
        <v>Isaac Bashevis Singer</v>
      </c>
    </row>
    <row r="712" spans="1:4" x14ac:dyDescent="0.3">
      <c r="A712" t="str">
        <v>Odysseus</v>
      </c>
      <c r="B712" t="str">
        <v>Elytis</v>
      </c>
      <c r="C712">
        <f>COUNTIFS(NobelPrize[firstname],$A712,NobelPrize[surname],$B712)</f>
        <v>1</v>
      </c>
      <c r="D712" t="str">
        <v>Odysseus Elytis</v>
      </c>
    </row>
    <row r="713" spans="1:4" x14ac:dyDescent="0.3">
      <c r="A713" t="str">
        <v>Czeslaw</v>
      </c>
      <c r="B713" t="str">
        <v>Milosz</v>
      </c>
      <c r="C713">
        <f>COUNTIFS(NobelPrize[firstname],$A713,NobelPrize[surname],$B713)</f>
        <v>1</v>
      </c>
      <c r="D713" t="str">
        <v>Czeslaw Milosz</v>
      </c>
    </row>
    <row r="714" spans="1:4" x14ac:dyDescent="0.3">
      <c r="A714" t="str">
        <v>Elias</v>
      </c>
      <c r="B714" t="str">
        <v>Canetti</v>
      </c>
      <c r="C714">
        <f>COUNTIFS(NobelPrize[firstname],$A714,NobelPrize[surname],$B714)</f>
        <v>1</v>
      </c>
      <c r="D714" t="str">
        <v>Elias Canetti</v>
      </c>
    </row>
    <row r="715" spans="1:4" x14ac:dyDescent="0.3">
      <c r="A715" t="str">
        <v>Gabriel</v>
      </c>
      <c r="B715" t="str">
        <v>Garcia Marquez </v>
      </c>
      <c r="C715">
        <f>COUNTIFS(NobelPrize[firstname],$A715,NobelPrize[surname],$B715)</f>
        <v>1</v>
      </c>
      <c r="D715" t="str">
        <v>Gabriel Garcia Marquez </v>
      </c>
    </row>
    <row r="716" spans="1:4" x14ac:dyDescent="0.3">
      <c r="A716" t="str">
        <v>William</v>
      </c>
      <c r="B716" t="str">
        <v>Golding</v>
      </c>
      <c r="C716">
        <f>COUNTIFS(NobelPrize[firstname],$A716,NobelPrize[surname],$B716)</f>
        <v>1</v>
      </c>
      <c r="D716" t="str">
        <v>William Golding</v>
      </c>
    </row>
    <row r="717" spans="1:4" x14ac:dyDescent="0.3">
      <c r="A717" t="str">
        <v>Jaroslav</v>
      </c>
      <c r="B717" t="str">
        <v>Seifert</v>
      </c>
      <c r="C717">
        <f>COUNTIFS(NobelPrize[firstname],$A717,NobelPrize[surname],$B717)</f>
        <v>1</v>
      </c>
      <c r="D717" t="str">
        <v>Jaroslav Seifert</v>
      </c>
    </row>
    <row r="718" spans="1:4" x14ac:dyDescent="0.3">
      <c r="A718" t="str">
        <v>Claude</v>
      </c>
      <c r="B718" t="str">
        <v>Simon</v>
      </c>
      <c r="C718">
        <f>COUNTIFS(NobelPrize[firstname],$A718,NobelPrize[surname],$B718)</f>
        <v>1</v>
      </c>
      <c r="D718" t="str">
        <v>Claude Simon</v>
      </c>
    </row>
    <row r="719" spans="1:4" x14ac:dyDescent="0.3">
      <c r="A719" t="str">
        <v>Wole</v>
      </c>
      <c r="B719" t="str">
        <v>Soyinka</v>
      </c>
      <c r="C719">
        <f>COUNTIFS(NobelPrize[firstname],$A719,NobelPrize[surname],$B719)</f>
        <v>1</v>
      </c>
      <c r="D719" t="str">
        <v>Wole Soyinka</v>
      </c>
    </row>
    <row r="720" spans="1:4" x14ac:dyDescent="0.3">
      <c r="A720" t="str">
        <v>Joseph</v>
      </c>
      <c r="B720" t="str">
        <v>Brodsky</v>
      </c>
      <c r="C720">
        <f>COUNTIFS(NobelPrize[firstname],$A720,NobelPrize[surname],$B720)</f>
        <v>1</v>
      </c>
      <c r="D720" t="str">
        <v>Joseph Brodsky</v>
      </c>
    </row>
    <row r="721" spans="1:4" x14ac:dyDescent="0.3">
      <c r="A721" t="str">
        <v>Naguib</v>
      </c>
      <c r="B721" t="str">
        <v>Mahfouz</v>
      </c>
      <c r="C721">
        <f>COUNTIFS(NobelPrize[firstname],$A721,NobelPrize[surname],$B721)</f>
        <v>1</v>
      </c>
      <c r="D721" t="str">
        <v>Naguib Mahfouz</v>
      </c>
    </row>
    <row r="722" spans="1:4" x14ac:dyDescent="0.3">
      <c r="A722" t="str">
        <v xml:space="preserve">Camilo José </v>
      </c>
      <c r="B722" t="str">
        <v>Cela</v>
      </c>
      <c r="C722">
        <f>COUNTIFS(NobelPrize[firstname],$A722,NobelPrize[surname],$B722)</f>
        <v>1</v>
      </c>
      <c r="D722" t="str">
        <v>Camilo José  Cela</v>
      </c>
    </row>
    <row r="723" spans="1:4" x14ac:dyDescent="0.3">
      <c r="A723" t="str">
        <v>Octavio</v>
      </c>
      <c r="B723" t="str">
        <v>Paz</v>
      </c>
      <c r="C723">
        <f>COUNTIFS(NobelPrize[firstname],$A723,NobelPrize[surname],$B723)</f>
        <v>1</v>
      </c>
      <c r="D723" t="str">
        <v>Octavio Paz</v>
      </c>
    </row>
    <row r="724" spans="1:4" x14ac:dyDescent="0.3">
      <c r="A724" t="str">
        <v>Nadine</v>
      </c>
      <c r="B724" t="str">
        <v>Gordimer</v>
      </c>
      <c r="C724">
        <f>COUNTIFS(NobelPrize[firstname],$A724,NobelPrize[surname],$B724)</f>
        <v>1</v>
      </c>
      <c r="D724" t="str">
        <v>Nadine Gordimer</v>
      </c>
    </row>
    <row r="725" spans="1:4" x14ac:dyDescent="0.3">
      <c r="A725" t="str">
        <v>Derek</v>
      </c>
      <c r="B725" t="str">
        <v>Walcott</v>
      </c>
      <c r="C725">
        <f>COUNTIFS(NobelPrize[firstname],$A725,NobelPrize[surname],$B725)</f>
        <v>1</v>
      </c>
      <c r="D725" t="str">
        <v>Derek Walcott</v>
      </c>
    </row>
    <row r="726" spans="1:4" x14ac:dyDescent="0.3">
      <c r="A726" t="str">
        <v>Toni</v>
      </c>
      <c r="B726" t="str">
        <v>Morrison</v>
      </c>
      <c r="C726">
        <f>COUNTIFS(NobelPrize[firstname],$A726,NobelPrize[surname],$B726)</f>
        <v>1</v>
      </c>
      <c r="D726" t="str">
        <v>Toni Morrison</v>
      </c>
    </row>
    <row r="727" spans="1:4" x14ac:dyDescent="0.3">
      <c r="A727" t="str">
        <v>Kenzaburo</v>
      </c>
      <c r="B727" t="str">
        <v>Oe</v>
      </c>
      <c r="C727">
        <f>COUNTIFS(NobelPrize[firstname],$A727,NobelPrize[surname],$B727)</f>
        <v>1</v>
      </c>
      <c r="D727" t="str">
        <v>Kenzaburo Oe</v>
      </c>
    </row>
    <row r="728" spans="1:4" x14ac:dyDescent="0.3">
      <c r="A728" t="str">
        <v>Seamus</v>
      </c>
      <c r="B728" t="str">
        <v>Heaney</v>
      </c>
      <c r="C728">
        <f>COUNTIFS(NobelPrize[firstname],$A728,NobelPrize[surname],$B728)</f>
        <v>1</v>
      </c>
      <c r="D728" t="str">
        <v>Seamus Heaney</v>
      </c>
    </row>
    <row r="729" spans="1:4" x14ac:dyDescent="0.3">
      <c r="A729" t="str">
        <v>Wislawa</v>
      </c>
      <c r="B729" t="str">
        <v>Szymborska</v>
      </c>
      <c r="C729">
        <f>COUNTIFS(NobelPrize[firstname],$A729,NobelPrize[surname],$B729)</f>
        <v>1</v>
      </c>
      <c r="D729" t="str">
        <v>Wislawa Szymborska</v>
      </c>
    </row>
    <row r="730" spans="1:4" x14ac:dyDescent="0.3">
      <c r="A730" t="str">
        <v>Dario</v>
      </c>
      <c r="B730" t="str">
        <v>Fo</v>
      </c>
      <c r="C730">
        <f>COUNTIFS(NobelPrize[firstname],$A730,NobelPrize[surname],$B730)</f>
        <v>1</v>
      </c>
      <c r="D730" t="str">
        <v>Dario Fo</v>
      </c>
    </row>
    <row r="731" spans="1:4" x14ac:dyDescent="0.3">
      <c r="A731" t="str">
        <v>José </v>
      </c>
      <c r="B731" t="str">
        <v>Saramago</v>
      </c>
      <c r="C731">
        <f>COUNTIFS(NobelPrize[firstname],$A731,NobelPrize[surname],$B731)</f>
        <v>1</v>
      </c>
      <c r="D731" t="str">
        <v>José  Saramago</v>
      </c>
    </row>
    <row r="732" spans="1:4" x14ac:dyDescent="0.3">
      <c r="A732" t="str">
        <v>Günter </v>
      </c>
      <c r="B732" t="str">
        <v>Grass</v>
      </c>
      <c r="C732">
        <f>COUNTIFS(NobelPrize[firstname],$A732,NobelPrize[surname],$B732)</f>
        <v>1</v>
      </c>
      <c r="D732" t="str">
        <v>Günter  Grass</v>
      </c>
    </row>
    <row r="733" spans="1:4" x14ac:dyDescent="0.3">
      <c r="A733" t="str">
        <v>Ragnar</v>
      </c>
      <c r="B733" t="str">
        <v>Frisch</v>
      </c>
      <c r="C733">
        <f>COUNTIFS(NobelPrize[firstname],$A733,NobelPrize[surname],$B733)</f>
        <v>1</v>
      </c>
      <c r="D733" t="str">
        <v>Ragnar Frisch</v>
      </c>
    </row>
    <row r="734" spans="1:4" x14ac:dyDescent="0.3">
      <c r="A734" t="str">
        <v>Jan</v>
      </c>
      <c r="B734" t="str">
        <v>Tinbergen</v>
      </c>
      <c r="C734">
        <f>COUNTIFS(NobelPrize[firstname],$A734,NobelPrize[surname],$B734)</f>
        <v>1</v>
      </c>
      <c r="D734" t="str">
        <v>Jan Tinbergen</v>
      </c>
    </row>
    <row r="735" spans="1:4" x14ac:dyDescent="0.3">
      <c r="A735" t="str">
        <v>Paul A.</v>
      </c>
      <c r="B735" t="str">
        <v>Samuelson</v>
      </c>
      <c r="C735">
        <f>COUNTIFS(NobelPrize[firstname],$A735,NobelPrize[surname],$B735)</f>
        <v>1</v>
      </c>
      <c r="D735" t="str">
        <v>Paul A. Samuelson</v>
      </c>
    </row>
    <row r="736" spans="1:4" x14ac:dyDescent="0.3">
      <c r="A736" t="str">
        <v>Simon</v>
      </c>
      <c r="B736" t="str">
        <v>Kuznets</v>
      </c>
      <c r="C736">
        <f>COUNTIFS(NobelPrize[firstname],$A736,NobelPrize[surname],$B736)</f>
        <v>1</v>
      </c>
      <c r="D736" t="str">
        <v>Simon Kuznets</v>
      </c>
    </row>
    <row r="737" spans="1:4" x14ac:dyDescent="0.3">
      <c r="A737" t="str">
        <v>John R.</v>
      </c>
      <c r="B737" t="str">
        <v>Hicks</v>
      </c>
      <c r="C737">
        <f>COUNTIFS(NobelPrize[firstname],$A737,NobelPrize[surname],$B737)</f>
        <v>1</v>
      </c>
      <c r="D737" t="str">
        <v>John R. Hicks</v>
      </c>
    </row>
    <row r="738" spans="1:4" x14ac:dyDescent="0.3">
      <c r="A738" t="str">
        <v>Kenneth J.</v>
      </c>
      <c r="B738" t="str">
        <v>Arrow</v>
      </c>
      <c r="C738">
        <f>COUNTIFS(NobelPrize[firstname],$A738,NobelPrize[surname],$B738)</f>
        <v>1</v>
      </c>
      <c r="D738" t="str">
        <v>Kenneth J. Arrow</v>
      </c>
    </row>
    <row r="739" spans="1:4" x14ac:dyDescent="0.3">
      <c r="A739" t="str">
        <v>Wassily</v>
      </c>
      <c r="B739" t="str">
        <v>Leontief</v>
      </c>
      <c r="C739">
        <f>COUNTIFS(NobelPrize[firstname],$A739,NobelPrize[surname],$B739)</f>
        <v>1</v>
      </c>
      <c r="D739" t="str">
        <v>Wassily Leontief</v>
      </c>
    </row>
    <row r="740" spans="1:4" x14ac:dyDescent="0.3">
      <c r="A740" t="str">
        <v>Gunnar</v>
      </c>
      <c r="B740" t="str">
        <v>Myrdal</v>
      </c>
      <c r="C740">
        <f>COUNTIFS(NobelPrize[firstname],$A740,NobelPrize[surname],$B740)</f>
        <v>1</v>
      </c>
      <c r="D740" t="str">
        <v>Gunnar Myrdal</v>
      </c>
    </row>
    <row r="741" spans="1:4" x14ac:dyDescent="0.3">
      <c r="A741" t="str">
        <v>Friedrich</v>
      </c>
      <c r="B741" t="str">
        <v>von Hayek</v>
      </c>
      <c r="C741">
        <f>COUNTIFS(NobelPrize[firstname],$A741,NobelPrize[surname],$B741)</f>
        <v>1</v>
      </c>
      <c r="D741" t="str">
        <v>Friedrich von Hayek</v>
      </c>
    </row>
    <row r="742" spans="1:4" x14ac:dyDescent="0.3">
      <c r="A742" t="str">
        <v>Leonid Vitaliyevich</v>
      </c>
      <c r="B742" t="str">
        <v>Kantorovich</v>
      </c>
      <c r="C742">
        <f>COUNTIFS(NobelPrize[firstname],$A742,NobelPrize[surname],$B742)</f>
        <v>1</v>
      </c>
      <c r="D742" t="str">
        <v>Leonid Vitaliyevich Kantorovich</v>
      </c>
    </row>
    <row r="743" spans="1:4" x14ac:dyDescent="0.3">
      <c r="A743" t="str">
        <v>Tjalling C.</v>
      </c>
      <c r="B743" t="str">
        <v>Koopmans</v>
      </c>
      <c r="C743">
        <f>COUNTIFS(NobelPrize[firstname],$A743,NobelPrize[surname],$B743)</f>
        <v>1</v>
      </c>
      <c r="D743" t="str">
        <v>Tjalling C. Koopmans</v>
      </c>
    </row>
    <row r="744" spans="1:4" x14ac:dyDescent="0.3">
      <c r="A744" t="str">
        <v>Milton</v>
      </c>
      <c r="B744" t="str">
        <v>Friedman</v>
      </c>
      <c r="C744">
        <f>COUNTIFS(NobelPrize[firstname],$A744,NobelPrize[surname],$B744)</f>
        <v>1</v>
      </c>
      <c r="D744" t="str">
        <v>Milton Friedman</v>
      </c>
    </row>
    <row r="745" spans="1:4" x14ac:dyDescent="0.3">
      <c r="A745" t="str">
        <v>Bertil</v>
      </c>
      <c r="B745" t="str">
        <v>Ohlin</v>
      </c>
      <c r="C745">
        <f>COUNTIFS(NobelPrize[firstname],$A745,NobelPrize[surname],$B745)</f>
        <v>1</v>
      </c>
      <c r="D745" t="str">
        <v>Bertil Ohlin</v>
      </c>
    </row>
    <row r="746" spans="1:4" x14ac:dyDescent="0.3">
      <c r="A746" t="str">
        <v>James E.</v>
      </c>
      <c r="B746" t="str">
        <v>Meade</v>
      </c>
      <c r="C746">
        <f>COUNTIFS(NobelPrize[firstname],$A746,NobelPrize[surname],$B746)</f>
        <v>1</v>
      </c>
      <c r="D746" t="str">
        <v>James E. Meade</v>
      </c>
    </row>
    <row r="747" spans="1:4" x14ac:dyDescent="0.3">
      <c r="A747" t="str">
        <v>Herbert</v>
      </c>
      <c r="B747" t="str">
        <v>Simon</v>
      </c>
      <c r="C747">
        <f>COUNTIFS(NobelPrize[firstname],$A747,NobelPrize[surname],$B747)</f>
        <v>1</v>
      </c>
      <c r="D747" t="str">
        <v>Herbert Simon</v>
      </c>
    </row>
    <row r="748" spans="1:4" x14ac:dyDescent="0.3">
      <c r="A748" t="str">
        <v>Theodore W.</v>
      </c>
      <c r="B748" t="str">
        <v>Schultz</v>
      </c>
      <c r="C748">
        <f>COUNTIFS(NobelPrize[firstname],$A748,NobelPrize[surname],$B748)</f>
        <v>1</v>
      </c>
      <c r="D748" t="str">
        <v>Theodore W. Schultz</v>
      </c>
    </row>
    <row r="749" spans="1:4" x14ac:dyDescent="0.3">
      <c r="A749" t="str">
        <v>Sir Arthur</v>
      </c>
      <c r="B749" t="str">
        <v>Lewis</v>
      </c>
      <c r="C749">
        <f>COUNTIFS(NobelPrize[firstname],$A749,NobelPrize[surname],$B749)</f>
        <v>1</v>
      </c>
      <c r="D749" t="str">
        <v>Sir Arthur Lewis</v>
      </c>
    </row>
    <row r="750" spans="1:4" x14ac:dyDescent="0.3">
      <c r="A750" t="str">
        <v>Lawrence R.</v>
      </c>
      <c r="B750" t="str">
        <v>Klein</v>
      </c>
      <c r="C750">
        <f>COUNTIFS(NobelPrize[firstname],$A750,NobelPrize[surname],$B750)</f>
        <v>1</v>
      </c>
      <c r="D750" t="str">
        <v>Lawrence R. Klein</v>
      </c>
    </row>
    <row r="751" spans="1:4" x14ac:dyDescent="0.3">
      <c r="A751" t="str">
        <v>James</v>
      </c>
      <c r="B751" t="str">
        <v>Tobin</v>
      </c>
      <c r="C751">
        <f>COUNTIFS(NobelPrize[firstname],$A751,NobelPrize[surname],$B751)</f>
        <v>1</v>
      </c>
      <c r="D751" t="str">
        <v>James Tobin</v>
      </c>
    </row>
    <row r="752" spans="1:4" x14ac:dyDescent="0.3">
      <c r="A752" t="str">
        <v>George J.</v>
      </c>
      <c r="B752" t="str">
        <v>Stigler</v>
      </c>
      <c r="C752">
        <f>COUNTIFS(NobelPrize[firstname],$A752,NobelPrize[surname],$B752)</f>
        <v>1</v>
      </c>
      <c r="D752" t="str">
        <v>George J. Stigler</v>
      </c>
    </row>
    <row r="753" spans="1:4" x14ac:dyDescent="0.3">
      <c r="A753" t="str">
        <v>Gerard</v>
      </c>
      <c r="B753" t="str">
        <v>Debreu</v>
      </c>
      <c r="C753">
        <f>COUNTIFS(NobelPrize[firstname],$A753,NobelPrize[surname],$B753)</f>
        <v>1</v>
      </c>
      <c r="D753" t="str">
        <v>Gerard Debreu</v>
      </c>
    </row>
    <row r="754" spans="1:4" x14ac:dyDescent="0.3">
      <c r="A754" t="str">
        <v>Richard</v>
      </c>
      <c r="B754" t="str">
        <v>Stone</v>
      </c>
      <c r="C754">
        <f>COUNTIFS(NobelPrize[firstname],$A754,NobelPrize[surname],$B754)</f>
        <v>1</v>
      </c>
      <c r="D754" t="str">
        <v>Richard Stone</v>
      </c>
    </row>
    <row r="755" spans="1:4" x14ac:dyDescent="0.3">
      <c r="A755" t="str">
        <v>Franco</v>
      </c>
      <c r="B755" t="str">
        <v>Modigliani</v>
      </c>
      <c r="C755">
        <f>COUNTIFS(NobelPrize[firstname],$A755,NobelPrize[surname],$B755)</f>
        <v>1</v>
      </c>
      <c r="D755" t="str">
        <v>Franco Modigliani</v>
      </c>
    </row>
    <row r="756" spans="1:4" x14ac:dyDescent="0.3">
      <c r="A756" t="str">
        <v>James M.</v>
      </c>
      <c r="B756" t="str">
        <v>Buchanan Jr.</v>
      </c>
      <c r="C756">
        <f>COUNTIFS(NobelPrize[firstname],$A756,NobelPrize[surname],$B756)</f>
        <v>1</v>
      </c>
      <c r="D756" t="str">
        <v>James M. Buchanan Jr.</v>
      </c>
    </row>
    <row r="757" spans="1:4" x14ac:dyDescent="0.3">
      <c r="A757" t="str">
        <v>Robert M.</v>
      </c>
      <c r="B757" t="str">
        <v>Solow</v>
      </c>
      <c r="C757">
        <f>COUNTIFS(NobelPrize[firstname],$A757,NobelPrize[surname],$B757)</f>
        <v>1</v>
      </c>
      <c r="D757" t="str">
        <v>Robert M. Solow</v>
      </c>
    </row>
    <row r="758" spans="1:4" x14ac:dyDescent="0.3">
      <c r="A758" t="str">
        <v>Maurice</v>
      </c>
      <c r="B758" t="str">
        <v>Allais</v>
      </c>
      <c r="C758">
        <f>COUNTIFS(NobelPrize[firstname],$A758,NobelPrize[surname],$B758)</f>
        <v>1</v>
      </c>
      <c r="D758" t="str">
        <v>Maurice Allais</v>
      </c>
    </row>
    <row r="759" spans="1:4" x14ac:dyDescent="0.3">
      <c r="A759" t="str">
        <v>Trygve</v>
      </c>
      <c r="B759" t="str">
        <v>Haavelmo</v>
      </c>
      <c r="C759">
        <f>COUNTIFS(NobelPrize[firstname],$A759,NobelPrize[surname],$B759)</f>
        <v>1</v>
      </c>
      <c r="D759" t="str">
        <v>Trygve Haavelmo</v>
      </c>
    </row>
    <row r="760" spans="1:4" x14ac:dyDescent="0.3">
      <c r="A760" t="str">
        <v>Harry M.</v>
      </c>
      <c r="B760" t="str">
        <v>Markowitz</v>
      </c>
      <c r="C760">
        <f>COUNTIFS(NobelPrize[firstname],$A760,NobelPrize[surname],$B760)</f>
        <v>1</v>
      </c>
      <c r="D760" t="str">
        <v>Harry M. Markowitz</v>
      </c>
    </row>
    <row r="761" spans="1:4" x14ac:dyDescent="0.3">
      <c r="A761" t="str">
        <v>Merton H.</v>
      </c>
      <c r="B761" t="str">
        <v>Miller</v>
      </c>
      <c r="C761">
        <f>COUNTIFS(NobelPrize[firstname],$A761,NobelPrize[surname],$B761)</f>
        <v>1</v>
      </c>
      <c r="D761" t="str">
        <v>Merton H. Miller</v>
      </c>
    </row>
    <row r="762" spans="1:4" x14ac:dyDescent="0.3">
      <c r="A762" t="str">
        <v>William F.</v>
      </c>
      <c r="B762" t="str">
        <v>Sharpe</v>
      </c>
      <c r="C762">
        <f>COUNTIFS(NobelPrize[firstname],$A762,NobelPrize[surname],$B762)</f>
        <v>1</v>
      </c>
      <c r="D762" t="str">
        <v>William F. Sharpe</v>
      </c>
    </row>
    <row r="763" spans="1:4" x14ac:dyDescent="0.3">
      <c r="A763" t="str">
        <v>Ronald H.</v>
      </c>
      <c r="B763" t="str">
        <v>Coase</v>
      </c>
      <c r="C763">
        <f>COUNTIFS(NobelPrize[firstname],$A763,NobelPrize[surname],$B763)</f>
        <v>1</v>
      </c>
      <c r="D763" t="str">
        <v>Ronald H. Coase</v>
      </c>
    </row>
    <row r="764" spans="1:4" x14ac:dyDescent="0.3">
      <c r="A764" t="str">
        <v>Gary</v>
      </c>
      <c r="B764" t="str">
        <v>Becker</v>
      </c>
      <c r="C764">
        <f>COUNTIFS(NobelPrize[firstname],$A764,NobelPrize[surname],$B764)</f>
        <v>1</v>
      </c>
      <c r="D764" t="str">
        <v>Gary Becker</v>
      </c>
    </row>
    <row r="765" spans="1:4" x14ac:dyDescent="0.3">
      <c r="A765" t="str">
        <v>Robert W.</v>
      </c>
      <c r="B765" t="str">
        <v>Fogel</v>
      </c>
      <c r="C765">
        <f>COUNTIFS(NobelPrize[firstname],$A765,NobelPrize[surname],$B765)</f>
        <v>1</v>
      </c>
      <c r="D765" t="str">
        <v>Robert W. Fogel</v>
      </c>
    </row>
    <row r="766" spans="1:4" x14ac:dyDescent="0.3">
      <c r="A766" t="str">
        <v>Douglass C.</v>
      </c>
      <c r="B766" t="str">
        <v>North</v>
      </c>
      <c r="C766">
        <f>COUNTIFS(NobelPrize[firstname],$A766,NobelPrize[surname],$B766)</f>
        <v>1</v>
      </c>
      <c r="D766" t="str">
        <v>Douglass C. North</v>
      </c>
    </row>
    <row r="767" spans="1:4" x14ac:dyDescent="0.3">
      <c r="A767" t="str">
        <v>John C.</v>
      </c>
      <c r="B767" t="str">
        <v>Harsanyi</v>
      </c>
      <c r="C767">
        <f>COUNTIFS(NobelPrize[firstname],$A767,NobelPrize[surname],$B767)</f>
        <v>1</v>
      </c>
      <c r="D767" t="str">
        <v>John C. Harsanyi</v>
      </c>
    </row>
    <row r="768" spans="1:4" x14ac:dyDescent="0.3">
      <c r="A768" t="str">
        <v>John F.</v>
      </c>
      <c r="B768" t="str">
        <v>Nash Jr.</v>
      </c>
      <c r="C768">
        <f>COUNTIFS(NobelPrize[firstname],$A768,NobelPrize[surname],$B768)</f>
        <v>1</v>
      </c>
      <c r="D768" t="str">
        <v>John F. Nash Jr.</v>
      </c>
    </row>
    <row r="769" spans="1:4" x14ac:dyDescent="0.3">
      <c r="A769" t="str">
        <v>Reinhard</v>
      </c>
      <c r="B769" t="str">
        <v>Selten</v>
      </c>
      <c r="C769">
        <f>COUNTIFS(NobelPrize[firstname],$A769,NobelPrize[surname],$B769)</f>
        <v>1</v>
      </c>
      <c r="D769" t="str">
        <v>Reinhard Selten</v>
      </c>
    </row>
    <row r="770" spans="1:4" x14ac:dyDescent="0.3">
      <c r="A770" t="str">
        <v>Robert E.</v>
      </c>
      <c r="B770" t="str">
        <v>Lucas Jr.</v>
      </c>
      <c r="C770">
        <f>COUNTIFS(NobelPrize[firstname],$A770,NobelPrize[surname],$B770)</f>
        <v>1</v>
      </c>
      <c r="D770" t="str">
        <v>Robert E. Lucas Jr.</v>
      </c>
    </row>
    <row r="771" spans="1:4" x14ac:dyDescent="0.3">
      <c r="A771" t="str">
        <v>James A.</v>
      </c>
      <c r="B771" t="str">
        <v>Mirrlees</v>
      </c>
      <c r="C771">
        <f>COUNTIFS(NobelPrize[firstname],$A771,NobelPrize[surname],$B771)</f>
        <v>1</v>
      </c>
      <c r="D771" t="str">
        <v>James A. Mirrlees</v>
      </c>
    </row>
    <row r="772" spans="1:4" x14ac:dyDescent="0.3">
      <c r="A772" t="str">
        <v>William</v>
      </c>
      <c r="B772" t="str">
        <v>Vickrey</v>
      </c>
      <c r="C772">
        <f>COUNTIFS(NobelPrize[firstname],$A772,NobelPrize[surname],$B772)</f>
        <v>1</v>
      </c>
      <c r="D772" t="str">
        <v>William Vickrey</v>
      </c>
    </row>
    <row r="773" spans="1:4" x14ac:dyDescent="0.3">
      <c r="A773" t="str">
        <v>Robert C.</v>
      </c>
      <c r="B773" t="str">
        <v>Merton</v>
      </c>
      <c r="C773">
        <f>COUNTIFS(NobelPrize[firstname],$A773,NobelPrize[surname],$B773)</f>
        <v>1</v>
      </c>
      <c r="D773" t="str">
        <v>Robert C. Merton</v>
      </c>
    </row>
    <row r="774" spans="1:4" x14ac:dyDescent="0.3">
      <c r="A774" t="str">
        <v>Myron</v>
      </c>
      <c r="B774" t="str">
        <v>Scholes</v>
      </c>
      <c r="C774">
        <f>COUNTIFS(NobelPrize[firstname],$A774,NobelPrize[surname],$B774)</f>
        <v>1</v>
      </c>
      <c r="D774" t="str">
        <v>Myron Scholes</v>
      </c>
    </row>
    <row r="775" spans="1:4" x14ac:dyDescent="0.3">
      <c r="A775" t="str">
        <v>Amartya</v>
      </c>
      <c r="B775" t="str">
        <v>Sen</v>
      </c>
      <c r="C775">
        <f>COUNTIFS(NobelPrize[firstname],$A775,NobelPrize[surname],$B775)</f>
        <v>1</v>
      </c>
      <c r="D775" t="str">
        <v>Amartya Sen</v>
      </c>
    </row>
    <row r="776" spans="1:4" x14ac:dyDescent="0.3">
      <c r="A776" t="str">
        <v>Robert</v>
      </c>
      <c r="B776" t="str">
        <v>Mundell</v>
      </c>
      <c r="C776">
        <f>COUNTIFS(NobelPrize[firstname],$A776,NobelPrize[surname],$B776)</f>
        <v>1</v>
      </c>
      <c r="D776" t="str">
        <v>Robert Mundell</v>
      </c>
    </row>
    <row r="777" spans="1:4" x14ac:dyDescent="0.3">
      <c r="A777" t="str">
        <v>Il'ja M.</v>
      </c>
      <c r="B777" t="str">
        <v>Frank</v>
      </c>
      <c r="C777">
        <f>COUNTIFS(NobelPrize[firstname],$A777,NobelPrize[surname],$B777)</f>
        <v>1</v>
      </c>
      <c r="D777" t="str">
        <v>Il'ja M. Frank</v>
      </c>
    </row>
    <row r="778" spans="1:4" x14ac:dyDescent="0.3">
      <c r="A778" t="str">
        <v>Arvid</v>
      </c>
      <c r="B778" t="str">
        <v>Carlsson</v>
      </c>
      <c r="C778">
        <f>COUNTIFS(NobelPrize[firstname],$A778,NobelPrize[surname],$B778)</f>
        <v>1</v>
      </c>
      <c r="D778" t="str">
        <v>Arvid Carlsson</v>
      </c>
    </row>
    <row r="779" spans="1:4" x14ac:dyDescent="0.3">
      <c r="A779" t="str">
        <v>Paul</v>
      </c>
      <c r="B779" t="str">
        <v>Greengard</v>
      </c>
      <c r="C779">
        <f>COUNTIFS(NobelPrize[firstname],$A779,NobelPrize[surname],$B779)</f>
        <v>1</v>
      </c>
      <c r="D779" t="str">
        <v>Paul Greengard</v>
      </c>
    </row>
    <row r="780" spans="1:4" x14ac:dyDescent="0.3">
      <c r="A780" t="str">
        <v>Eric</v>
      </c>
      <c r="B780" t="str">
        <v>Kandel</v>
      </c>
      <c r="C780">
        <f>COUNTIFS(NobelPrize[firstname],$A780,NobelPrize[surname],$B780)</f>
        <v>1</v>
      </c>
      <c r="D780" t="str">
        <v>Eric Kandel</v>
      </c>
    </row>
    <row r="781" spans="1:4" x14ac:dyDescent="0.3">
      <c r="A781" t="str">
        <v>Kim</v>
      </c>
      <c r="B781" t="str">
        <v>Dae-jung</v>
      </c>
      <c r="C781">
        <f>COUNTIFS(NobelPrize[firstname],$A781,NobelPrize[surname],$B781)</f>
        <v>1</v>
      </c>
      <c r="D781" t="str">
        <v>Kim Dae-jung</v>
      </c>
    </row>
    <row r="782" spans="1:4" x14ac:dyDescent="0.3">
      <c r="A782" t="str">
        <v>Zhores</v>
      </c>
      <c r="B782" t="str">
        <v>Alferov</v>
      </c>
      <c r="C782">
        <f>COUNTIFS(NobelPrize[firstname],$A782,NobelPrize[surname],$B782)</f>
        <v>1</v>
      </c>
      <c r="D782" t="str">
        <v>Zhores Alferov</v>
      </c>
    </row>
    <row r="783" spans="1:4" x14ac:dyDescent="0.3">
      <c r="A783" t="str">
        <v>Herbert</v>
      </c>
      <c r="B783" t="str">
        <v>Kroemer</v>
      </c>
      <c r="C783">
        <f>COUNTIFS(NobelPrize[firstname],$A783,NobelPrize[surname],$B783)</f>
        <v>1</v>
      </c>
      <c r="D783" t="str">
        <v>Herbert Kroemer</v>
      </c>
    </row>
    <row r="784" spans="1:4" x14ac:dyDescent="0.3">
      <c r="A784" t="str">
        <v>Jack</v>
      </c>
      <c r="B784" t="str">
        <v>Kilby</v>
      </c>
      <c r="C784">
        <f>COUNTIFS(NobelPrize[firstname],$A784,NobelPrize[surname],$B784)</f>
        <v>1</v>
      </c>
      <c r="D784" t="str">
        <v>Jack Kilby</v>
      </c>
    </row>
    <row r="785" spans="1:4" x14ac:dyDescent="0.3">
      <c r="A785" t="str">
        <v>Alan</v>
      </c>
      <c r="B785" t="str">
        <v>Heeger</v>
      </c>
      <c r="C785">
        <f>COUNTIFS(NobelPrize[firstname],$A785,NobelPrize[surname],$B785)</f>
        <v>1</v>
      </c>
      <c r="D785" t="str">
        <v>Alan Heeger</v>
      </c>
    </row>
    <row r="786" spans="1:4" x14ac:dyDescent="0.3">
      <c r="A786" t="str">
        <v>Alan</v>
      </c>
      <c r="B786" t="str">
        <v>MacDiarmid</v>
      </c>
      <c r="C786">
        <f>COUNTIFS(NobelPrize[firstname],$A786,NobelPrize[surname],$B786)</f>
        <v>1</v>
      </c>
      <c r="D786" t="str">
        <v>Alan MacDiarmid</v>
      </c>
    </row>
    <row r="787" spans="1:4" x14ac:dyDescent="0.3">
      <c r="A787" t="str">
        <v>Hideki</v>
      </c>
      <c r="B787" t="str">
        <v>Shirakawa</v>
      </c>
      <c r="C787">
        <f>COUNTIFS(NobelPrize[firstname],$A787,NobelPrize[surname],$B787)</f>
        <v>1</v>
      </c>
      <c r="D787" t="str">
        <v>Hideki Shirakawa</v>
      </c>
    </row>
    <row r="788" spans="1:4" x14ac:dyDescent="0.3">
      <c r="A788" t="str">
        <v>James J.</v>
      </c>
      <c r="B788" t="str">
        <v>Heckman</v>
      </c>
      <c r="C788">
        <f>COUNTIFS(NobelPrize[firstname],$A788,NobelPrize[surname],$B788)</f>
        <v>1</v>
      </c>
      <c r="D788" t="str">
        <v>James J. Heckman</v>
      </c>
    </row>
    <row r="789" spans="1:4" x14ac:dyDescent="0.3">
      <c r="A789" t="str">
        <v>Daniel L.</v>
      </c>
      <c r="B789" t="str">
        <v>McFadden</v>
      </c>
      <c r="C789">
        <f>COUNTIFS(NobelPrize[firstname],$A789,NobelPrize[surname],$B789)</f>
        <v>1</v>
      </c>
      <c r="D789" t="str">
        <v>Daniel L. McFadden</v>
      </c>
    </row>
    <row r="790" spans="1:4" x14ac:dyDescent="0.3">
      <c r="A790" t="str">
        <v>Xingjian</v>
      </c>
      <c r="B790" t="str">
        <v>Gao</v>
      </c>
      <c r="C790">
        <f>COUNTIFS(NobelPrize[firstname],$A790,NobelPrize[surname],$B790)</f>
        <v>1</v>
      </c>
      <c r="D790" t="str">
        <v>Xingjian Gao</v>
      </c>
    </row>
    <row r="791" spans="1:4" x14ac:dyDescent="0.3">
      <c r="A791" t="str">
        <v>Leland</v>
      </c>
      <c r="B791" t="str">
        <v>Hartwell</v>
      </c>
      <c r="C791">
        <f>COUNTIFS(NobelPrize[firstname],$A791,NobelPrize[surname],$B791)</f>
        <v>1</v>
      </c>
      <c r="D791" t="str">
        <v>Leland Hartwell</v>
      </c>
    </row>
    <row r="792" spans="1:4" x14ac:dyDescent="0.3">
      <c r="A792" t="str">
        <v>Tim</v>
      </c>
      <c r="B792" t="str">
        <v>Hunt</v>
      </c>
      <c r="C792">
        <f>COUNTIFS(NobelPrize[firstname],$A792,NobelPrize[surname],$B792)</f>
        <v>1</v>
      </c>
      <c r="D792" t="str">
        <v>Tim Hunt</v>
      </c>
    </row>
    <row r="793" spans="1:4" x14ac:dyDescent="0.3">
      <c r="A793" t="str">
        <v>Sir Paul</v>
      </c>
      <c r="B793" t="str">
        <v>Nurse</v>
      </c>
      <c r="C793">
        <f>COUNTIFS(NobelPrize[firstname],$A793,NobelPrize[surname],$B793)</f>
        <v>1</v>
      </c>
      <c r="D793" t="str">
        <v>Sir Paul Nurse</v>
      </c>
    </row>
    <row r="794" spans="1:4" x14ac:dyDescent="0.3">
      <c r="A794" t="str">
        <v>Eric</v>
      </c>
      <c r="B794" t="str">
        <v>Cornell</v>
      </c>
      <c r="C794">
        <f>COUNTIFS(NobelPrize[firstname],$A794,NobelPrize[surname],$B794)</f>
        <v>1</v>
      </c>
      <c r="D794" t="str">
        <v>Eric Cornell</v>
      </c>
    </row>
    <row r="795" spans="1:4" x14ac:dyDescent="0.3">
      <c r="A795" t="str">
        <v>Wolfgang</v>
      </c>
      <c r="B795" t="str">
        <v>Ketterle</v>
      </c>
      <c r="C795">
        <f>COUNTIFS(NobelPrize[firstname],$A795,NobelPrize[surname],$B795)</f>
        <v>1</v>
      </c>
      <c r="D795" t="str">
        <v>Wolfgang Ketterle</v>
      </c>
    </row>
    <row r="796" spans="1:4" x14ac:dyDescent="0.3">
      <c r="A796" t="str">
        <v>Carl</v>
      </c>
      <c r="B796" t="str">
        <v>Wieman</v>
      </c>
      <c r="C796">
        <f>COUNTIFS(NobelPrize[firstname],$A796,NobelPrize[surname],$B796)</f>
        <v>1</v>
      </c>
      <c r="D796" t="str">
        <v>Carl Wieman</v>
      </c>
    </row>
    <row r="797" spans="1:4" x14ac:dyDescent="0.3">
      <c r="A797" t="str">
        <v>William</v>
      </c>
      <c r="B797" t="str">
        <v>Knowles</v>
      </c>
      <c r="C797">
        <f>COUNTIFS(NobelPrize[firstname],$A797,NobelPrize[surname],$B797)</f>
        <v>1</v>
      </c>
      <c r="D797" t="str">
        <v>William Knowles</v>
      </c>
    </row>
    <row r="798" spans="1:4" x14ac:dyDescent="0.3">
      <c r="A798" t="str">
        <v>Ryoji</v>
      </c>
      <c r="B798" t="str">
        <v>Noyori</v>
      </c>
      <c r="C798">
        <f>COUNTIFS(NobelPrize[firstname],$A798,NobelPrize[surname],$B798)</f>
        <v>1</v>
      </c>
      <c r="D798" t="str">
        <v>Ryoji Noyori</v>
      </c>
    </row>
    <row r="799" spans="1:4" x14ac:dyDescent="0.3">
      <c r="A799" t="str">
        <v>Barry</v>
      </c>
      <c r="B799" t="str">
        <v>Sharpless</v>
      </c>
      <c r="C799">
        <f>COUNTIFS(NobelPrize[firstname],$A799,NobelPrize[surname],$B799)</f>
        <v>1</v>
      </c>
      <c r="D799" t="str">
        <v>Barry Sharpless</v>
      </c>
    </row>
    <row r="800" spans="1:4" x14ac:dyDescent="0.3">
      <c r="A800" t="str">
        <v>George A.</v>
      </c>
      <c r="B800" t="str">
        <v>Akerlof</v>
      </c>
      <c r="C800">
        <f>COUNTIFS(NobelPrize[firstname],$A800,NobelPrize[surname],$B800)</f>
        <v>1</v>
      </c>
      <c r="D800" t="str">
        <v>George A. Akerlof</v>
      </c>
    </row>
    <row r="801" spans="1:4" x14ac:dyDescent="0.3">
      <c r="A801" t="str">
        <v>A. Michael</v>
      </c>
      <c r="B801" t="str">
        <v>Spence</v>
      </c>
      <c r="C801">
        <f>COUNTIFS(NobelPrize[firstname],$A801,NobelPrize[surname],$B801)</f>
        <v>1</v>
      </c>
      <c r="D801" t="str">
        <v>A. Michael Spence</v>
      </c>
    </row>
    <row r="802" spans="1:4" x14ac:dyDescent="0.3">
      <c r="A802" t="str">
        <v>Joseph E.</v>
      </c>
      <c r="B802" t="str">
        <v>Stiglitz</v>
      </c>
      <c r="C802">
        <f>COUNTIFS(NobelPrize[firstname],$A802,NobelPrize[surname],$B802)</f>
        <v>1</v>
      </c>
      <c r="D802" t="str">
        <v>Joseph E. Stiglitz</v>
      </c>
    </row>
    <row r="803" spans="1:4" x14ac:dyDescent="0.3">
      <c r="A803" t="str">
        <v>V. S.</v>
      </c>
      <c r="B803" t="str">
        <v>Naipaul</v>
      </c>
      <c r="C803">
        <f>COUNTIFS(NobelPrize[firstname],$A803,NobelPrize[surname],$B803)</f>
        <v>1</v>
      </c>
      <c r="D803" t="str">
        <v>V. S. Naipaul</v>
      </c>
    </row>
    <row r="804" spans="1:4" x14ac:dyDescent="0.3">
      <c r="A804" t="str">
        <v>Kofi</v>
      </c>
      <c r="B804" t="str">
        <v>Annan</v>
      </c>
      <c r="C804">
        <f>COUNTIFS(NobelPrize[firstname],$A804,NobelPrize[surname],$B804)</f>
        <v>1</v>
      </c>
      <c r="D804" t="str">
        <v>Kofi Annan</v>
      </c>
    </row>
    <row r="805" spans="1:4" x14ac:dyDescent="0.3">
      <c r="A805" t="str">
        <v>Sydney</v>
      </c>
      <c r="B805" t="str">
        <v>Brenner</v>
      </c>
      <c r="C805">
        <f>COUNTIFS(NobelPrize[firstname],$A805,NobelPrize[surname],$B805)</f>
        <v>1</v>
      </c>
      <c r="D805" t="str">
        <v>Sydney Brenner</v>
      </c>
    </row>
    <row r="806" spans="1:4" x14ac:dyDescent="0.3">
      <c r="A806" t="str">
        <v>H. Robert</v>
      </c>
      <c r="B806" t="str">
        <v>Horvitz</v>
      </c>
      <c r="C806">
        <f>COUNTIFS(NobelPrize[firstname],$A806,NobelPrize[surname],$B806)</f>
        <v>1</v>
      </c>
      <c r="D806" t="str">
        <v>H. Robert Horvitz</v>
      </c>
    </row>
    <row r="807" spans="1:4" x14ac:dyDescent="0.3">
      <c r="A807" t="str">
        <v>John E.</v>
      </c>
      <c r="B807" t="str">
        <v>Sulston</v>
      </c>
      <c r="C807">
        <f>COUNTIFS(NobelPrize[firstname],$A807,NobelPrize[surname],$B807)</f>
        <v>1</v>
      </c>
      <c r="D807" t="str">
        <v>John E. Sulston</v>
      </c>
    </row>
    <row r="808" spans="1:4" x14ac:dyDescent="0.3">
      <c r="A808" t="str">
        <v>Raymond</v>
      </c>
      <c r="B808" t="str">
        <v>Davis Jr.</v>
      </c>
      <c r="C808">
        <f>COUNTIFS(NobelPrize[firstname],$A808,NobelPrize[surname],$B808)</f>
        <v>1</v>
      </c>
      <c r="D808" t="str">
        <v>Raymond Davis Jr.</v>
      </c>
    </row>
    <row r="809" spans="1:4" x14ac:dyDescent="0.3">
      <c r="A809" t="str">
        <v>Masatoshi</v>
      </c>
      <c r="B809" t="str">
        <v>Koshiba</v>
      </c>
      <c r="C809">
        <f>COUNTIFS(NobelPrize[firstname],$A809,NobelPrize[surname],$B809)</f>
        <v>1</v>
      </c>
      <c r="D809" t="str">
        <v>Masatoshi Koshiba</v>
      </c>
    </row>
    <row r="810" spans="1:4" x14ac:dyDescent="0.3">
      <c r="A810" t="str">
        <v>Riccardo</v>
      </c>
      <c r="B810" t="str">
        <v>Giacconi</v>
      </c>
      <c r="C810">
        <f>COUNTIFS(NobelPrize[firstname],$A810,NobelPrize[surname],$B810)</f>
        <v>1</v>
      </c>
      <c r="D810" t="str">
        <v>Riccardo Giacconi</v>
      </c>
    </row>
    <row r="811" spans="1:4" x14ac:dyDescent="0.3">
      <c r="A811" t="str">
        <v>John B.</v>
      </c>
      <c r="B811" t="str">
        <v>Fenn</v>
      </c>
      <c r="C811">
        <f>COUNTIFS(NobelPrize[firstname],$A811,NobelPrize[surname],$B811)</f>
        <v>1</v>
      </c>
      <c r="D811" t="str">
        <v>John B. Fenn</v>
      </c>
    </row>
    <row r="812" spans="1:4" x14ac:dyDescent="0.3">
      <c r="A812" t="str">
        <v>Koichi</v>
      </c>
      <c r="B812" t="str">
        <v>Tanaka</v>
      </c>
      <c r="C812">
        <f>COUNTIFS(NobelPrize[firstname],$A812,NobelPrize[surname],$B812)</f>
        <v>1</v>
      </c>
      <c r="D812" t="str">
        <v>Koichi Tanaka</v>
      </c>
    </row>
    <row r="813" spans="1:4" x14ac:dyDescent="0.3">
      <c r="A813" t="str">
        <v>Kurt</v>
      </c>
      <c r="B813" t="str">
        <v>Wüthrich</v>
      </c>
      <c r="C813">
        <f>COUNTIFS(NobelPrize[firstname],$A813,NobelPrize[surname],$B813)</f>
        <v>1</v>
      </c>
      <c r="D813" t="str">
        <v>Kurt Wüthrich</v>
      </c>
    </row>
    <row r="814" spans="1:4" x14ac:dyDescent="0.3">
      <c r="A814" t="str">
        <v>Daniel</v>
      </c>
      <c r="B814" t="str">
        <v>Kahneman</v>
      </c>
      <c r="C814">
        <f>COUNTIFS(NobelPrize[firstname],$A814,NobelPrize[surname],$B814)</f>
        <v>1</v>
      </c>
      <c r="D814" t="str">
        <v>Daniel Kahneman</v>
      </c>
    </row>
    <row r="815" spans="1:4" x14ac:dyDescent="0.3">
      <c r="A815" t="str">
        <v>Vernon L.</v>
      </c>
      <c r="B815" t="str">
        <v>Smith</v>
      </c>
      <c r="C815">
        <f>COUNTIFS(NobelPrize[firstname],$A815,NobelPrize[surname],$B815)</f>
        <v>1</v>
      </c>
      <c r="D815" t="str">
        <v>Vernon L. Smith</v>
      </c>
    </row>
    <row r="816" spans="1:4" x14ac:dyDescent="0.3">
      <c r="A816" t="str">
        <v>Imre</v>
      </c>
      <c r="B816" t="str">
        <v>Kertész</v>
      </c>
      <c r="C816">
        <f>COUNTIFS(NobelPrize[firstname],$A816,NobelPrize[surname],$B816)</f>
        <v>1</v>
      </c>
      <c r="D816" t="str">
        <v>Imre Kertész</v>
      </c>
    </row>
    <row r="817" spans="1:4" x14ac:dyDescent="0.3">
      <c r="A817" t="str">
        <v>Jimmy</v>
      </c>
      <c r="B817" t="str">
        <v>Carter</v>
      </c>
      <c r="C817">
        <f>COUNTIFS(NobelPrize[firstname],$A817,NobelPrize[surname],$B817)</f>
        <v>1</v>
      </c>
      <c r="D817" t="str">
        <v>Jimmy Carter</v>
      </c>
    </row>
    <row r="818" spans="1:4" x14ac:dyDescent="0.3">
      <c r="A818" t="str">
        <v>J. M.</v>
      </c>
      <c r="B818" t="str">
        <v>Coetzee</v>
      </c>
      <c r="C818">
        <f>COUNTIFS(NobelPrize[firstname],$A818,NobelPrize[surname],$B818)</f>
        <v>1</v>
      </c>
      <c r="D818" t="str">
        <v>J. M. Coetzee</v>
      </c>
    </row>
    <row r="819" spans="1:4" x14ac:dyDescent="0.3">
      <c r="A819" t="str">
        <v>Paul C.</v>
      </c>
      <c r="B819" t="str">
        <v>Lauterbur</v>
      </c>
      <c r="C819">
        <f>COUNTIFS(NobelPrize[firstname],$A819,NobelPrize[surname],$B819)</f>
        <v>1</v>
      </c>
      <c r="D819" t="str">
        <v>Paul C. Lauterbur</v>
      </c>
    </row>
    <row r="820" spans="1:4" x14ac:dyDescent="0.3">
      <c r="A820" t="str">
        <v>Sir Peter</v>
      </c>
      <c r="B820" t="str">
        <v>Mansfield</v>
      </c>
      <c r="C820">
        <f>COUNTIFS(NobelPrize[firstname],$A820,NobelPrize[surname],$B820)</f>
        <v>1</v>
      </c>
      <c r="D820" t="str">
        <v>Sir Peter Mansfield</v>
      </c>
    </row>
    <row r="821" spans="1:4" x14ac:dyDescent="0.3">
      <c r="A821" t="str">
        <v>Alexei</v>
      </c>
      <c r="B821" t="str">
        <v>Abrikosov</v>
      </c>
      <c r="C821">
        <f>COUNTIFS(NobelPrize[firstname],$A821,NobelPrize[surname],$B821)</f>
        <v>1</v>
      </c>
      <c r="D821" t="str">
        <v>Alexei Abrikosov</v>
      </c>
    </row>
    <row r="822" spans="1:4" x14ac:dyDescent="0.3">
      <c r="A822" t="str">
        <v>Vitaly L.</v>
      </c>
      <c r="B822" t="str">
        <v>Ginzburg</v>
      </c>
      <c r="C822">
        <f>COUNTIFS(NobelPrize[firstname],$A822,NobelPrize[surname],$B822)</f>
        <v>1</v>
      </c>
      <c r="D822" t="str">
        <v>Vitaly L. Ginzburg</v>
      </c>
    </row>
    <row r="823" spans="1:4" x14ac:dyDescent="0.3">
      <c r="A823" t="str">
        <v>Anthony J.</v>
      </c>
      <c r="B823" t="str">
        <v>Leggett</v>
      </c>
      <c r="C823">
        <f>COUNTIFS(NobelPrize[firstname],$A823,NobelPrize[surname],$B823)</f>
        <v>1</v>
      </c>
      <c r="D823" t="str">
        <v>Anthony J. Leggett</v>
      </c>
    </row>
    <row r="824" spans="1:4" x14ac:dyDescent="0.3">
      <c r="A824" t="str">
        <v>Peter</v>
      </c>
      <c r="B824" t="str">
        <v>Agre</v>
      </c>
      <c r="C824">
        <f>COUNTIFS(NobelPrize[firstname],$A824,NobelPrize[surname],$B824)</f>
        <v>1</v>
      </c>
      <c r="D824" t="str">
        <v>Peter Agre</v>
      </c>
    </row>
    <row r="825" spans="1:4" x14ac:dyDescent="0.3">
      <c r="A825" t="str">
        <v>Roderick</v>
      </c>
      <c r="B825" t="str">
        <v>MacKinnon</v>
      </c>
      <c r="C825">
        <f>COUNTIFS(NobelPrize[firstname],$A825,NobelPrize[surname],$B825)</f>
        <v>1</v>
      </c>
      <c r="D825" t="str">
        <v>Roderick MacKinnon</v>
      </c>
    </row>
    <row r="826" spans="1:4" x14ac:dyDescent="0.3">
      <c r="A826" t="str">
        <v>Robert F.</v>
      </c>
      <c r="B826" t="str">
        <v>Engle III</v>
      </c>
      <c r="C826">
        <f>COUNTIFS(NobelPrize[firstname],$A826,NobelPrize[surname],$B826)</f>
        <v>1</v>
      </c>
      <c r="D826" t="str">
        <v>Robert F. Engle III</v>
      </c>
    </row>
    <row r="827" spans="1:4" x14ac:dyDescent="0.3">
      <c r="A827" t="str">
        <v>Clive W.J.</v>
      </c>
      <c r="B827" t="str">
        <v>Granger</v>
      </c>
      <c r="C827">
        <f>COUNTIFS(NobelPrize[firstname],$A827,NobelPrize[surname],$B827)</f>
        <v>1</v>
      </c>
      <c r="D827" t="str">
        <v>Clive W.J. Granger</v>
      </c>
    </row>
    <row r="828" spans="1:4" x14ac:dyDescent="0.3">
      <c r="A828" t="str">
        <v>Shirin</v>
      </c>
      <c r="B828" t="str">
        <v>Ebadi</v>
      </c>
      <c r="C828">
        <f>COUNTIFS(NobelPrize[firstname],$A828,NobelPrize[surname],$B828)</f>
        <v>1</v>
      </c>
      <c r="D828" t="str">
        <v>Shirin Ebadi</v>
      </c>
    </row>
    <row r="829" spans="1:4" x14ac:dyDescent="0.3">
      <c r="A829" t="str">
        <v>Richard</v>
      </c>
      <c r="B829" t="str">
        <v>Axel</v>
      </c>
      <c r="C829">
        <f>COUNTIFS(NobelPrize[firstname],$A829,NobelPrize[surname],$B829)</f>
        <v>1</v>
      </c>
      <c r="D829" t="str">
        <v>Richard Axel</v>
      </c>
    </row>
    <row r="830" spans="1:4" x14ac:dyDescent="0.3">
      <c r="A830" t="str">
        <v>Linda B.</v>
      </c>
      <c r="B830" t="str">
        <v>Buck</v>
      </c>
      <c r="C830">
        <f>COUNTIFS(NobelPrize[firstname],$A830,NobelPrize[surname],$B830)</f>
        <v>1</v>
      </c>
      <c r="D830" t="str">
        <v>Linda B. Buck</v>
      </c>
    </row>
    <row r="831" spans="1:4" x14ac:dyDescent="0.3">
      <c r="A831" t="str">
        <v>David J.</v>
      </c>
      <c r="B831" t="str">
        <v>Gross</v>
      </c>
      <c r="C831">
        <f>COUNTIFS(NobelPrize[firstname],$A831,NobelPrize[surname],$B831)</f>
        <v>1</v>
      </c>
      <c r="D831" t="str">
        <v>David J. Gross</v>
      </c>
    </row>
    <row r="832" spans="1:4" x14ac:dyDescent="0.3">
      <c r="A832" t="str">
        <v>H. David</v>
      </c>
      <c r="B832" t="str">
        <v>Politzer</v>
      </c>
      <c r="C832">
        <f>COUNTIFS(NobelPrize[firstname],$A832,NobelPrize[surname],$B832)</f>
        <v>1</v>
      </c>
      <c r="D832" t="str">
        <v>H. David Politzer</v>
      </c>
    </row>
    <row r="833" spans="1:4" x14ac:dyDescent="0.3">
      <c r="A833" t="str">
        <v>Frank</v>
      </c>
      <c r="B833" t="str">
        <v>Wilczek</v>
      </c>
      <c r="C833">
        <f>COUNTIFS(NobelPrize[firstname],$A833,NobelPrize[surname],$B833)</f>
        <v>1</v>
      </c>
      <c r="D833" t="str">
        <v>Frank Wilczek</v>
      </c>
    </row>
    <row r="834" spans="1:4" x14ac:dyDescent="0.3">
      <c r="A834" t="str">
        <v>Aaron</v>
      </c>
      <c r="B834" t="str">
        <v>Ciechanover</v>
      </c>
      <c r="C834">
        <f>COUNTIFS(NobelPrize[firstname],$A834,NobelPrize[surname],$B834)</f>
        <v>1</v>
      </c>
      <c r="D834" t="str">
        <v>Aaron Ciechanover</v>
      </c>
    </row>
    <row r="835" spans="1:4" x14ac:dyDescent="0.3">
      <c r="A835" t="str">
        <v>Avram</v>
      </c>
      <c r="B835" t="str">
        <v>Hershko</v>
      </c>
      <c r="C835">
        <f>COUNTIFS(NobelPrize[firstname],$A835,NobelPrize[surname],$B835)</f>
        <v>1</v>
      </c>
      <c r="D835" t="str">
        <v>Avram Hershko</v>
      </c>
    </row>
    <row r="836" spans="1:4" x14ac:dyDescent="0.3">
      <c r="A836" t="str">
        <v>Irwin</v>
      </c>
      <c r="B836" t="str">
        <v>Rose</v>
      </c>
      <c r="C836">
        <f>COUNTIFS(NobelPrize[firstname],$A836,NobelPrize[surname],$B836)</f>
        <v>1</v>
      </c>
      <c r="D836" t="str">
        <v>Irwin Rose</v>
      </c>
    </row>
    <row r="837" spans="1:4" x14ac:dyDescent="0.3">
      <c r="A837" t="str">
        <v>Elfriede</v>
      </c>
      <c r="B837" t="str">
        <v>Jelinek</v>
      </c>
      <c r="C837">
        <f>COUNTIFS(NobelPrize[firstname],$A837,NobelPrize[surname],$B837)</f>
        <v>1</v>
      </c>
      <c r="D837" t="str">
        <v>Elfriede Jelinek</v>
      </c>
    </row>
    <row r="838" spans="1:4" x14ac:dyDescent="0.3">
      <c r="A838" t="str">
        <v>Wangari</v>
      </c>
      <c r="B838" t="str">
        <v>Maathai</v>
      </c>
      <c r="C838">
        <f>COUNTIFS(NobelPrize[firstname],$A838,NobelPrize[surname],$B838)</f>
        <v>1</v>
      </c>
      <c r="D838" t="str">
        <v>Wangari Maathai</v>
      </c>
    </row>
    <row r="839" spans="1:4" x14ac:dyDescent="0.3">
      <c r="A839" t="str">
        <v>Finn E.</v>
      </c>
      <c r="B839" t="str">
        <v>Kydland</v>
      </c>
      <c r="C839">
        <f>COUNTIFS(NobelPrize[firstname],$A839,NobelPrize[surname],$B839)</f>
        <v>1</v>
      </c>
      <c r="D839" t="str">
        <v>Finn E. Kydland</v>
      </c>
    </row>
    <row r="840" spans="1:4" x14ac:dyDescent="0.3">
      <c r="A840" t="str">
        <v>Edward C.</v>
      </c>
      <c r="B840" t="str">
        <v>Prescott</v>
      </c>
      <c r="C840">
        <f>COUNTIFS(NobelPrize[firstname],$A840,NobelPrize[surname],$B840)</f>
        <v>1</v>
      </c>
      <c r="D840" t="str">
        <v>Edward C. Prescott</v>
      </c>
    </row>
    <row r="841" spans="1:4" x14ac:dyDescent="0.3">
      <c r="A841" t="str">
        <v>Barry J.</v>
      </c>
      <c r="B841" t="str">
        <v>Marshall</v>
      </c>
      <c r="C841">
        <f>COUNTIFS(NobelPrize[firstname],$A841,NobelPrize[surname],$B841)</f>
        <v>1</v>
      </c>
      <c r="D841" t="str">
        <v>Barry J. Marshall</v>
      </c>
    </row>
    <row r="842" spans="1:4" x14ac:dyDescent="0.3">
      <c r="A842" t="str">
        <v>J. Robin</v>
      </c>
      <c r="B842" t="str">
        <v>Warren</v>
      </c>
      <c r="C842">
        <f>COUNTIFS(NobelPrize[firstname],$A842,NobelPrize[surname],$B842)</f>
        <v>1</v>
      </c>
      <c r="D842" t="str">
        <v>J. Robin Warren</v>
      </c>
    </row>
    <row r="843" spans="1:4" x14ac:dyDescent="0.3">
      <c r="A843" t="str">
        <v>Roy J.</v>
      </c>
      <c r="B843" t="str">
        <v>Glauber</v>
      </c>
      <c r="C843">
        <f>COUNTIFS(NobelPrize[firstname],$A843,NobelPrize[surname],$B843)</f>
        <v>1</v>
      </c>
      <c r="D843" t="str">
        <v>Roy J. Glauber</v>
      </c>
    </row>
    <row r="844" spans="1:4" x14ac:dyDescent="0.3">
      <c r="A844" t="str">
        <v>John L.</v>
      </c>
      <c r="B844" t="str">
        <v>Hall</v>
      </c>
      <c r="C844">
        <f>COUNTIFS(NobelPrize[firstname],$A844,NobelPrize[surname],$B844)</f>
        <v>1</v>
      </c>
      <c r="D844" t="str">
        <v>John L. Hall</v>
      </c>
    </row>
    <row r="845" spans="1:4" x14ac:dyDescent="0.3">
      <c r="A845" t="str">
        <v>Theodor W.</v>
      </c>
      <c r="B845" t="str">
        <v>Hänsch </v>
      </c>
      <c r="C845">
        <f>COUNTIFS(NobelPrize[firstname],$A845,NobelPrize[surname],$B845)</f>
        <v>1</v>
      </c>
      <c r="D845" t="str">
        <v>Theodor W. Hänsch </v>
      </c>
    </row>
    <row r="846" spans="1:4" x14ac:dyDescent="0.3">
      <c r="A846" t="str">
        <v>Yves</v>
      </c>
      <c r="B846" t="str">
        <v>Chauvin</v>
      </c>
      <c r="C846">
        <f>COUNTIFS(NobelPrize[firstname],$A846,NobelPrize[surname],$B846)</f>
        <v>1</v>
      </c>
      <c r="D846" t="str">
        <v>Yves Chauvin</v>
      </c>
    </row>
    <row r="847" spans="1:4" x14ac:dyDescent="0.3">
      <c r="A847" t="str">
        <v>Robert H.</v>
      </c>
      <c r="B847" t="str">
        <v>Grubbs</v>
      </c>
      <c r="C847">
        <f>COUNTIFS(NobelPrize[firstname],$A847,NobelPrize[surname],$B847)</f>
        <v>1</v>
      </c>
      <c r="D847" t="str">
        <v>Robert H. Grubbs</v>
      </c>
    </row>
    <row r="848" spans="1:4" x14ac:dyDescent="0.3">
      <c r="A848" t="str">
        <v>Richard R.</v>
      </c>
      <c r="B848" t="str">
        <v>Schrock</v>
      </c>
      <c r="C848">
        <f>COUNTIFS(NobelPrize[firstname],$A848,NobelPrize[surname],$B848)</f>
        <v>1</v>
      </c>
      <c r="D848" t="str">
        <v>Richard R. Schrock</v>
      </c>
    </row>
    <row r="849" spans="1:4" x14ac:dyDescent="0.3">
      <c r="A849" t="str">
        <v>Mohamed</v>
      </c>
      <c r="B849" t="str">
        <v>ElBaradei</v>
      </c>
      <c r="C849">
        <f>COUNTIFS(NobelPrize[firstname],$A849,NobelPrize[surname],$B849)</f>
        <v>1</v>
      </c>
      <c r="D849" t="str">
        <v>Mohamed ElBaradei</v>
      </c>
    </row>
    <row r="850" spans="1:4" x14ac:dyDescent="0.3">
      <c r="A850" t="str">
        <v>Robert J.</v>
      </c>
      <c r="B850" t="str">
        <v>Aumann</v>
      </c>
      <c r="C850">
        <f>COUNTIFS(NobelPrize[firstname],$A850,NobelPrize[surname],$B850)</f>
        <v>1</v>
      </c>
      <c r="D850" t="str">
        <v>Robert J. Aumann</v>
      </c>
    </row>
    <row r="851" spans="1:4" x14ac:dyDescent="0.3">
      <c r="A851" t="str">
        <v>Thomas C.</v>
      </c>
      <c r="B851" t="str">
        <v>Schelling</v>
      </c>
      <c r="C851">
        <f>COUNTIFS(NobelPrize[firstname],$A851,NobelPrize[surname],$B851)</f>
        <v>1</v>
      </c>
      <c r="D851" t="str">
        <v>Thomas C. Schelling</v>
      </c>
    </row>
    <row r="852" spans="1:4" x14ac:dyDescent="0.3">
      <c r="A852" t="str">
        <v>Harold</v>
      </c>
      <c r="B852" t="str">
        <v>Pinter</v>
      </c>
      <c r="C852">
        <f>COUNTIFS(NobelPrize[firstname],$A852,NobelPrize[surname],$B852)</f>
        <v>1</v>
      </c>
      <c r="D852" t="str">
        <v>Harold Pinter</v>
      </c>
    </row>
    <row r="853" spans="1:4" x14ac:dyDescent="0.3">
      <c r="A853" t="str">
        <v>Andrew Z.</v>
      </c>
      <c r="B853" t="str">
        <v>Fire</v>
      </c>
      <c r="C853">
        <f>COUNTIFS(NobelPrize[firstname],$A853,NobelPrize[surname],$B853)</f>
        <v>1</v>
      </c>
      <c r="D853" t="str">
        <v>Andrew Z. Fire</v>
      </c>
    </row>
    <row r="854" spans="1:4" x14ac:dyDescent="0.3">
      <c r="A854" t="str">
        <v>Craig C.</v>
      </c>
      <c r="B854" t="str">
        <v>Mello</v>
      </c>
      <c r="C854">
        <f>COUNTIFS(NobelPrize[firstname],$A854,NobelPrize[surname],$B854)</f>
        <v>1</v>
      </c>
      <c r="D854" t="str">
        <v>Craig C. Mello</v>
      </c>
    </row>
    <row r="855" spans="1:4" x14ac:dyDescent="0.3">
      <c r="A855" t="str">
        <v>John C.</v>
      </c>
      <c r="B855" t="str">
        <v>Mather</v>
      </c>
      <c r="C855">
        <f>COUNTIFS(NobelPrize[firstname],$A855,NobelPrize[surname],$B855)</f>
        <v>1</v>
      </c>
      <c r="D855" t="str">
        <v>John C. Mather</v>
      </c>
    </row>
    <row r="856" spans="1:4" x14ac:dyDescent="0.3">
      <c r="A856" t="str">
        <v>George F.</v>
      </c>
      <c r="B856" t="str">
        <v>Smoot</v>
      </c>
      <c r="C856">
        <f>COUNTIFS(NobelPrize[firstname],$A856,NobelPrize[surname],$B856)</f>
        <v>1</v>
      </c>
      <c r="D856" t="str">
        <v>George F. Smoot</v>
      </c>
    </row>
    <row r="857" spans="1:4" x14ac:dyDescent="0.3">
      <c r="A857" t="str">
        <v>Roger D.</v>
      </c>
      <c r="B857" t="str">
        <v>Kornberg</v>
      </c>
      <c r="C857">
        <f>COUNTIFS(NobelPrize[firstname],$A857,NobelPrize[surname],$B857)</f>
        <v>1</v>
      </c>
      <c r="D857" t="str">
        <v>Roger D. Kornberg</v>
      </c>
    </row>
    <row r="858" spans="1:4" x14ac:dyDescent="0.3">
      <c r="A858" t="str">
        <v>Edmund S.</v>
      </c>
      <c r="B858" t="str">
        <v>Phelps</v>
      </c>
      <c r="C858">
        <f>COUNTIFS(NobelPrize[firstname],$A858,NobelPrize[surname],$B858)</f>
        <v>1</v>
      </c>
      <c r="D858" t="str">
        <v>Edmund S. Phelps</v>
      </c>
    </row>
    <row r="859" spans="1:4" x14ac:dyDescent="0.3">
      <c r="A859" t="str">
        <v>Orhan</v>
      </c>
      <c r="B859" t="str">
        <v>Pamuk</v>
      </c>
      <c r="C859">
        <f>COUNTIFS(NobelPrize[firstname],$A859,NobelPrize[surname],$B859)</f>
        <v>1</v>
      </c>
      <c r="D859" t="str">
        <v>Orhan Pamuk</v>
      </c>
    </row>
    <row r="860" spans="1:4" x14ac:dyDescent="0.3">
      <c r="A860" t="str">
        <v>Muhammad</v>
      </c>
      <c r="B860" t="str">
        <v>Yunus</v>
      </c>
      <c r="C860">
        <f>COUNTIFS(NobelPrize[firstname],$A860,NobelPrize[surname],$B860)</f>
        <v>1</v>
      </c>
      <c r="D860" t="str">
        <v>Muhammad Yunus</v>
      </c>
    </row>
    <row r="861" spans="1:4" x14ac:dyDescent="0.3">
      <c r="A861" t="str">
        <v>Mario R.</v>
      </c>
      <c r="B861" t="str">
        <v>Capecchi</v>
      </c>
      <c r="C861">
        <f>COUNTIFS(NobelPrize[firstname],$A861,NobelPrize[surname],$B861)</f>
        <v>1</v>
      </c>
      <c r="D861" t="str">
        <v>Mario R. Capecchi</v>
      </c>
    </row>
    <row r="862" spans="1:4" x14ac:dyDescent="0.3">
      <c r="A862" t="str">
        <v>Sir Martin J.</v>
      </c>
      <c r="B862" t="str">
        <v>Evans</v>
      </c>
      <c r="C862">
        <f>COUNTIFS(NobelPrize[firstname],$A862,NobelPrize[surname],$B862)</f>
        <v>1</v>
      </c>
      <c r="D862" t="str">
        <v>Sir Martin J. Evans</v>
      </c>
    </row>
    <row r="863" spans="1:4" x14ac:dyDescent="0.3">
      <c r="A863" t="str">
        <v>Oliver</v>
      </c>
      <c r="B863" t="str">
        <v>Smithies</v>
      </c>
      <c r="C863">
        <f>COUNTIFS(NobelPrize[firstname],$A863,NobelPrize[surname],$B863)</f>
        <v>1</v>
      </c>
      <c r="D863" t="str">
        <v>Oliver Smithies</v>
      </c>
    </row>
    <row r="864" spans="1:4" x14ac:dyDescent="0.3">
      <c r="A864" t="str">
        <v>Albert</v>
      </c>
      <c r="B864" t="str">
        <v>Fert</v>
      </c>
      <c r="C864">
        <f>COUNTIFS(NobelPrize[firstname],$A864,NobelPrize[surname],$B864)</f>
        <v>1</v>
      </c>
      <c r="D864" t="str">
        <v>Albert Fert</v>
      </c>
    </row>
    <row r="865" spans="1:4" x14ac:dyDescent="0.3">
      <c r="A865" t="str">
        <v>Peter</v>
      </c>
      <c r="B865" t="str">
        <v>Grünberg </v>
      </c>
      <c r="C865">
        <f>COUNTIFS(NobelPrize[firstname],$A865,NobelPrize[surname],$B865)</f>
        <v>1</v>
      </c>
      <c r="D865" t="str">
        <v>Peter Grünberg </v>
      </c>
    </row>
    <row r="866" spans="1:4" x14ac:dyDescent="0.3">
      <c r="A866" t="str">
        <v>Gerhard</v>
      </c>
      <c r="B866" t="str">
        <v>Ertl</v>
      </c>
      <c r="C866">
        <f>COUNTIFS(NobelPrize[firstname],$A866,NobelPrize[surname],$B866)</f>
        <v>1</v>
      </c>
      <c r="D866" t="str">
        <v>Gerhard Ertl</v>
      </c>
    </row>
    <row r="867" spans="1:4" x14ac:dyDescent="0.3">
      <c r="A867" t="str">
        <v>Doris</v>
      </c>
      <c r="B867" t="str">
        <v>Lessing</v>
      </c>
      <c r="C867">
        <f>COUNTIFS(NobelPrize[firstname],$A867,NobelPrize[surname],$B867)</f>
        <v>1</v>
      </c>
      <c r="D867" t="str">
        <v>Doris Lessing</v>
      </c>
    </row>
    <row r="868" spans="1:4" x14ac:dyDescent="0.3">
      <c r="A868" t="str">
        <v>Al</v>
      </c>
      <c r="B868" t="str">
        <v>Gore</v>
      </c>
      <c r="C868">
        <f>COUNTIFS(NobelPrize[firstname],$A868,NobelPrize[surname],$B868)</f>
        <v>1</v>
      </c>
      <c r="D868" t="str">
        <v>Al Gore</v>
      </c>
    </row>
    <row r="869" spans="1:4" x14ac:dyDescent="0.3">
      <c r="A869" t="str">
        <v>Leonid</v>
      </c>
      <c r="B869" t="str">
        <v>Hurwicz</v>
      </c>
      <c r="C869">
        <f>COUNTIFS(NobelPrize[firstname],$A869,NobelPrize[surname],$B869)</f>
        <v>1</v>
      </c>
      <c r="D869" t="str">
        <v>Leonid Hurwicz</v>
      </c>
    </row>
    <row r="870" spans="1:4" x14ac:dyDescent="0.3">
      <c r="A870" t="str">
        <v>Eric S.</v>
      </c>
      <c r="B870" t="str">
        <v>Maskin</v>
      </c>
      <c r="C870">
        <f>COUNTIFS(NobelPrize[firstname],$A870,NobelPrize[surname],$B870)</f>
        <v>1</v>
      </c>
      <c r="D870" t="str">
        <v>Eric S. Maskin</v>
      </c>
    </row>
    <row r="871" spans="1:4" x14ac:dyDescent="0.3">
      <c r="A871" t="str">
        <v>Roger B.</v>
      </c>
      <c r="B871" t="str">
        <v>Myerson</v>
      </c>
      <c r="C871">
        <f>COUNTIFS(NobelPrize[firstname],$A871,NobelPrize[surname],$B871)</f>
        <v>1</v>
      </c>
      <c r="D871" t="str">
        <v>Roger B. Myerson</v>
      </c>
    </row>
    <row r="872" spans="1:4" x14ac:dyDescent="0.3">
      <c r="A872" t="str">
        <v>Harald</v>
      </c>
      <c r="B872" t="str">
        <v>zur Hausen</v>
      </c>
      <c r="C872">
        <f>COUNTIFS(NobelPrize[firstname],$A872,NobelPrize[surname],$B872)</f>
        <v>1</v>
      </c>
      <c r="D872" t="str">
        <v>Harald zur Hausen</v>
      </c>
    </row>
    <row r="873" spans="1:4" x14ac:dyDescent="0.3">
      <c r="A873" t="str">
        <v>Françoise </v>
      </c>
      <c r="B873" t="str">
        <v>Barré-Sinoussi</v>
      </c>
      <c r="C873">
        <f>COUNTIFS(NobelPrize[firstname],$A873,NobelPrize[surname],$B873)</f>
        <v>1</v>
      </c>
      <c r="D873" t="str">
        <v>Françoise  Barré-Sinoussi</v>
      </c>
    </row>
    <row r="874" spans="1:4" x14ac:dyDescent="0.3">
      <c r="A874" t="str">
        <v>Luc</v>
      </c>
      <c r="B874" t="str">
        <v>Montagnier</v>
      </c>
      <c r="C874">
        <f>COUNTIFS(NobelPrize[firstname],$A874,NobelPrize[surname],$B874)</f>
        <v>1</v>
      </c>
      <c r="D874" t="str">
        <v>Luc Montagnier</v>
      </c>
    </row>
    <row r="875" spans="1:4" x14ac:dyDescent="0.3">
      <c r="A875" t="str">
        <v>Yoichiro</v>
      </c>
      <c r="B875" t="str">
        <v>Nambu</v>
      </c>
      <c r="C875">
        <f>COUNTIFS(NobelPrize[firstname],$A875,NobelPrize[surname],$B875)</f>
        <v>1</v>
      </c>
      <c r="D875" t="str">
        <v>Yoichiro Nambu</v>
      </c>
    </row>
    <row r="876" spans="1:4" x14ac:dyDescent="0.3">
      <c r="A876" t="str">
        <v>Makoto</v>
      </c>
      <c r="B876" t="str">
        <v>Kobayashi</v>
      </c>
      <c r="C876">
        <f>COUNTIFS(NobelPrize[firstname],$A876,NobelPrize[surname],$B876)</f>
        <v>1</v>
      </c>
      <c r="D876" t="str">
        <v>Makoto Kobayashi</v>
      </c>
    </row>
    <row r="877" spans="1:4" x14ac:dyDescent="0.3">
      <c r="A877" t="str">
        <v>Toshihide</v>
      </c>
      <c r="B877" t="str">
        <v>Maskawa</v>
      </c>
      <c r="C877">
        <f>COUNTIFS(NobelPrize[firstname],$A877,NobelPrize[surname],$B877)</f>
        <v>1</v>
      </c>
      <c r="D877" t="str">
        <v>Toshihide Maskawa</v>
      </c>
    </row>
    <row r="878" spans="1:4" x14ac:dyDescent="0.3">
      <c r="A878" t="str">
        <v>Osamu</v>
      </c>
      <c r="B878" t="str">
        <v>Shimomura</v>
      </c>
      <c r="C878">
        <f>COUNTIFS(NobelPrize[firstname],$A878,NobelPrize[surname],$B878)</f>
        <v>1</v>
      </c>
      <c r="D878" t="str">
        <v>Osamu Shimomura</v>
      </c>
    </row>
    <row r="879" spans="1:4" x14ac:dyDescent="0.3">
      <c r="A879" t="str">
        <v>Martin</v>
      </c>
      <c r="B879" t="str">
        <v>Chalfie</v>
      </c>
      <c r="C879">
        <f>COUNTIFS(NobelPrize[firstname],$A879,NobelPrize[surname],$B879)</f>
        <v>1</v>
      </c>
      <c r="D879" t="str">
        <v>Martin Chalfie</v>
      </c>
    </row>
    <row r="880" spans="1:4" x14ac:dyDescent="0.3">
      <c r="A880" t="str">
        <v>Roger Y.</v>
      </c>
      <c r="B880" t="str">
        <v>Tsien</v>
      </c>
      <c r="C880">
        <f>COUNTIFS(NobelPrize[firstname],$A880,NobelPrize[surname],$B880)</f>
        <v>1</v>
      </c>
      <c r="D880" t="str">
        <v>Roger Y. Tsien</v>
      </c>
    </row>
    <row r="881" spans="1:4" x14ac:dyDescent="0.3">
      <c r="A881" t="str">
        <v>Jean-Marie Gustave</v>
      </c>
      <c r="B881" t="str">
        <v> Le Clézio </v>
      </c>
      <c r="C881">
        <f>COUNTIFS(NobelPrize[firstname],$A881,NobelPrize[surname],$B881)</f>
        <v>1</v>
      </c>
      <c r="D881" t="str">
        <v>Jean-Marie Gustave  Le Clézio </v>
      </c>
    </row>
    <row r="882" spans="1:4" x14ac:dyDescent="0.3">
      <c r="A882" t="str">
        <v>Martti</v>
      </c>
      <c r="B882" t="str">
        <v>Ahtisaari</v>
      </c>
      <c r="C882">
        <f>COUNTIFS(NobelPrize[firstname],$A882,NobelPrize[surname],$B882)</f>
        <v>1</v>
      </c>
      <c r="D882" t="str">
        <v>Martti Ahtisaari</v>
      </c>
    </row>
    <row r="883" spans="1:4" x14ac:dyDescent="0.3">
      <c r="A883" t="str">
        <v>Paul</v>
      </c>
      <c r="B883" t="str">
        <v>Krugman</v>
      </c>
      <c r="C883">
        <f>COUNTIFS(NobelPrize[firstname],$A883,NobelPrize[surname],$B883)</f>
        <v>1</v>
      </c>
      <c r="D883" t="str">
        <v>Paul Krugman</v>
      </c>
    </row>
    <row r="884" spans="1:4" x14ac:dyDescent="0.3">
      <c r="A884" t="str">
        <v>Elizabeth H.</v>
      </c>
      <c r="B884" t="str">
        <v>Blackburn</v>
      </c>
      <c r="C884">
        <f>COUNTIFS(NobelPrize[firstname],$A884,NobelPrize[surname],$B884)</f>
        <v>1</v>
      </c>
      <c r="D884" t="str">
        <v>Elizabeth H. Blackburn</v>
      </c>
    </row>
    <row r="885" spans="1:4" x14ac:dyDescent="0.3">
      <c r="A885" t="str">
        <v>Carol W.</v>
      </c>
      <c r="B885" t="str">
        <v>Greider</v>
      </c>
      <c r="C885">
        <f>COUNTIFS(NobelPrize[firstname],$A885,NobelPrize[surname],$B885)</f>
        <v>1</v>
      </c>
      <c r="D885" t="str">
        <v>Carol W. Greider</v>
      </c>
    </row>
    <row r="886" spans="1:4" x14ac:dyDescent="0.3">
      <c r="A886" t="str">
        <v>Jack W.</v>
      </c>
      <c r="B886" t="str">
        <v>Szostak</v>
      </c>
      <c r="C886">
        <f>COUNTIFS(NobelPrize[firstname],$A886,NobelPrize[surname],$B886)</f>
        <v>1</v>
      </c>
      <c r="D886" t="str">
        <v>Jack W. Szostak</v>
      </c>
    </row>
    <row r="887" spans="1:4" x14ac:dyDescent="0.3">
      <c r="A887" t="str">
        <v>Charles K.</v>
      </c>
      <c r="B887" t="str">
        <v>Kao</v>
      </c>
      <c r="C887">
        <f>COUNTIFS(NobelPrize[firstname],$A887,NobelPrize[surname],$B887)</f>
        <v>1</v>
      </c>
      <c r="D887" t="str">
        <v>Charles K. Kao</v>
      </c>
    </row>
    <row r="888" spans="1:4" x14ac:dyDescent="0.3">
      <c r="A888" t="str">
        <v>Willard S.</v>
      </c>
      <c r="B888" t="str">
        <v>Boyle</v>
      </c>
      <c r="C888">
        <f>COUNTIFS(NobelPrize[firstname],$A888,NobelPrize[surname],$B888)</f>
        <v>1</v>
      </c>
      <c r="D888" t="str">
        <v>Willard S. Boyle</v>
      </c>
    </row>
    <row r="889" spans="1:4" x14ac:dyDescent="0.3">
      <c r="A889" t="str">
        <v>George E.</v>
      </c>
      <c r="B889" t="str">
        <v>Smith</v>
      </c>
      <c r="C889">
        <f>COUNTIFS(NobelPrize[firstname],$A889,NobelPrize[surname],$B889)</f>
        <v>1</v>
      </c>
      <c r="D889" t="str">
        <v>George E. Smith</v>
      </c>
    </row>
    <row r="890" spans="1:4" x14ac:dyDescent="0.3">
      <c r="A890" t="str">
        <v>Venkatraman</v>
      </c>
      <c r="B890" t="str">
        <v>Ramakrishnan</v>
      </c>
      <c r="C890">
        <f>COUNTIFS(NobelPrize[firstname],$A890,NobelPrize[surname],$B890)</f>
        <v>1</v>
      </c>
      <c r="D890" t="str">
        <v>Venkatraman Ramakrishnan</v>
      </c>
    </row>
    <row r="891" spans="1:4" x14ac:dyDescent="0.3">
      <c r="A891" t="str">
        <v>Thomas A.</v>
      </c>
      <c r="B891" t="str">
        <v>Steitz</v>
      </c>
      <c r="C891">
        <f>COUNTIFS(NobelPrize[firstname],$A891,NobelPrize[surname],$B891)</f>
        <v>1</v>
      </c>
      <c r="D891" t="str">
        <v>Thomas A. Steitz</v>
      </c>
    </row>
    <row r="892" spans="1:4" x14ac:dyDescent="0.3">
      <c r="A892" t="str">
        <v>Ada E.</v>
      </c>
      <c r="B892" t="str">
        <v>Yonath</v>
      </c>
      <c r="C892">
        <f>COUNTIFS(NobelPrize[firstname],$A892,NobelPrize[surname],$B892)</f>
        <v>1</v>
      </c>
      <c r="D892" t="str">
        <v>Ada E. Yonath</v>
      </c>
    </row>
    <row r="893" spans="1:4" x14ac:dyDescent="0.3">
      <c r="A893" t="str">
        <v>Herta</v>
      </c>
      <c r="B893" t="str">
        <v xml:space="preserve">Müller </v>
      </c>
      <c r="C893">
        <f>COUNTIFS(NobelPrize[firstname],$A893,NobelPrize[surname],$B893)</f>
        <v>1</v>
      </c>
      <c r="D893" t="str">
        <v xml:space="preserve">Herta Müller </v>
      </c>
    </row>
    <row r="894" spans="1:4" x14ac:dyDescent="0.3">
      <c r="A894" t="str">
        <v>Barack</v>
      </c>
      <c r="B894" t="str">
        <v>Obama</v>
      </c>
      <c r="C894">
        <f>COUNTIFS(NobelPrize[firstname],$A894,NobelPrize[surname],$B894)</f>
        <v>1</v>
      </c>
      <c r="D894" t="str">
        <v>Barack Obama</v>
      </c>
    </row>
    <row r="895" spans="1:4" x14ac:dyDescent="0.3">
      <c r="A895" t="str">
        <v>Elinor</v>
      </c>
      <c r="B895" t="str">
        <v>Ostrom</v>
      </c>
      <c r="C895">
        <f>COUNTIFS(NobelPrize[firstname],$A895,NobelPrize[surname],$B895)</f>
        <v>1</v>
      </c>
      <c r="D895" t="str">
        <v>Elinor Ostrom</v>
      </c>
    </row>
    <row r="896" spans="1:4" x14ac:dyDescent="0.3">
      <c r="A896" t="str">
        <v>Oliver E.</v>
      </c>
      <c r="B896" t="str">
        <v>Williamson</v>
      </c>
      <c r="C896">
        <f>COUNTIFS(NobelPrize[firstname],$A896,NobelPrize[surname],$B896)</f>
        <v>1</v>
      </c>
      <c r="D896" t="str">
        <v>Oliver E. Williamson</v>
      </c>
    </row>
    <row r="897" spans="1:4" x14ac:dyDescent="0.3">
      <c r="A897" t="str">
        <v>Robert G.</v>
      </c>
      <c r="B897" t="str">
        <v>Edwards</v>
      </c>
      <c r="C897">
        <f>COUNTIFS(NobelPrize[firstname],$A897,NobelPrize[surname],$B897)</f>
        <v>1</v>
      </c>
      <c r="D897" t="str">
        <v>Robert G. Edwards</v>
      </c>
    </row>
    <row r="898" spans="1:4" x14ac:dyDescent="0.3">
      <c r="A898" t="str">
        <v>Andre</v>
      </c>
      <c r="B898" t="str">
        <v>Geim</v>
      </c>
      <c r="C898">
        <f>COUNTIFS(NobelPrize[firstname],$A898,NobelPrize[surname],$B898)</f>
        <v>1</v>
      </c>
      <c r="D898" t="str">
        <v>Andre Geim</v>
      </c>
    </row>
    <row r="899" spans="1:4" x14ac:dyDescent="0.3">
      <c r="A899" t="str">
        <v>Konstantin</v>
      </c>
      <c r="B899" t="str">
        <v>Novoselov</v>
      </c>
      <c r="C899">
        <f>COUNTIFS(NobelPrize[firstname],$A899,NobelPrize[surname],$B899)</f>
        <v>1</v>
      </c>
      <c r="D899" t="str">
        <v>Konstantin Novoselov</v>
      </c>
    </row>
    <row r="900" spans="1:4" x14ac:dyDescent="0.3">
      <c r="A900" t="str">
        <v>Richard F.</v>
      </c>
      <c r="B900" t="str">
        <v>Heck</v>
      </c>
      <c r="C900">
        <f>COUNTIFS(NobelPrize[firstname],$A900,NobelPrize[surname],$B900)</f>
        <v>1</v>
      </c>
      <c r="D900" t="str">
        <v>Richard F. Heck</v>
      </c>
    </row>
    <row r="901" spans="1:4" x14ac:dyDescent="0.3">
      <c r="A901" t="str">
        <v>Ei-ichi</v>
      </c>
      <c r="B901" t="str">
        <v>Negishi</v>
      </c>
      <c r="C901">
        <f>COUNTIFS(NobelPrize[firstname],$A901,NobelPrize[surname],$B901)</f>
        <v>1</v>
      </c>
      <c r="D901" t="str">
        <v>Ei-ichi Negishi</v>
      </c>
    </row>
    <row r="902" spans="1:4" x14ac:dyDescent="0.3">
      <c r="A902" t="str">
        <v>Akira</v>
      </c>
      <c r="B902" t="str">
        <v>Suzuki</v>
      </c>
      <c r="C902">
        <f>COUNTIFS(NobelPrize[firstname],$A902,NobelPrize[surname],$B902)</f>
        <v>1</v>
      </c>
      <c r="D902" t="str">
        <v>Akira Suzuki</v>
      </c>
    </row>
    <row r="903" spans="1:4" x14ac:dyDescent="0.3">
      <c r="A903" t="str">
        <v>Mario</v>
      </c>
      <c r="B903" t="str">
        <v>Vargas Llosa</v>
      </c>
      <c r="C903">
        <f>COUNTIFS(NobelPrize[firstname],$A903,NobelPrize[surname],$B903)</f>
        <v>1</v>
      </c>
      <c r="D903" t="str">
        <v>Mario Vargas Llosa</v>
      </c>
    </row>
    <row r="904" spans="1:4" x14ac:dyDescent="0.3">
      <c r="A904" t="str">
        <v>Xiaobo</v>
      </c>
      <c r="B904" t="str">
        <v>Liu</v>
      </c>
      <c r="C904">
        <f>COUNTIFS(NobelPrize[firstname],$A904,NobelPrize[surname],$B904)</f>
        <v>1</v>
      </c>
      <c r="D904" t="str">
        <v>Xiaobo Liu</v>
      </c>
    </row>
    <row r="905" spans="1:4" x14ac:dyDescent="0.3">
      <c r="A905" t="str">
        <v>Peter A.</v>
      </c>
      <c r="B905" t="str">
        <v>Diamond</v>
      </c>
      <c r="C905">
        <f>COUNTIFS(NobelPrize[firstname],$A905,NobelPrize[surname],$B905)</f>
        <v>1</v>
      </c>
      <c r="D905" t="str">
        <v>Peter A. Diamond</v>
      </c>
    </row>
    <row r="906" spans="1:4" x14ac:dyDescent="0.3">
      <c r="A906" t="str">
        <v>Dale T.</v>
      </c>
      <c r="B906" t="str">
        <v>Mortensen</v>
      </c>
      <c r="C906">
        <f>COUNTIFS(NobelPrize[firstname],$A906,NobelPrize[surname],$B906)</f>
        <v>1</v>
      </c>
      <c r="D906" t="str">
        <v>Dale T. Mortensen</v>
      </c>
    </row>
    <row r="907" spans="1:4" x14ac:dyDescent="0.3">
      <c r="A907" t="str">
        <v>Christopher A.</v>
      </c>
      <c r="B907" t="str">
        <v>Pissarides</v>
      </c>
      <c r="C907">
        <f>COUNTIFS(NobelPrize[firstname],$A907,NobelPrize[surname],$B907)</f>
        <v>1</v>
      </c>
      <c r="D907" t="str">
        <v>Christopher A. Pissarides</v>
      </c>
    </row>
    <row r="908" spans="1:4" x14ac:dyDescent="0.3">
      <c r="A908" t="str">
        <v>Bruce A.</v>
      </c>
      <c r="B908" t="str">
        <v>Beutler</v>
      </c>
      <c r="C908">
        <f>COUNTIFS(NobelPrize[firstname],$A908,NobelPrize[surname],$B908)</f>
        <v>1</v>
      </c>
      <c r="D908" t="str">
        <v>Bruce A. Beutler</v>
      </c>
    </row>
    <row r="909" spans="1:4" x14ac:dyDescent="0.3">
      <c r="A909" t="str">
        <v>Jules A.</v>
      </c>
      <c r="B909" t="str">
        <v>Hoffmann</v>
      </c>
      <c r="C909">
        <f>COUNTIFS(NobelPrize[firstname],$A909,NobelPrize[surname],$B909)</f>
        <v>1</v>
      </c>
      <c r="D909" t="str">
        <v>Jules A. Hoffmann</v>
      </c>
    </row>
    <row r="910" spans="1:4" x14ac:dyDescent="0.3">
      <c r="A910" t="str">
        <v>Ralph M.</v>
      </c>
      <c r="B910" t="str">
        <v>Steinman</v>
      </c>
      <c r="C910">
        <f>COUNTIFS(NobelPrize[firstname],$A910,NobelPrize[surname],$B910)</f>
        <v>1</v>
      </c>
      <c r="D910" t="str">
        <v>Ralph M. Steinman</v>
      </c>
    </row>
    <row r="911" spans="1:4" x14ac:dyDescent="0.3">
      <c r="A911" t="str">
        <v>Saul</v>
      </c>
      <c r="B911" t="str">
        <v>Perlmutter</v>
      </c>
      <c r="C911">
        <f>COUNTIFS(NobelPrize[firstname],$A911,NobelPrize[surname],$B911)</f>
        <v>1</v>
      </c>
      <c r="D911" t="str">
        <v>Saul Perlmutter</v>
      </c>
    </row>
    <row r="912" spans="1:4" x14ac:dyDescent="0.3">
      <c r="A912" t="str">
        <v>Brian P.</v>
      </c>
      <c r="B912" t="str">
        <v>Schmidt</v>
      </c>
      <c r="C912">
        <f>COUNTIFS(NobelPrize[firstname],$A912,NobelPrize[surname],$B912)</f>
        <v>1</v>
      </c>
      <c r="D912" t="str">
        <v>Brian P. Schmidt</v>
      </c>
    </row>
    <row r="913" spans="1:4" x14ac:dyDescent="0.3">
      <c r="A913" t="str">
        <v>Adam G.</v>
      </c>
      <c r="B913" t="str">
        <v>Riess</v>
      </c>
      <c r="C913">
        <f>COUNTIFS(NobelPrize[firstname],$A913,NobelPrize[surname],$B913)</f>
        <v>1</v>
      </c>
      <c r="D913" t="str">
        <v>Adam G. Riess</v>
      </c>
    </row>
    <row r="914" spans="1:4" x14ac:dyDescent="0.3">
      <c r="A914" t="str">
        <v>Dan</v>
      </c>
      <c r="B914" t="str">
        <v>Shechtman</v>
      </c>
      <c r="C914">
        <f>COUNTIFS(NobelPrize[firstname],$A914,NobelPrize[surname],$B914)</f>
        <v>1</v>
      </c>
      <c r="D914" t="str">
        <v>Dan Shechtman</v>
      </c>
    </row>
    <row r="915" spans="1:4" x14ac:dyDescent="0.3">
      <c r="A915" t="str">
        <v>Tomas</v>
      </c>
      <c r="B915" t="str">
        <v>Tranströmer</v>
      </c>
      <c r="C915">
        <f>COUNTIFS(NobelPrize[firstname],$A915,NobelPrize[surname],$B915)</f>
        <v>1</v>
      </c>
      <c r="D915" t="str">
        <v>Tomas Tranströmer</v>
      </c>
    </row>
    <row r="916" spans="1:4" x14ac:dyDescent="0.3">
      <c r="A916" t="str">
        <v>Ellen</v>
      </c>
      <c r="B916" t="str">
        <v>Johnson Sirleaf</v>
      </c>
      <c r="C916">
        <f>COUNTIFS(NobelPrize[firstname],$A916,NobelPrize[surname],$B916)</f>
        <v>1</v>
      </c>
      <c r="D916" t="str">
        <v>Ellen Johnson Sirleaf</v>
      </c>
    </row>
    <row r="917" spans="1:4" x14ac:dyDescent="0.3">
      <c r="A917" t="str">
        <v>Leymah</v>
      </c>
      <c r="B917" t="str">
        <v>Gbowee</v>
      </c>
      <c r="C917">
        <f>COUNTIFS(NobelPrize[firstname],$A917,NobelPrize[surname],$B917)</f>
        <v>1</v>
      </c>
      <c r="D917" t="str">
        <v>Leymah Gbowee</v>
      </c>
    </row>
    <row r="918" spans="1:4" x14ac:dyDescent="0.3">
      <c r="A918" t="str">
        <v>Tawakkol</v>
      </c>
      <c r="B918" t="str">
        <v>Karman</v>
      </c>
      <c r="C918">
        <f>COUNTIFS(NobelPrize[firstname],$A918,NobelPrize[surname],$B918)</f>
        <v>1</v>
      </c>
      <c r="D918" t="str">
        <v>Tawakkol Karman</v>
      </c>
    </row>
    <row r="919" spans="1:4" x14ac:dyDescent="0.3">
      <c r="A919" t="str">
        <v>Thomas J.</v>
      </c>
      <c r="B919" t="str">
        <v>Sargent</v>
      </c>
      <c r="C919">
        <f>COUNTIFS(NobelPrize[firstname],$A919,NobelPrize[surname],$B919)</f>
        <v>1</v>
      </c>
      <c r="D919" t="str">
        <v>Thomas J. Sargent</v>
      </c>
    </row>
    <row r="920" spans="1:4" x14ac:dyDescent="0.3">
      <c r="A920" t="str">
        <v>Christopher A.</v>
      </c>
      <c r="B920" t="str">
        <v>Sims</v>
      </c>
      <c r="C920">
        <f>COUNTIFS(NobelPrize[firstname],$A920,NobelPrize[surname],$B920)</f>
        <v>1</v>
      </c>
      <c r="D920" t="str">
        <v>Christopher A. Sims</v>
      </c>
    </row>
    <row r="921" spans="1:4" x14ac:dyDescent="0.3">
      <c r="A921" t="str">
        <v>Sir John B.</v>
      </c>
      <c r="B921" t="str">
        <v>Gurdon</v>
      </c>
      <c r="C921">
        <f>COUNTIFS(NobelPrize[firstname],$A921,NobelPrize[surname],$B921)</f>
        <v>1</v>
      </c>
      <c r="D921" t="str">
        <v>Sir John B. Gurdon</v>
      </c>
    </row>
    <row r="922" spans="1:4" x14ac:dyDescent="0.3">
      <c r="A922" t="str">
        <v>Shinya</v>
      </c>
      <c r="B922" t="str">
        <v>Yamanaka</v>
      </c>
      <c r="C922">
        <f>COUNTIFS(NobelPrize[firstname],$A922,NobelPrize[surname],$B922)</f>
        <v>1</v>
      </c>
      <c r="D922" t="str">
        <v>Shinya Yamanaka</v>
      </c>
    </row>
    <row r="923" spans="1:4" x14ac:dyDescent="0.3">
      <c r="A923" t="str">
        <v>Serge</v>
      </c>
      <c r="B923" t="str">
        <v>Haroche</v>
      </c>
      <c r="C923">
        <f>COUNTIFS(NobelPrize[firstname],$A923,NobelPrize[surname],$B923)</f>
        <v>1</v>
      </c>
      <c r="D923" t="str">
        <v>Serge Haroche</v>
      </c>
    </row>
    <row r="924" spans="1:4" x14ac:dyDescent="0.3">
      <c r="A924" t="str">
        <v>David J.</v>
      </c>
      <c r="B924" t="str">
        <v>Wineland</v>
      </c>
      <c r="C924">
        <f>COUNTIFS(NobelPrize[firstname],$A924,NobelPrize[surname],$B924)</f>
        <v>1</v>
      </c>
      <c r="D924" t="str">
        <v>David J. Wineland</v>
      </c>
    </row>
    <row r="925" spans="1:4" x14ac:dyDescent="0.3">
      <c r="A925" t="str">
        <v>Robert J.</v>
      </c>
      <c r="B925" t="str">
        <v>Lefkowitz</v>
      </c>
      <c r="C925">
        <f>COUNTIFS(NobelPrize[firstname],$A925,NobelPrize[surname],$B925)</f>
        <v>1</v>
      </c>
      <c r="D925" t="str">
        <v>Robert J. Lefkowitz</v>
      </c>
    </row>
    <row r="926" spans="1:4" x14ac:dyDescent="0.3">
      <c r="A926" t="str">
        <v>Brian</v>
      </c>
      <c r="B926" t="str">
        <v>Kobilka</v>
      </c>
      <c r="C926">
        <f>COUNTIFS(NobelPrize[firstname],$A926,NobelPrize[surname],$B926)</f>
        <v>1</v>
      </c>
      <c r="D926" t="str">
        <v>Brian Kobilka</v>
      </c>
    </row>
    <row r="927" spans="1:4" x14ac:dyDescent="0.3">
      <c r="A927" t="str">
        <v>Mo</v>
      </c>
      <c r="B927" t="str">
        <v>Yan</v>
      </c>
      <c r="C927">
        <f>COUNTIFS(NobelPrize[firstname],$A927,NobelPrize[surname],$B927)</f>
        <v>1</v>
      </c>
      <c r="D927" t="str">
        <v>Mo Yan</v>
      </c>
    </row>
    <row r="928" spans="1:4" x14ac:dyDescent="0.3">
      <c r="A928" t="str">
        <v>Alvin E.</v>
      </c>
      <c r="B928" t="str">
        <v>Roth</v>
      </c>
      <c r="C928">
        <f>COUNTIFS(NobelPrize[firstname],$A928,NobelPrize[surname],$B928)</f>
        <v>1</v>
      </c>
      <c r="D928" t="str">
        <v>Alvin E. Roth</v>
      </c>
    </row>
    <row r="929" spans="1:4" x14ac:dyDescent="0.3">
      <c r="A929" t="str">
        <v>Lloyd S.</v>
      </c>
      <c r="B929" t="str">
        <v>Shapley</v>
      </c>
      <c r="C929">
        <f>COUNTIFS(NobelPrize[firstname],$A929,NobelPrize[surname],$B929)</f>
        <v>1</v>
      </c>
      <c r="D929" t="str">
        <v>Lloyd S. Shapley</v>
      </c>
    </row>
    <row r="930" spans="1:4" x14ac:dyDescent="0.3">
      <c r="A930" t="str">
        <v>James E.</v>
      </c>
      <c r="B930" t="str">
        <v>Rothman</v>
      </c>
      <c r="C930">
        <f>COUNTIFS(NobelPrize[firstname],$A930,NobelPrize[surname],$B930)</f>
        <v>1</v>
      </c>
      <c r="D930" t="str">
        <v>James E. Rothman</v>
      </c>
    </row>
    <row r="931" spans="1:4" x14ac:dyDescent="0.3">
      <c r="A931" t="str">
        <v>Randy W.</v>
      </c>
      <c r="B931" t="str">
        <v>Schekman</v>
      </c>
      <c r="C931">
        <f>COUNTIFS(NobelPrize[firstname],$A931,NobelPrize[surname],$B931)</f>
        <v>1</v>
      </c>
      <c r="D931" t="str">
        <v>Randy W. Schekman</v>
      </c>
    </row>
    <row r="932" spans="1:4" x14ac:dyDescent="0.3">
      <c r="A932" t="str">
        <v>Thomas C.</v>
      </c>
      <c r="B932" t="str">
        <v>Südhof </v>
      </c>
      <c r="C932">
        <f>COUNTIFS(NobelPrize[firstname],$A932,NobelPrize[surname],$B932)</f>
        <v>1</v>
      </c>
      <c r="D932" t="str">
        <v>Thomas C. Südhof </v>
      </c>
    </row>
    <row r="933" spans="1:4" x14ac:dyDescent="0.3">
      <c r="A933" t="str">
        <v>François </v>
      </c>
      <c r="B933" t="str">
        <v>Englert</v>
      </c>
      <c r="C933">
        <f>COUNTIFS(NobelPrize[firstname],$A933,NobelPrize[surname],$B933)</f>
        <v>1</v>
      </c>
      <c r="D933" t="str">
        <v>François  Englert</v>
      </c>
    </row>
    <row r="934" spans="1:4" x14ac:dyDescent="0.3">
      <c r="A934" t="str">
        <v>Peter</v>
      </c>
      <c r="B934" t="str">
        <v>Higgs</v>
      </c>
      <c r="C934">
        <f>COUNTIFS(NobelPrize[firstname],$A934,NobelPrize[surname],$B934)</f>
        <v>1</v>
      </c>
      <c r="D934" t="str">
        <v>Peter Higgs</v>
      </c>
    </row>
    <row r="935" spans="1:4" x14ac:dyDescent="0.3">
      <c r="A935" t="str">
        <v>Martin</v>
      </c>
      <c r="B935" t="str">
        <v>Karplus</v>
      </c>
      <c r="C935">
        <f>COUNTIFS(NobelPrize[firstname],$A935,NobelPrize[surname],$B935)</f>
        <v>1</v>
      </c>
      <c r="D935" t="str">
        <v>Martin Karplus</v>
      </c>
    </row>
    <row r="936" spans="1:4" x14ac:dyDescent="0.3">
      <c r="A936" t="str">
        <v>Michael</v>
      </c>
      <c r="B936" t="str">
        <v>Levitt</v>
      </c>
      <c r="C936">
        <f>COUNTIFS(NobelPrize[firstname],$A936,NobelPrize[surname],$B936)</f>
        <v>1</v>
      </c>
      <c r="D936" t="str">
        <v>Michael Levitt</v>
      </c>
    </row>
    <row r="937" spans="1:4" x14ac:dyDescent="0.3">
      <c r="A937" t="str">
        <v>Arieh</v>
      </c>
      <c r="B937" t="str">
        <v>Warshel</v>
      </c>
      <c r="C937">
        <f>COUNTIFS(NobelPrize[firstname],$A937,NobelPrize[surname],$B937)</f>
        <v>1</v>
      </c>
      <c r="D937" t="str">
        <v>Arieh Warshel</v>
      </c>
    </row>
    <row r="938" spans="1:4" x14ac:dyDescent="0.3">
      <c r="A938" t="str">
        <v>Alice</v>
      </c>
      <c r="B938" t="str">
        <v>Munro</v>
      </c>
      <c r="C938">
        <f>COUNTIFS(NobelPrize[firstname],$A938,NobelPrize[surname],$B938)</f>
        <v>1</v>
      </c>
      <c r="D938" t="str">
        <v>Alice Munro</v>
      </c>
    </row>
    <row r="939" spans="1:4" x14ac:dyDescent="0.3">
      <c r="A939" t="str">
        <v>Eugene F.</v>
      </c>
      <c r="B939" t="str">
        <v>Fama</v>
      </c>
      <c r="C939">
        <f>COUNTIFS(NobelPrize[firstname],$A939,NobelPrize[surname],$B939)</f>
        <v>1</v>
      </c>
      <c r="D939" t="str">
        <v>Eugene F. Fama</v>
      </c>
    </row>
    <row r="940" spans="1:4" x14ac:dyDescent="0.3">
      <c r="A940" t="str">
        <v>Lars Peter</v>
      </c>
      <c r="B940" t="str">
        <v>Hansen</v>
      </c>
      <c r="C940">
        <f>COUNTIFS(NobelPrize[firstname],$A940,NobelPrize[surname],$B940)</f>
        <v>1</v>
      </c>
      <c r="D940" t="str">
        <v>Lars Peter Hansen</v>
      </c>
    </row>
    <row r="941" spans="1:4" x14ac:dyDescent="0.3">
      <c r="A941" t="str">
        <v>Robert J.</v>
      </c>
      <c r="B941" t="str">
        <v>Shiller</v>
      </c>
      <c r="C941">
        <f>COUNTIFS(NobelPrize[firstname],$A941,NobelPrize[surname],$B941)</f>
        <v>1</v>
      </c>
      <c r="D941" t="str">
        <v>Robert J. Shiller</v>
      </c>
    </row>
    <row r="942" spans="1:4" x14ac:dyDescent="0.3">
      <c r="A942" t="str">
        <v>John</v>
      </c>
      <c r="B942" t="str">
        <v>O'Keefe</v>
      </c>
      <c r="C942">
        <f>COUNTIFS(NobelPrize[firstname],$A942,NobelPrize[surname],$B942)</f>
        <v>1</v>
      </c>
      <c r="D942" t="str">
        <v>John O'Keefe</v>
      </c>
    </row>
    <row r="943" spans="1:4" x14ac:dyDescent="0.3">
      <c r="A943" t="str">
        <v>May-Britt</v>
      </c>
      <c r="B943" t="str">
        <v>Moser</v>
      </c>
      <c r="C943">
        <f>COUNTIFS(NobelPrize[firstname],$A943,NobelPrize[surname],$B943)</f>
        <v>1</v>
      </c>
      <c r="D943" t="str">
        <v>May-Britt Moser</v>
      </c>
    </row>
    <row r="944" spans="1:4" x14ac:dyDescent="0.3">
      <c r="A944" t="str">
        <v>Edvard I.</v>
      </c>
      <c r="B944" t="str">
        <v>Moser</v>
      </c>
      <c r="C944">
        <f>COUNTIFS(NobelPrize[firstname],$A944,NobelPrize[surname],$B944)</f>
        <v>1</v>
      </c>
      <c r="D944" t="str">
        <v>Edvard I. Moser</v>
      </c>
    </row>
    <row r="945" spans="1:4" x14ac:dyDescent="0.3">
      <c r="A945" t="str">
        <v>Isamu</v>
      </c>
      <c r="B945" t="str">
        <v>Akasaki</v>
      </c>
      <c r="C945">
        <f>COUNTIFS(NobelPrize[firstname],$A945,NobelPrize[surname],$B945)</f>
        <v>1</v>
      </c>
      <c r="D945" t="str">
        <v>Isamu Akasaki</v>
      </c>
    </row>
    <row r="946" spans="1:4" x14ac:dyDescent="0.3">
      <c r="A946" t="str">
        <v>Hiroshi</v>
      </c>
      <c r="B946" t="str">
        <v>Amano</v>
      </c>
      <c r="C946">
        <f>COUNTIFS(NobelPrize[firstname],$A946,NobelPrize[surname],$B946)</f>
        <v>1</v>
      </c>
      <c r="D946" t="str">
        <v>Hiroshi Amano</v>
      </c>
    </row>
    <row r="947" spans="1:4" x14ac:dyDescent="0.3">
      <c r="A947" t="str">
        <v>Shuji</v>
      </c>
      <c r="B947" t="str">
        <v>Nakamura</v>
      </c>
      <c r="C947">
        <f>COUNTIFS(NobelPrize[firstname],$A947,NobelPrize[surname],$B947)</f>
        <v>1</v>
      </c>
      <c r="D947" t="str">
        <v>Shuji Nakamura</v>
      </c>
    </row>
    <row r="948" spans="1:4" x14ac:dyDescent="0.3">
      <c r="A948" t="str">
        <v>Eric</v>
      </c>
      <c r="B948" t="str">
        <v>Betzig</v>
      </c>
      <c r="C948">
        <f>COUNTIFS(NobelPrize[firstname],$A948,NobelPrize[surname],$B948)</f>
        <v>1</v>
      </c>
      <c r="D948" t="str">
        <v>Eric Betzig</v>
      </c>
    </row>
    <row r="949" spans="1:4" x14ac:dyDescent="0.3">
      <c r="A949" t="str">
        <v>Stefan W.</v>
      </c>
      <c r="B949" t="str">
        <v>Hell</v>
      </c>
      <c r="C949">
        <f>COUNTIFS(NobelPrize[firstname],$A949,NobelPrize[surname],$B949)</f>
        <v>1</v>
      </c>
      <c r="D949" t="str">
        <v>Stefan W. Hell</v>
      </c>
    </row>
    <row r="950" spans="1:4" x14ac:dyDescent="0.3">
      <c r="A950" t="str">
        <v>William E.</v>
      </c>
      <c r="B950" t="str">
        <v>Moerner</v>
      </c>
      <c r="C950">
        <f>COUNTIFS(NobelPrize[firstname],$A950,NobelPrize[surname],$B950)</f>
        <v>1</v>
      </c>
      <c r="D950" t="str">
        <v>William E. Moerner</v>
      </c>
    </row>
    <row r="951" spans="1:4" x14ac:dyDescent="0.3">
      <c r="A951" t="str">
        <v>Patrick</v>
      </c>
      <c r="B951" t="str">
        <v>Modiano</v>
      </c>
      <c r="C951">
        <f>COUNTIFS(NobelPrize[firstname],$A951,NobelPrize[surname],$B951)</f>
        <v>1</v>
      </c>
      <c r="D951" t="str">
        <v>Patrick Modiano</v>
      </c>
    </row>
    <row r="952" spans="1:4" x14ac:dyDescent="0.3">
      <c r="A952" t="str">
        <v>Kailash</v>
      </c>
      <c r="B952" t="str">
        <v>Satyarthi</v>
      </c>
      <c r="C952">
        <f>COUNTIFS(NobelPrize[firstname],$A952,NobelPrize[surname],$B952)</f>
        <v>1</v>
      </c>
      <c r="D952" t="str">
        <v>Kailash Satyarthi</v>
      </c>
    </row>
    <row r="953" spans="1:4" x14ac:dyDescent="0.3">
      <c r="A953" t="str">
        <v>Malala</v>
      </c>
      <c r="B953" t="str">
        <v>Yousafzai</v>
      </c>
      <c r="C953">
        <f>COUNTIFS(NobelPrize[firstname],$A953,NobelPrize[surname],$B953)</f>
        <v>1</v>
      </c>
      <c r="D953" t="str">
        <v>Malala Yousafzai</v>
      </c>
    </row>
    <row r="954" spans="1:4" x14ac:dyDescent="0.3">
      <c r="A954" t="str">
        <v>Jean</v>
      </c>
      <c r="B954" t="str">
        <v>Tirole</v>
      </c>
      <c r="C954">
        <f>COUNTIFS(NobelPrize[firstname],$A954,NobelPrize[surname],$B954)</f>
        <v>1</v>
      </c>
      <c r="D954" t="str">
        <v>Jean Tirole</v>
      </c>
    </row>
    <row r="955" spans="1:4" x14ac:dyDescent="0.3">
      <c r="A955" t="str">
        <v>William C.</v>
      </c>
      <c r="B955" t="str">
        <v>Campbell</v>
      </c>
      <c r="C955">
        <f>COUNTIFS(NobelPrize[firstname],$A955,NobelPrize[surname],$B955)</f>
        <v>1</v>
      </c>
      <c r="D955" t="str">
        <v>William C. Campbell</v>
      </c>
    </row>
    <row r="956" spans="1:4" x14ac:dyDescent="0.3">
      <c r="A956" t="str">
        <v>Satoshi</v>
      </c>
      <c r="B956" t="str">
        <v>Ōmura </v>
      </c>
      <c r="C956">
        <f>COUNTIFS(NobelPrize[firstname],$A956,NobelPrize[surname],$B956)</f>
        <v>1</v>
      </c>
      <c r="D956" t="str">
        <v>Satoshi Ōmura </v>
      </c>
    </row>
    <row r="957" spans="1:4" x14ac:dyDescent="0.3">
      <c r="A957" t="str">
        <v>Youyou</v>
      </c>
      <c r="B957" t="str">
        <v>Tu</v>
      </c>
      <c r="C957">
        <f>COUNTIFS(NobelPrize[firstname],$A957,NobelPrize[surname],$B957)</f>
        <v>1</v>
      </c>
      <c r="D957" t="str">
        <v>Youyou Tu</v>
      </c>
    </row>
    <row r="958" spans="1:4" x14ac:dyDescent="0.3">
      <c r="A958" t="str">
        <v>Takaaki</v>
      </c>
      <c r="B958" t="str">
        <v>Kajita</v>
      </c>
      <c r="C958">
        <f>COUNTIFS(NobelPrize[firstname],$A958,NobelPrize[surname],$B958)</f>
        <v>1</v>
      </c>
      <c r="D958" t="str">
        <v>Takaaki Kajita</v>
      </c>
    </row>
    <row r="959" spans="1:4" x14ac:dyDescent="0.3">
      <c r="A959" t="str">
        <v>Arthur B.</v>
      </c>
      <c r="B959" t="str">
        <v>McDonald</v>
      </c>
      <c r="C959">
        <f>COUNTIFS(NobelPrize[firstname],$A959,NobelPrize[surname],$B959)</f>
        <v>1</v>
      </c>
      <c r="D959" t="str">
        <v>Arthur B. McDonald</v>
      </c>
    </row>
    <row r="960" spans="1:4" x14ac:dyDescent="0.3">
      <c r="A960" t="str">
        <v>Tomas</v>
      </c>
      <c r="B960" t="str">
        <v>Lindahl</v>
      </c>
      <c r="C960">
        <f>COUNTIFS(NobelPrize[firstname],$A960,NobelPrize[surname],$B960)</f>
        <v>1</v>
      </c>
      <c r="D960" t="str">
        <v>Tomas Lindahl</v>
      </c>
    </row>
    <row r="961" spans="1:4" x14ac:dyDescent="0.3">
      <c r="A961" t="str">
        <v>Paul</v>
      </c>
      <c r="B961" t="str">
        <v>Modrich</v>
      </c>
      <c r="C961">
        <f>COUNTIFS(NobelPrize[firstname],$A961,NobelPrize[surname],$B961)</f>
        <v>1</v>
      </c>
      <c r="D961" t="str">
        <v>Paul Modrich</v>
      </c>
    </row>
    <row r="962" spans="1:4" x14ac:dyDescent="0.3">
      <c r="A962" t="str">
        <v>Aziz</v>
      </c>
      <c r="B962" t="str">
        <v>Sancar</v>
      </c>
      <c r="C962">
        <f>COUNTIFS(NobelPrize[firstname],$A962,NobelPrize[surname],$B962)</f>
        <v>1</v>
      </c>
      <c r="D962" t="str">
        <v>Aziz Sancar</v>
      </c>
    </row>
    <row r="963" spans="1:4" x14ac:dyDescent="0.3">
      <c r="A963" t="str">
        <v>Svetlana</v>
      </c>
      <c r="B963" t="str">
        <v>Alexievich</v>
      </c>
      <c r="C963">
        <f>COUNTIFS(NobelPrize[firstname],$A963,NobelPrize[surname],$B963)</f>
        <v>1</v>
      </c>
      <c r="D963" t="str">
        <v>Svetlana Alexievich</v>
      </c>
    </row>
    <row r="964" spans="1:4" x14ac:dyDescent="0.3">
      <c r="A964" t="str">
        <v>Angus</v>
      </c>
      <c r="B964" t="str">
        <v>Deaton</v>
      </c>
      <c r="C964">
        <f>COUNTIFS(NobelPrize[firstname],$A964,NobelPrize[surname],$B964)</f>
        <v>1</v>
      </c>
      <c r="D964" t="str">
        <v>Angus Deaton</v>
      </c>
    </row>
    <row r="965" spans="1:4" x14ac:dyDescent="0.3">
      <c r="A965" t="str">
        <v>Yoshinori</v>
      </c>
      <c r="B965" t="str">
        <v>Ohsumi</v>
      </c>
      <c r="C965">
        <f>COUNTIFS(NobelPrize[firstname],$A965,NobelPrize[surname],$B965)</f>
        <v>1</v>
      </c>
      <c r="D965" t="str">
        <v>Yoshinori Ohsumi</v>
      </c>
    </row>
    <row r="966" spans="1:4" x14ac:dyDescent="0.3">
      <c r="A966" t="str">
        <v>David J.</v>
      </c>
      <c r="B966" t="str">
        <v>Thouless</v>
      </c>
      <c r="C966">
        <f>COUNTIFS(NobelPrize[firstname],$A966,NobelPrize[surname],$B966)</f>
        <v>1</v>
      </c>
      <c r="D966" t="str">
        <v>David J. Thouless</v>
      </c>
    </row>
    <row r="967" spans="1:4" x14ac:dyDescent="0.3">
      <c r="A967" t="str">
        <v>F. Duncan M.</v>
      </c>
      <c r="B967" t="str">
        <v>Haldane</v>
      </c>
      <c r="C967">
        <f>COUNTIFS(NobelPrize[firstname],$A967,NobelPrize[surname],$B967)</f>
        <v>1</v>
      </c>
      <c r="D967" t="str">
        <v>F. Duncan M. Haldane</v>
      </c>
    </row>
    <row r="968" spans="1:4" x14ac:dyDescent="0.3">
      <c r="A968" t="str">
        <v>J. Michael</v>
      </c>
      <c r="B968" t="str">
        <v>Kosterlitz</v>
      </c>
      <c r="C968">
        <f>COUNTIFS(NobelPrize[firstname],$A968,NobelPrize[surname],$B968)</f>
        <v>1</v>
      </c>
      <c r="D968" t="str">
        <v>J. Michael Kosterlitz</v>
      </c>
    </row>
    <row r="969" spans="1:4" x14ac:dyDescent="0.3">
      <c r="A969" t="str">
        <v>Jean-Pierre</v>
      </c>
      <c r="B969" t="str">
        <v>Sauvage</v>
      </c>
      <c r="C969">
        <f>COUNTIFS(NobelPrize[firstname],$A969,NobelPrize[surname],$B969)</f>
        <v>1</v>
      </c>
      <c r="D969" t="str">
        <v>Jean-Pierre Sauvage</v>
      </c>
    </row>
    <row r="970" spans="1:4" x14ac:dyDescent="0.3">
      <c r="A970" t="str">
        <v>Sir J. Fraser</v>
      </c>
      <c r="B970" t="str">
        <v>Stoddart</v>
      </c>
      <c r="C970">
        <f>COUNTIFS(NobelPrize[firstname],$A970,NobelPrize[surname],$B970)</f>
        <v>1</v>
      </c>
      <c r="D970" t="str">
        <v>Sir J. Fraser Stoddart</v>
      </c>
    </row>
    <row r="971" spans="1:4" x14ac:dyDescent="0.3">
      <c r="A971" t="str">
        <v>Bernard L.</v>
      </c>
      <c r="B971" t="str">
        <v>Feringa</v>
      </c>
      <c r="C971">
        <f>COUNTIFS(NobelPrize[firstname],$A971,NobelPrize[surname],$B971)</f>
        <v>1</v>
      </c>
      <c r="D971" t="str">
        <v>Bernard L. Feringa</v>
      </c>
    </row>
    <row r="972" spans="1:4" x14ac:dyDescent="0.3">
      <c r="A972" t="str">
        <v>Juan Manuel</v>
      </c>
      <c r="B972" t="str">
        <v>Santos</v>
      </c>
      <c r="C972">
        <f>COUNTIFS(NobelPrize[firstname],$A972,NobelPrize[surname],$B972)</f>
        <v>1</v>
      </c>
      <c r="D972" t="str">
        <v>Juan Manuel Santos</v>
      </c>
    </row>
    <row r="973" spans="1:4" x14ac:dyDescent="0.3">
      <c r="A973" t="str">
        <v>Oliver</v>
      </c>
      <c r="B973" t="str">
        <v>Hart</v>
      </c>
      <c r="C973">
        <f>COUNTIFS(NobelPrize[firstname],$A973,NobelPrize[surname],$B973)</f>
        <v>1</v>
      </c>
      <c r="D973" t="str">
        <v>Oliver Hart</v>
      </c>
    </row>
    <row r="974" spans="1:4" x14ac:dyDescent="0.3">
      <c r="A974" t="str">
        <v>Bengt</v>
      </c>
      <c r="B974" t="str">
        <v>Holmström</v>
      </c>
      <c r="C974">
        <f>COUNTIFS(NobelPrize[firstname],$A974,NobelPrize[surname],$B974)</f>
        <v>1</v>
      </c>
      <c r="D974" t="str">
        <v>Bengt Holmström</v>
      </c>
    </row>
    <row r="975" spans="1:4" x14ac:dyDescent="0.3">
      <c r="A975" t="str">
        <v>Bob</v>
      </c>
      <c r="B975" t="str">
        <v>Dylan</v>
      </c>
      <c r="C975">
        <f>COUNTIFS(NobelPrize[firstname],$A975,NobelPrize[surname],$B975)</f>
        <v>1</v>
      </c>
      <c r="D975" t="str">
        <v>Bob Dylan</v>
      </c>
    </row>
    <row r="976" spans="1:4" x14ac:dyDescent="0.3">
      <c r="A976" t="str">
        <v>Jeffrey C.</v>
      </c>
      <c r="B976" t="str">
        <v>Hall</v>
      </c>
      <c r="C976">
        <f>COUNTIFS(NobelPrize[firstname],$A976,NobelPrize[surname],$B976)</f>
        <v>1</v>
      </c>
      <c r="D976" t="str">
        <v>Jeffrey C. Hall</v>
      </c>
    </row>
    <row r="977" spans="1:4" x14ac:dyDescent="0.3">
      <c r="A977" t="str">
        <v>Michael</v>
      </c>
      <c r="B977" t="str">
        <v>Rosbash</v>
      </c>
      <c r="C977">
        <f>COUNTIFS(NobelPrize[firstname],$A977,NobelPrize[surname],$B977)</f>
        <v>1</v>
      </c>
      <c r="D977" t="str">
        <v>Michael Rosbash</v>
      </c>
    </row>
    <row r="978" spans="1:4" x14ac:dyDescent="0.3">
      <c r="A978" t="str">
        <v>Michael W.</v>
      </c>
      <c r="B978" t="str">
        <v>Young</v>
      </c>
      <c r="C978">
        <f>COUNTIFS(NobelPrize[firstname],$A978,NobelPrize[surname],$B978)</f>
        <v>1</v>
      </c>
      <c r="D978" t="str">
        <v>Michael W. Young</v>
      </c>
    </row>
    <row r="979" spans="1:4" x14ac:dyDescent="0.3">
      <c r="A979" t="str">
        <v>Rainer</v>
      </c>
      <c r="B979" t="str">
        <v>Weiss</v>
      </c>
      <c r="C979">
        <f>COUNTIFS(NobelPrize[firstname],$A979,NobelPrize[surname],$B979)</f>
        <v>1</v>
      </c>
      <c r="D979" t="str">
        <v>Rainer Weiss</v>
      </c>
    </row>
    <row r="980" spans="1:4" x14ac:dyDescent="0.3">
      <c r="A980" t="str">
        <v>Barry C.</v>
      </c>
      <c r="B980" t="str">
        <v>Barish</v>
      </c>
      <c r="C980">
        <f>COUNTIFS(NobelPrize[firstname],$A980,NobelPrize[surname],$B980)</f>
        <v>1</v>
      </c>
      <c r="D980" t="str">
        <v>Barry C. Barish</v>
      </c>
    </row>
    <row r="981" spans="1:4" x14ac:dyDescent="0.3">
      <c r="A981" t="str">
        <v>Kip S.</v>
      </c>
      <c r="B981" t="str">
        <v>Thorne</v>
      </c>
      <c r="C981">
        <f>COUNTIFS(NobelPrize[firstname],$A981,NobelPrize[surname],$B981)</f>
        <v>1</v>
      </c>
      <c r="D981" t="str">
        <v>Kip S. Thorne</v>
      </c>
    </row>
    <row r="982" spans="1:4" x14ac:dyDescent="0.3">
      <c r="A982" t="str">
        <v>Jacques</v>
      </c>
      <c r="B982" t="str">
        <v>Dubochet</v>
      </c>
      <c r="C982">
        <f>COUNTIFS(NobelPrize[firstname],$A982,NobelPrize[surname],$B982)</f>
        <v>1</v>
      </c>
      <c r="D982" t="str">
        <v>Jacques Dubochet</v>
      </c>
    </row>
    <row r="983" spans="1:4" x14ac:dyDescent="0.3">
      <c r="A983" t="str">
        <v>Joachim</v>
      </c>
      <c r="B983" t="str">
        <v>Frank</v>
      </c>
      <c r="C983">
        <f>COUNTIFS(NobelPrize[firstname],$A983,NobelPrize[surname],$B983)</f>
        <v>1</v>
      </c>
      <c r="D983" t="str">
        <v>Joachim Frank</v>
      </c>
    </row>
    <row r="984" spans="1:4" x14ac:dyDescent="0.3">
      <c r="A984" t="str">
        <v>Richard</v>
      </c>
      <c r="B984" t="str">
        <v>Henderson</v>
      </c>
      <c r="C984">
        <f>COUNTIFS(NobelPrize[firstname],$A984,NobelPrize[surname],$B984)</f>
        <v>1</v>
      </c>
      <c r="D984" t="str">
        <v>Richard Henderson</v>
      </c>
    </row>
    <row r="985" spans="1:4" x14ac:dyDescent="0.3">
      <c r="A985" t="str">
        <v>Kazuo</v>
      </c>
      <c r="B985" t="str">
        <v>Ishiguro</v>
      </c>
      <c r="C985">
        <f>COUNTIFS(NobelPrize[firstname],$A985,NobelPrize[surname],$B985)</f>
        <v>1</v>
      </c>
      <c r="D985" t="str">
        <v>Kazuo Ishiguro</v>
      </c>
    </row>
    <row r="986" spans="1:4" x14ac:dyDescent="0.3">
      <c r="A986" t="str">
        <v>Richard H.</v>
      </c>
      <c r="B986" t="str">
        <v>Thaler</v>
      </c>
      <c r="C986">
        <f>COUNTIFS(NobelPrize[firstname],$A986,NobelPrize[surname],$B986)</f>
        <v>1</v>
      </c>
      <c r="D986" t="str">
        <v>Richard H. Thaler</v>
      </c>
    </row>
    <row r="987" spans="1:4" x14ac:dyDescent="0.3">
      <c r="A987" t="str">
        <v>James P.</v>
      </c>
      <c r="B987" t="str">
        <v>Allison</v>
      </c>
      <c r="C987">
        <f>COUNTIFS(NobelPrize[firstname],$A987,NobelPrize[surname],$B987)</f>
        <v>1</v>
      </c>
      <c r="D987" t="str">
        <v>James P. Allison</v>
      </c>
    </row>
    <row r="988" spans="1:4" x14ac:dyDescent="0.3">
      <c r="A988" t="str">
        <v>Tasuku</v>
      </c>
      <c r="B988" t="str">
        <v>Honjo</v>
      </c>
      <c r="C988">
        <f>COUNTIFS(NobelPrize[firstname],$A988,NobelPrize[surname],$B988)</f>
        <v>1</v>
      </c>
      <c r="D988" t="str">
        <v>Tasuku Honjo</v>
      </c>
    </row>
    <row r="989" spans="1:4" x14ac:dyDescent="0.3">
      <c r="A989" t="str">
        <v>Arthur</v>
      </c>
      <c r="B989" t="str">
        <v>Ashkin</v>
      </c>
      <c r="C989">
        <f>COUNTIFS(NobelPrize[firstname],$A989,NobelPrize[surname],$B989)</f>
        <v>1</v>
      </c>
      <c r="D989" t="str">
        <v>Arthur Ashkin</v>
      </c>
    </row>
    <row r="990" spans="1:4" x14ac:dyDescent="0.3">
      <c r="A990" t="str">
        <v>Gérard </v>
      </c>
      <c r="B990" t="str">
        <v>Mourou</v>
      </c>
      <c r="C990">
        <f>COUNTIFS(NobelPrize[firstname],$A990,NobelPrize[surname],$B990)</f>
        <v>1</v>
      </c>
      <c r="D990" t="str">
        <v>Gérard  Mourou</v>
      </c>
    </row>
    <row r="991" spans="1:4" x14ac:dyDescent="0.3">
      <c r="A991" t="str">
        <v>Donna</v>
      </c>
      <c r="B991" t="str">
        <v>Strickland</v>
      </c>
      <c r="C991">
        <f>COUNTIFS(NobelPrize[firstname],$A991,NobelPrize[surname],$B991)</f>
        <v>1</v>
      </c>
      <c r="D991" t="str">
        <v>Donna Strickland</v>
      </c>
    </row>
    <row r="992" spans="1:4" x14ac:dyDescent="0.3">
      <c r="A992" t="str">
        <v>Frances H.</v>
      </c>
      <c r="B992" t="str">
        <v>Arnold</v>
      </c>
      <c r="C992">
        <f>COUNTIFS(NobelPrize[firstname],$A992,NobelPrize[surname],$B992)</f>
        <v>1</v>
      </c>
      <c r="D992" t="str">
        <v>Frances H. Arnold</v>
      </c>
    </row>
    <row r="993" spans="1:4" x14ac:dyDescent="0.3">
      <c r="A993" t="str">
        <v>George P.</v>
      </c>
      <c r="B993" t="str">
        <v>Smith</v>
      </c>
      <c r="C993">
        <f>COUNTIFS(NobelPrize[firstname],$A993,NobelPrize[surname],$B993)</f>
        <v>1</v>
      </c>
      <c r="D993" t="str">
        <v>George P. Smith</v>
      </c>
    </row>
    <row r="994" spans="1:4" x14ac:dyDescent="0.3">
      <c r="A994" t="str">
        <v>Sir Gregory P.</v>
      </c>
      <c r="B994" t="str">
        <v>Winter</v>
      </c>
      <c r="C994">
        <f>COUNTIFS(NobelPrize[firstname],$A994,NobelPrize[surname],$B994)</f>
        <v>1</v>
      </c>
      <c r="D994" t="str">
        <v>Sir Gregory P. Winter</v>
      </c>
    </row>
    <row r="995" spans="1:4" x14ac:dyDescent="0.3">
      <c r="A995" t="str">
        <v>Denis</v>
      </c>
      <c r="B995" t="str">
        <v>Mukwege</v>
      </c>
      <c r="C995">
        <f>COUNTIFS(NobelPrize[firstname],$A995,NobelPrize[surname],$B995)</f>
        <v>1</v>
      </c>
      <c r="D995" t="str">
        <v>Denis Mukwege</v>
      </c>
    </row>
    <row r="996" spans="1:4" x14ac:dyDescent="0.3">
      <c r="A996" t="str">
        <v>Nadia</v>
      </c>
      <c r="B996" t="str">
        <v>Murad</v>
      </c>
      <c r="C996">
        <f>COUNTIFS(NobelPrize[firstname],$A996,NobelPrize[surname],$B996)</f>
        <v>1</v>
      </c>
      <c r="D996" t="str">
        <v>Nadia Murad</v>
      </c>
    </row>
    <row r="997" spans="1:4" x14ac:dyDescent="0.3">
      <c r="A997" t="str">
        <v>William D.</v>
      </c>
      <c r="B997" t="str">
        <v>Nordhaus</v>
      </c>
      <c r="C997">
        <f>COUNTIFS(NobelPrize[firstname],$A997,NobelPrize[surname],$B997)</f>
        <v>1</v>
      </c>
      <c r="D997" t="str">
        <v>William D. Nordhaus</v>
      </c>
    </row>
    <row r="998" spans="1:4" x14ac:dyDescent="0.3">
      <c r="A998" t="str">
        <v>Paul M.</v>
      </c>
      <c r="B998" t="str">
        <v>Romer</v>
      </c>
      <c r="C998">
        <f>COUNTIFS(NobelPrize[firstname],$A998,NobelPrize[surname],$B998)</f>
        <v>1</v>
      </c>
      <c r="D998" t="str">
        <v>Paul M. Romer</v>
      </c>
    </row>
    <row r="999" spans="1:4" x14ac:dyDescent="0.3">
      <c r="A999" t="str">
        <v>William</v>
      </c>
      <c r="B999" t="str">
        <v>Kaelin</v>
      </c>
      <c r="C999">
        <f>COUNTIFS(NobelPrize[firstname],$A999,NobelPrize[surname],$B999)</f>
        <v>1</v>
      </c>
      <c r="D999" t="str">
        <v>William Kaelin</v>
      </c>
    </row>
    <row r="1000" spans="1:4" x14ac:dyDescent="0.3">
      <c r="A1000" t="str">
        <v>Peter</v>
      </c>
      <c r="B1000" t="str">
        <v>Ratcliffe</v>
      </c>
      <c r="C1000">
        <f>COUNTIFS(NobelPrize[firstname],$A1000,NobelPrize[surname],$B1000)</f>
        <v>1</v>
      </c>
      <c r="D1000" t="str">
        <v>Peter Ratcliffe</v>
      </c>
    </row>
    <row r="1001" spans="1:4" x14ac:dyDescent="0.3">
      <c r="A1001" t="str">
        <v>Gregg</v>
      </c>
      <c r="B1001" t="str">
        <v>Semenza</v>
      </c>
      <c r="C1001">
        <f>COUNTIFS(NobelPrize[firstname],$A1001,NobelPrize[surname],$B1001)</f>
        <v>1</v>
      </c>
      <c r="D1001" t="str">
        <v>Gregg Semenza</v>
      </c>
    </row>
    <row r="1002" spans="1:4" x14ac:dyDescent="0.3">
      <c r="A1002" t="str">
        <v>James</v>
      </c>
      <c r="B1002" t="str">
        <v>Peebles</v>
      </c>
      <c r="C1002">
        <f>COUNTIFS(NobelPrize[firstname],$A1002,NobelPrize[surname],$B1002)</f>
        <v>1</v>
      </c>
      <c r="D1002" t="str">
        <v>James Peebles</v>
      </c>
    </row>
    <row r="1003" spans="1:4" x14ac:dyDescent="0.3">
      <c r="A1003" t="str">
        <v>Michel</v>
      </c>
      <c r="B1003" t="str">
        <v>Mayor</v>
      </c>
      <c r="C1003">
        <f>COUNTIFS(NobelPrize[firstname],$A1003,NobelPrize[surname],$B1003)</f>
        <v>1</v>
      </c>
      <c r="D1003" t="str">
        <v>Michel Mayor</v>
      </c>
    </row>
    <row r="1004" spans="1:4" x14ac:dyDescent="0.3">
      <c r="A1004" t="str">
        <v>Didier</v>
      </c>
      <c r="B1004" t="str">
        <v>Queloz</v>
      </c>
      <c r="C1004">
        <f>COUNTIFS(NobelPrize[firstname],$A1004,NobelPrize[surname],$B1004)</f>
        <v>1</v>
      </c>
      <c r="D1004" t="str">
        <v>Didier Queloz</v>
      </c>
    </row>
    <row r="1005" spans="1:4" x14ac:dyDescent="0.3">
      <c r="A1005" t="str">
        <v>John</v>
      </c>
      <c r="B1005" t="str">
        <v>Goodenough</v>
      </c>
      <c r="C1005">
        <f>COUNTIFS(NobelPrize[firstname],$A1005,NobelPrize[surname],$B1005)</f>
        <v>1</v>
      </c>
      <c r="D1005" t="str">
        <v>John Goodenough</v>
      </c>
    </row>
    <row r="1006" spans="1:4" x14ac:dyDescent="0.3">
      <c r="A1006" t="str">
        <v>M. Stanley</v>
      </c>
      <c r="B1006" t="str">
        <v>Whittingham</v>
      </c>
      <c r="C1006">
        <f>COUNTIFS(NobelPrize[firstname],$A1006,NobelPrize[surname],$B1006)</f>
        <v>1</v>
      </c>
      <c r="D1006" t="str">
        <v>M. Stanley Whittingham</v>
      </c>
    </row>
    <row r="1007" spans="1:4" x14ac:dyDescent="0.3">
      <c r="A1007" t="str">
        <v>Akira</v>
      </c>
      <c r="B1007" t="str">
        <v>Yoshino</v>
      </c>
      <c r="C1007">
        <f>COUNTIFS(NobelPrize[firstname],$A1007,NobelPrize[surname],$B1007)</f>
        <v>1</v>
      </c>
      <c r="D1007" t="str">
        <v>Akira Yoshino</v>
      </c>
    </row>
    <row r="1008" spans="1:4" x14ac:dyDescent="0.3">
      <c r="A1008" t="str">
        <v>Olga</v>
      </c>
      <c r="B1008" t="str">
        <v>Tokarczuk</v>
      </c>
      <c r="C1008">
        <f>COUNTIFS(NobelPrize[firstname],$A1008,NobelPrize[surname],$B1008)</f>
        <v>1</v>
      </c>
      <c r="D1008" t="str">
        <v>Olga Tokarczuk</v>
      </c>
    </row>
    <row r="1009" spans="1:4" x14ac:dyDescent="0.3">
      <c r="A1009" t="str">
        <v>Peter</v>
      </c>
      <c r="B1009" t="str">
        <v>Handke</v>
      </c>
      <c r="C1009">
        <f>COUNTIFS(NobelPrize[firstname],$A1009,NobelPrize[surname],$B1009)</f>
        <v>1</v>
      </c>
      <c r="D1009" t="str">
        <v>Peter Handke</v>
      </c>
    </row>
    <row r="1010" spans="1:4" x14ac:dyDescent="0.3">
      <c r="A1010" t="str">
        <v>Abiy</v>
      </c>
      <c r="B1010" t="str">
        <v>Ahmed Ali</v>
      </c>
      <c r="C1010">
        <f>COUNTIFS(NobelPrize[firstname],$A1010,NobelPrize[surname],$B1010)</f>
        <v>1</v>
      </c>
      <c r="D1010" t="str">
        <v>Abiy Ahmed Ali</v>
      </c>
    </row>
    <row r="1011" spans="1:4" x14ac:dyDescent="0.3">
      <c r="A1011" t="str">
        <v>Abhijit</v>
      </c>
      <c r="B1011" t="str">
        <v>Banerjee</v>
      </c>
      <c r="C1011">
        <f>COUNTIFS(NobelPrize[firstname],$A1011,NobelPrize[surname],$B1011)</f>
        <v>1</v>
      </c>
      <c r="D1011" t="str">
        <v>Abhijit Banerjee</v>
      </c>
    </row>
    <row r="1012" spans="1:4" x14ac:dyDescent="0.3">
      <c r="A1012" t="str">
        <v>Esther</v>
      </c>
      <c r="B1012" t="str">
        <v>Duflo</v>
      </c>
      <c r="C1012">
        <f>COUNTIFS(NobelPrize[firstname],$A1012,NobelPrize[surname],$B1012)</f>
        <v>1</v>
      </c>
      <c r="D1012" t="str">
        <v>Esther Duflo</v>
      </c>
    </row>
    <row r="1013" spans="1:4" x14ac:dyDescent="0.3">
      <c r="A1013" t="str">
        <v>Michael</v>
      </c>
      <c r="B1013" t="str">
        <v>Kremer</v>
      </c>
      <c r="C1013">
        <f>COUNTIFS(NobelPrize[firstname],$A1013,NobelPrize[surname],$B1013)</f>
        <v>1</v>
      </c>
      <c r="D1013" t="str">
        <v>Michael Kremer</v>
      </c>
    </row>
  </sheetData>
  <autoFilter ref="C90:D1013" xr:uid="{00000000-0001-0000-0100-000000000000}"/>
  <conditionalFormatting sqref="D91:D95 D97:D1013">
    <cfRule type="duplicateValues" dxfId="3" priority="5"/>
  </conditionalFormatting>
  <conditionalFormatting sqref="I4:I33">
    <cfRule type="top10" dxfId="2" priority="2" bottom="1" rank="4"/>
    <cfRule type="top10" dxfId="1" priority="3" rank="3"/>
  </conditionalFormatting>
  <conditionalFormatting sqref="G38:G4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" operator="between" id="{8BE802E4-3B60-4C83-96BA-D1DD067F7EC0}">
            <xm:f>0</xm:f>
            <xm:f>Uniques!$B$14</xm:f>
            <x14:dxf>
              <font>
                <color theme="9" tint="0.39994506668294322"/>
              </font>
              <fill>
                <patternFill>
                  <bgColor theme="9" tint="0.39994506668294322"/>
                </patternFill>
              </fill>
            </x14:dxf>
          </x14:cfRule>
          <xm:sqref>Q3:Z12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0"/>
  <sheetViews>
    <sheetView workbookViewId="0">
      <selection activeCell="B2" sqref="B2:B7"/>
    </sheetView>
  </sheetViews>
  <sheetFormatPr defaultRowHeight="14.4" x14ac:dyDescent="0.3"/>
  <cols>
    <col min="1" max="1" width="16.109375" bestFit="1" customWidth="1"/>
    <col min="2" max="2" width="16" customWidth="1"/>
    <col min="3" max="4" width="31.6640625" bestFit="1" customWidth="1"/>
  </cols>
  <sheetData>
    <row r="1" spans="1:4" x14ac:dyDescent="0.3">
      <c r="A1" s="3" t="s">
        <v>2189</v>
      </c>
      <c r="B1" s="3" t="s">
        <v>6</v>
      </c>
      <c r="C1" s="3" t="s">
        <v>2193</v>
      </c>
      <c r="D1" s="3" t="s">
        <v>2191</v>
      </c>
    </row>
    <row r="2" spans="1:4" x14ac:dyDescent="0.3">
      <c r="A2" t="str" cm="1">
        <f t="array" ref="A2:A3">_xlfn.UNIQUE(NobelPrize[gender])</f>
        <v>Male</v>
      </c>
      <c r="B2" t="str" cm="1">
        <f t="array" ref="B2:B7">_xlfn.UNIQUE(NobelPrize[category])</f>
        <v>Physics</v>
      </c>
      <c r="C2" t="s">
        <v>15</v>
      </c>
      <c r="D2" t="s">
        <v>18</v>
      </c>
    </row>
    <row r="3" spans="1:4" x14ac:dyDescent="0.3">
      <c r="A3" t="str">
        <v>Female</v>
      </c>
      <c r="B3" t="str">
        <v>Chemistry</v>
      </c>
      <c r="C3" t="s">
        <v>22</v>
      </c>
      <c r="D3" t="s">
        <v>2190</v>
      </c>
    </row>
    <row r="4" spans="1:4" x14ac:dyDescent="0.3">
      <c r="B4" t="str">
        <v>Peace</v>
      </c>
      <c r="C4" t="s">
        <v>33</v>
      </c>
      <c r="D4" t="s">
        <v>35</v>
      </c>
    </row>
    <row r="5" spans="1:4" x14ac:dyDescent="0.3">
      <c r="B5" t="str">
        <v>Medicine</v>
      </c>
      <c r="C5" t="s">
        <v>40</v>
      </c>
      <c r="D5" t="s">
        <v>2194</v>
      </c>
    </row>
    <row r="6" spans="1:4" x14ac:dyDescent="0.3">
      <c r="B6" t="str">
        <v>Literature</v>
      </c>
      <c r="C6" t="s">
        <v>45</v>
      </c>
      <c r="D6" t="s">
        <v>48</v>
      </c>
    </row>
    <row r="7" spans="1:4" x14ac:dyDescent="0.3">
      <c r="B7" t="str">
        <v>Ecomonics</v>
      </c>
      <c r="C7" t="s">
        <v>51</v>
      </c>
      <c r="D7" t="s">
        <v>64</v>
      </c>
    </row>
    <row r="8" spans="1:4" x14ac:dyDescent="0.3">
      <c r="C8" t="s">
        <v>67</v>
      </c>
      <c r="D8" t="s">
        <v>78</v>
      </c>
    </row>
    <row r="9" spans="1:4" x14ac:dyDescent="0.3">
      <c r="C9" t="s">
        <v>71</v>
      </c>
      <c r="D9" t="s">
        <v>88</v>
      </c>
    </row>
    <row r="10" spans="1:4" ht="18" x14ac:dyDescent="0.35">
      <c r="A10" s="3" t="s">
        <v>2192</v>
      </c>
      <c r="B10" s="4">
        <f>AVERAGE(NobelPrize[age_get_prize])</f>
        <v>59.823401950162513</v>
      </c>
      <c r="C10" t="s">
        <v>83</v>
      </c>
      <c r="D10" t="s">
        <v>126</v>
      </c>
    </row>
    <row r="11" spans="1:4" x14ac:dyDescent="0.3">
      <c r="A11" t="s">
        <v>2195</v>
      </c>
      <c r="B11">
        <f>COUNTIF(NobelPrize[gender],"male")</f>
        <v>869</v>
      </c>
      <c r="C11" t="s">
        <v>86</v>
      </c>
      <c r="D11" t="s">
        <v>158</v>
      </c>
    </row>
    <row r="12" spans="1:4" x14ac:dyDescent="0.3">
      <c r="A12" t="s">
        <v>2196</v>
      </c>
      <c r="B12">
        <f>COUNTIF(NobelPrize[gender],"female")</f>
        <v>54</v>
      </c>
      <c r="C12" t="s">
        <v>100</v>
      </c>
      <c r="D12" t="s">
        <v>174</v>
      </c>
    </row>
    <row r="13" spans="1:4" x14ac:dyDescent="0.3">
      <c r="A13" t="s">
        <v>2197</v>
      </c>
      <c r="B13">
        <f>COUNTA(NobelPrize[gender])</f>
        <v>923</v>
      </c>
      <c r="C13" t="s">
        <v>116</v>
      </c>
      <c r="D13" t="s">
        <v>186</v>
      </c>
    </row>
    <row r="14" spans="1:4" x14ac:dyDescent="0.3">
      <c r="A14" t="s">
        <v>2198</v>
      </c>
      <c r="B14" s="8">
        <f>B11/B13</f>
        <v>0.94149512459371609</v>
      </c>
      <c r="C14" t="s">
        <v>123</v>
      </c>
      <c r="D14" t="s">
        <v>215</v>
      </c>
    </row>
    <row r="15" spans="1:4" x14ac:dyDescent="0.3">
      <c r="A15" s="5" t="s">
        <v>2199</v>
      </c>
      <c r="B15" s="8">
        <f>B12/B13</f>
        <v>5.8504875406283859E-2</v>
      </c>
      <c r="C15" t="s">
        <v>61</v>
      </c>
      <c r="D15" t="s">
        <v>229</v>
      </c>
    </row>
    <row r="16" spans="1:4" x14ac:dyDescent="0.3">
      <c r="C16" t="s">
        <v>155</v>
      </c>
      <c r="D16" t="s">
        <v>269</v>
      </c>
    </row>
    <row r="17" spans="3:4" x14ac:dyDescent="0.3">
      <c r="C17" t="s">
        <v>164</v>
      </c>
      <c r="D17" t="s">
        <v>399</v>
      </c>
    </row>
    <row r="18" spans="3:4" x14ac:dyDescent="0.3">
      <c r="C18" t="s">
        <v>212</v>
      </c>
      <c r="D18" t="s">
        <v>453</v>
      </c>
    </row>
    <row r="19" spans="3:4" x14ac:dyDescent="0.3">
      <c r="C19" t="s">
        <v>226</v>
      </c>
      <c r="D19" t="s">
        <v>571</v>
      </c>
    </row>
    <row r="20" spans="3:4" x14ac:dyDescent="0.3">
      <c r="C20" t="s">
        <v>258</v>
      </c>
      <c r="D20" t="s">
        <v>621</v>
      </c>
    </row>
    <row r="21" spans="3:4" x14ac:dyDescent="0.3">
      <c r="C21" t="s">
        <v>284</v>
      </c>
      <c r="D21" t="s">
        <v>659</v>
      </c>
    </row>
    <row r="22" spans="3:4" x14ac:dyDescent="0.3">
      <c r="C22" t="s">
        <v>288</v>
      </c>
      <c r="D22" t="s">
        <v>663</v>
      </c>
    </row>
    <row r="23" spans="3:4" x14ac:dyDescent="0.3">
      <c r="C23" t="s">
        <v>340</v>
      </c>
      <c r="D23" t="s">
        <v>693</v>
      </c>
    </row>
    <row r="24" spans="3:4" x14ac:dyDescent="0.3">
      <c r="C24" t="s">
        <v>377</v>
      </c>
      <c r="D24" t="s">
        <v>813</v>
      </c>
    </row>
    <row r="25" spans="3:4" x14ac:dyDescent="0.3">
      <c r="C25" t="s">
        <v>440</v>
      </c>
      <c r="D25" t="s">
        <v>823</v>
      </c>
    </row>
    <row r="26" spans="3:4" x14ac:dyDescent="0.3">
      <c r="C26" t="s">
        <v>468</v>
      </c>
      <c r="D26" t="s">
        <v>863</v>
      </c>
    </row>
    <row r="27" spans="3:4" x14ac:dyDescent="0.3">
      <c r="C27" t="s">
        <v>501</v>
      </c>
      <c r="D27" t="s">
        <v>891</v>
      </c>
    </row>
    <row r="28" spans="3:4" x14ac:dyDescent="0.3">
      <c r="C28" t="s">
        <v>503</v>
      </c>
      <c r="D28" t="s">
        <v>933</v>
      </c>
    </row>
    <row r="29" spans="3:4" x14ac:dyDescent="0.3">
      <c r="C29" t="s">
        <v>527</v>
      </c>
      <c r="D29" t="s">
        <v>989</v>
      </c>
    </row>
    <row r="30" spans="3:4" x14ac:dyDescent="0.3">
      <c r="C30" t="s">
        <v>562</v>
      </c>
      <c r="D30" t="s">
        <v>1680</v>
      </c>
    </row>
    <row r="31" spans="3:4" x14ac:dyDescent="0.3">
      <c r="C31" t="s">
        <v>568</v>
      </c>
      <c r="D31" t="s">
        <v>1955</v>
      </c>
    </row>
    <row r="32" spans="3:4" x14ac:dyDescent="0.3">
      <c r="C32" t="s">
        <v>618</v>
      </c>
    </row>
    <row r="33" spans="3:3" x14ac:dyDescent="0.3">
      <c r="C33" t="s">
        <v>638</v>
      </c>
    </row>
    <row r="34" spans="3:3" x14ac:dyDescent="0.3">
      <c r="C34" t="s">
        <v>687</v>
      </c>
    </row>
    <row r="35" spans="3:3" x14ac:dyDescent="0.3">
      <c r="C35" t="s">
        <v>712</v>
      </c>
    </row>
    <row r="36" spans="3:3" x14ac:dyDescent="0.3">
      <c r="C36" t="s">
        <v>715</v>
      </c>
    </row>
    <row r="37" spans="3:3" x14ac:dyDescent="0.3">
      <c r="C37" t="s">
        <v>731</v>
      </c>
    </row>
    <row r="38" spans="3:3" x14ac:dyDescent="0.3">
      <c r="C38" t="s">
        <v>741</v>
      </c>
    </row>
    <row r="39" spans="3:3" x14ac:dyDescent="0.3">
      <c r="C39" t="s">
        <v>776</v>
      </c>
    </row>
    <row r="40" spans="3:3" x14ac:dyDescent="0.3">
      <c r="C40" t="s">
        <v>578</v>
      </c>
    </row>
    <row r="41" spans="3:3" x14ac:dyDescent="0.3">
      <c r="C41" t="s">
        <v>691</v>
      </c>
    </row>
    <row r="42" spans="3:3" x14ac:dyDescent="0.3">
      <c r="C42" t="s">
        <v>856</v>
      </c>
    </row>
    <row r="43" spans="3:3" x14ac:dyDescent="0.3">
      <c r="C43" t="s">
        <v>543</v>
      </c>
    </row>
    <row r="44" spans="3:3" x14ac:dyDescent="0.3">
      <c r="C44" t="s">
        <v>930</v>
      </c>
    </row>
    <row r="45" spans="3:3" x14ac:dyDescent="0.3">
      <c r="C45" t="s">
        <v>944</v>
      </c>
    </row>
    <row r="46" spans="3:3" x14ac:dyDescent="0.3">
      <c r="C46" t="s">
        <v>991</v>
      </c>
    </row>
    <row r="47" spans="3:3" x14ac:dyDescent="0.3">
      <c r="C47" t="s">
        <v>498</v>
      </c>
    </row>
    <row r="48" spans="3:3" x14ac:dyDescent="0.3">
      <c r="C48" t="s">
        <v>1091</v>
      </c>
    </row>
    <row r="49" spans="3:3" x14ac:dyDescent="0.3">
      <c r="C49" t="s">
        <v>1262</v>
      </c>
    </row>
    <row r="50" spans="3:3" x14ac:dyDescent="0.3">
      <c r="C50" t="s">
        <v>1273</v>
      </c>
    </row>
    <row r="51" spans="3:3" x14ac:dyDescent="0.3">
      <c r="C51" t="s">
        <v>1287</v>
      </c>
    </row>
    <row r="52" spans="3:3" x14ac:dyDescent="0.3">
      <c r="C52" t="s">
        <v>1290</v>
      </c>
    </row>
    <row r="53" spans="3:3" x14ac:dyDescent="0.3">
      <c r="C53" t="s">
        <v>1301</v>
      </c>
    </row>
    <row r="54" spans="3:3" x14ac:dyDescent="0.3">
      <c r="C54" t="s">
        <v>1307</v>
      </c>
    </row>
    <row r="55" spans="3:3" x14ac:dyDescent="0.3">
      <c r="C55" t="s">
        <v>1309</v>
      </c>
    </row>
    <row r="56" spans="3:3" x14ac:dyDescent="0.3">
      <c r="C56" t="s">
        <v>1288</v>
      </c>
    </row>
    <row r="57" spans="3:3" x14ac:dyDescent="0.3">
      <c r="C57" t="s">
        <v>1323</v>
      </c>
    </row>
    <row r="58" spans="3:3" x14ac:dyDescent="0.3">
      <c r="C58" t="s">
        <v>1384</v>
      </c>
    </row>
    <row r="59" spans="3:3" x14ac:dyDescent="0.3">
      <c r="C59" t="s">
        <v>1398</v>
      </c>
    </row>
    <row r="60" spans="3:3" x14ac:dyDescent="0.3">
      <c r="C60" t="s">
        <v>1407</v>
      </c>
    </row>
    <row r="61" spans="3:3" x14ac:dyDescent="0.3">
      <c r="C61" t="s">
        <v>1414</v>
      </c>
    </row>
    <row r="62" spans="3:3" x14ac:dyDescent="0.3">
      <c r="C62" t="s">
        <v>1415</v>
      </c>
    </row>
    <row r="63" spans="3:3" x14ac:dyDescent="0.3">
      <c r="C63" t="s">
        <v>1453</v>
      </c>
    </row>
    <row r="64" spans="3:3" x14ac:dyDescent="0.3">
      <c r="C64" t="s">
        <v>1454</v>
      </c>
    </row>
    <row r="65" spans="3:3" x14ac:dyDescent="0.3">
      <c r="C65" t="s">
        <v>1457</v>
      </c>
    </row>
    <row r="66" spans="3:3" x14ac:dyDescent="0.3">
      <c r="C66" t="s">
        <v>1460</v>
      </c>
    </row>
    <row r="67" spans="3:3" x14ac:dyDescent="0.3">
      <c r="C67" t="s">
        <v>1470</v>
      </c>
    </row>
    <row r="68" spans="3:3" x14ac:dyDescent="0.3">
      <c r="C68" t="s">
        <v>1610</v>
      </c>
    </row>
    <row r="69" spans="3:3" x14ac:dyDescent="0.3">
      <c r="C69" t="s">
        <v>1613</v>
      </c>
    </row>
    <row r="70" spans="3:3" x14ac:dyDescent="0.3">
      <c r="C70" t="s">
        <v>1668</v>
      </c>
    </row>
    <row r="71" spans="3:3" x14ac:dyDescent="0.3">
      <c r="C71" t="s">
        <v>1689</v>
      </c>
    </row>
    <row r="72" spans="3:3" x14ac:dyDescent="0.3">
      <c r="C72" t="s">
        <v>1742</v>
      </c>
    </row>
    <row r="73" spans="3:3" x14ac:dyDescent="0.3">
      <c r="C73" t="s">
        <v>1844</v>
      </c>
    </row>
    <row r="74" spans="3:3" x14ac:dyDescent="0.3">
      <c r="C74" t="s">
        <v>1853</v>
      </c>
    </row>
    <row r="75" spans="3:3" x14ac:dyDescent="0.3">
      <c r="C75" t="s">
        <v>1873</v>
      </c>
    </row>
    <row r="76" spans="3:3" x14ac:dyDescent="0.3">
      <c r="C76" t="s">
        <v>1878</v>
      </c>
    </row>
    <row r="77" spans="3:3" x14ac:dyDescent="0.3">
      <c r="C77" t="s">
        <v>1889</v>
      </c>
    </row>
    <row r="78" spans="3:3" x14ac:dyDescent="0.3">
      <c r="C78" t="s">
        <v>2038</v>
      </c>
    </row>
    <row r="79" spans="3:3" x14ac:dyDescent="0.3">
      <c r="C79" t="s">
        <v>2040</v>
      </c>
    </row>
    <row r="80" spans="3:3" x14ac:dyDescent="0.3">
      <c r="C80" t="s">
        <v>2067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694A-D257-4E5A-8C21-D6C0E9C6C63A}">
  <dimension ref="A1:E149"/>
  <sheetViews>
    <sheetView topLeftCell="A129" workbookViewId="0">
      <selection activeCell="B149" sqref="B149"/>
    </sheetView>
  </sheetViews>
  <sheetFormatPr defaultRowHeight="14.4" x14ac:dyDescent="0.3"/>
  <cols>
    <col min="1" max="1" width="27.6640625" bestFit="1" customWidth="1"/>
    <col min="2" max="2" width="26.44140625" bestFit="1" customWidth="1"/>
    <col min="3" max="3" width="15.77734375" bestFit="1" customWidth="1"/>
    <col min="4" max="4" width="10.5546875" bestFit="1" customWidth="1"/>
    <col min="5" max="5" width="17.33203125" bestFit="1" customWidth="1"/>
    <col min="6" max="19" width="5" bestFit="1" customWidth="1"/>
  </cols>
  <sheetData>
    <row r="1" spans="1:3" x14ac:dyDescent="0.3">
      <c r="A1" s="20" t="s">
        <v>4</v>
      </c>
      <c r="B1" t="s">
        <v>2285</v>
      </c>
    </row>
    <row r="2" spans="1:3" x14ac:dyDescent="0.3">
      <c r="A2" s="20" t="s">
        <v>5</v>
      </c>
      <c r="B2" t="s">
        <v>2425</v>
      </c>
    </row>
    <row r="4" spans="1:3" x14ac:dyDescent="0.3">
      <c r="A4" s="20" t="s">
        <v>2301</v>
      </c>
      <c r="B4" t="s">
        <v>2303</v>
      </c>
      <c r="C4" t="s">
        <v>2341</v>
      </c>
    </row>
    <row r="5" spans="1:3" x14ac:dyDescent="0.3">
      <c r="A5" s="21" t="s">
        <v>2275</v>
      </c>
      <c r="B5" s="22">
        <v>5</v>
      </c>
      <c r="C5" s="13">
        <v>9.2592592592592587E-2</v>
      </c>
    </row>
    <row r="6" spans="1:3" x14ac:dyDescent="0.3">
      <c r="A6" s="54" t="s">
        <v>2379</v>
      </c>
      <c r="B6" s="22">
        <v>1</v>
      </c>
      <c r="C6" s="13">
        <v>1.8518518518518517E-2</v>
      </c>
    </row>
    <row r="7" spans="1:3" x14ac:dyDescent="0.3">
      <c r="A7" s="54" t="s">
        <v>2356</v>
      </c>
      <c r="B7" s="22">
        <v>1</v>
      </c>
      <c r="C7" s="13">
        <v>1.8518518518518517E-2</v>
      </c>
    </row>
    <row r="8" spans="1:3" x14ac:dyDescent="0.3">
      <c r="A8" s="54" t="s">
        <v>2393</v>
      </c>
      <c r="B8" s="22">
        <v>1</v>
      </c>
      <c r="C8" s="13">
        <v>1.8518518518518517E-2</v>
      </c>
    </row>
    <row r="9" spans="1:3" x14ac:dyDescent="0.3">
      <c r="A9" s="54" t="s">
        <v>2350</v>
      </c>
      <c r="B9" s="22">
        <v>1</v>
      </c>
      <c r="C9" s="13">
        <v>1.8518518518518517E-2</v>
      </c>
    </row>
    <row r="10" spans="1:3" x14ac:dyDescent="0.3">
      <c r="A10" s="54" t="s">
        <v>2335</v>
      </c>
      <c r="B10" s="22">
        <v>1</v>
      </c>
      <c r="C10" s="13">
        <v>1.8518518518518517E-2</v>
      </c>
    </row>
    <row r="11" spans="1:3" x14ac:dyDescent="0.3">
      <c r="A11" s="21" t="s">
        <v>2278</v>
      </c>
      <c r="B11" s="22">
        <v>2</v>
      </c>
      <c r="C11" s="13">
        <v>3.7037037037037035E-2</v>
      </c>
    </row>
    <row r="12" spans="1:3" x14ac:dyDescent="0.3">
      <c r="A12" s="54" t="s">
        <v>2381</v>
      </c>
      <c r="B12" s="22">
        <v>1</v>
      </c>
      <c r="C12" s="13">
        <v>1.8518518518518517E-2</v>
      </c>
    </row>
    <row r="13" spans="1:3" x14ac:dyDescent="0.3">
      <c r="A13" s="54" t="s">
        <v>2396</v>
      </c>
      <c r="B13" s="22">
        <v>1</v>
      </c>
      <c r="C13" s="13">
        <v>1.8518518518518517E-2</v>
      </c>
    </row>
    <row r="14" spans="1:3" x14ac:dyDescent="0.3">
      <c r="A14" s="21" t="s">
        <v>2277</v>
      </c>
      <c r="B14" s="22">
        <v>15</v>
      </c>
      <c r="C14" s="13">
        <v>0.27777777777777779</v>
      </c>
    </row>
    <row r="15" spans="1:3" x14ac:dyDescent="0.3">
      <c r="A15" s="54" t="s">
        <v>2387</v>
      </c>
      <c r="B15" s="22">
        <v>1</v>
      </c>
      <c r="C15" s="13">
        <v>1.8518518518518517E-2</v>
      </c>
    </row>
    <row r="16" spans="1:3" x14ac:dyDescent="0.3">
      <c r="A16" s="54" t="s">
        <v>2377</v>
      </c>
      <c r="B16" s="22">
        <v>1</v>
      </c>
      <c r="C16" s="13">
        <v>1.8518518518518517E-2</v>
      </c>
    </row>
    <row r="17" spans="1:3" x14ac:dyDescent="0.3">
      <c r="A17" s="54" t="s">
        <v>2374</v>
      </c>
      <c r="B17" s="22">
        <v>1</v>
      </c>
      <c r="C17" s="13">
        <v>1.8518518518518517E-2</v>
      </c>
    </row>
    <row r="18" spans="1:3" x14ac:dyDescent="0.3">
      <c r="A18" s="54" t="s">
        <v>2352</v>
      </c>
      <c r="B18" s="22">
        <v>1</v>
      </c>
      <c r="C18" s="13">
        <v>1.8518518518518517E-2</v>
      </c>
    </row>
    <row r="19" spans="1:3" x14ac:dyDescent="0.3">
      <c r="A19" s="54" t="s">
        <v>2347</v>
      </c>
      <c r="B19" s="22">
        <v>1</v>
      </c>
      <c r="C19" s="13">
        <v>1.8518518518518517E-2</v>
      </c>
    </row>
    <row r="20" spans="1:3" x14ac:dyDescent="0.3">
      <c r="A20" s="54" t="s">
        <v>2383</v>
      </c>
      <c r="B20" s="22">
        <v>1</v>
      </c>
      <c r="C20" s="13">
        <v>1.8518518518518517E-2</v>
      </c>
    </row>
    <row r="21" spans="1:3" x14ac:dyDescent="0.3">
      <c r="A21" s="54" t="s">
        <v>2367</v>
      </c>
      <c r="B21" s="22">
        <v>1</v>
      </c>
      <c r="C21" s="13">
        <v>1.8518518518518517E-2</v>
      </c>
    </row>
    <row r="22" spans="1:3" x14ac:dyDescent="0.3">
      <c r="A22" s="54" t="s">
        <v>2357</v>
      </c>
      <c r="B22" s="22">
        <v>1</v>
      </c>
      <c r="C22" s="13">
        <v>1.8518518518518517E-2</v>
      </c>
    </row>
    <row r="23" spans="1:3" x14ac:dyDescent="0.3">
      <c r="A23" s="54" t="s">
        <v>2395</v>
      </c>
      <c r="B23" s="22">
        <v>1</v>
      </c>
      <c r="C23" s="13">
        <v>1.8518518518518517E-2</v>
      </c>
    </row>
    <row r="24" spans="1:3" x14ac:dyDescent="0.3">
      <c r="A24" s="54" t="s">
        <v>2351</v>
      </c>
      <c r="B24" s="22">
        <v>1</v>
      </c>
      <c r="C24" s="13">
        <v>1.8518518518518517E-2</v>
      </c>
    </row>
    <row r="25" spans="1:3" x14ac:dyDescent="0.3">
      <c r="A25" s="54" t="s">
        <v>2346</v>
      </c>
      <c r="B25" s="22">
        <v>1</v>
      </c>
      <c r="C25" s="13">
        <v>1.8518518518518517E-2</v>
      </c>
    </row>
    <row r="26" spans="1:3" x14ac:dyDescent="0.3">
      <c r="A26" s="54" t="s">
        <v>2348</v>
      </c>
      <c r="B26" s="22">
        <v>1</v>
      </c>
      <c r="C26" s="13">
        <v>1.8518518518518517E-2</v>
      </c>
    </row>
    <row r="27" spans="1:3" x14ac:dyDescent="0.3">
      <c r="A27" s="54" t="s">
        <v>2390</v>
      </c>
      <c r="B27" s="22">
        <v>1</v>
      </c>
      <c r="C27" s="13">
        <v>1.8518518518518517E-2</v>
      </c>
    </row>
    <row r="28" spans="1:3" x14ac:dyDescent="0.3">
      <c r="A28" s="54" t="s">
        <v>2369</v>
      </c>
      <c r="B28" s="22">
        <v>1</v>
      </c>
      <c r="C28" s="13">
        <v>1.8518518518518517E-2</v>
      </c>
    </row>
    <row r="29" spans="1:3" x14ac:dyDescent="0.3">
      <c r="A29" s="54" t="s">
        <v>2371</v>
      </c>
      <c r="B29" s="22">
        <v>1</v>
      </c>
      <c r="C29" s="13">
        <v>1.8518518518518517E-2</v>
      </c>
    </row>
    <row r="30" spans="1:3" x14ac:dyDescent="0.3">
      <c r="A30" s="21" t="s">
        <v>2274</v>
      </c>
      <c r="B30" s="22">
        <v>12</v>
      </c>
      <c r="C30" s="13">
        <v>0.22222222222222221</v>
      </c>
    </row>
    <row r="31" spans="1:3" x14ac:dyDescent="0.3">
      <c r="A31" s="54" t="s">
        <v>2363</v>
      </c>
      <c r="B31" s="22">
        <v>1</v>
      </c>
      <c r="C31" s="13">
        <v>1.8518518518518517E-2</v>
      </c>
    </row>
    <row r="32" spans="1:3" x14ac:dyDescent="0.3">
      <c r="A32" s="54" t="s">
        <v>2380</v>
      </c>
      <c r="B32" s="22">
        <v>1</v>
      </c>
      <c r="C32" s="13">
        <v>1.8518518518518517E-2</v>
      </c>
    </row>
    <row r="33" spans="1:3" x14ac:dyDescent="0.3">
      <c r="A33" s="54" t="s">
        <v>2370</v>
      </c>
      <c r="B33" s="22">
        <v>1</v>
      </c>
      <c r="C33" s="13">
        <v>1.8518518518518517E-2</v>
      </c>
    </row>
    <row r="34" spans="1:3" x14ac:dyDescent="0.3">
      <c r="A34" s="54" t="s">
        <v>2382</v>
      </c>
      <c r="B34" s="22">
        <v>1</v>
      </c>
      <c r="C34" s="13">
        <v>1.8518518518518517E-2</v>
      </c>
    </row>
    <row r="35" spans="1:3" x14ac:dyDescent="0.3">
      <c r="A35" s="54" t="s">
        <v>2378</v>
      </c>
      <c r="B35" s="22">
        <v>1</v>
      </c>
      <c r="C35" s="13">
        <v>1.8518518518518517E-2</v>
      </c>
    </row>
    <row r="36" spans="1:3" x14ac:dyDescent="0.3">
      <c r="A36" s="54" t="s">
        <v>2365</v>
      </c>
      <c r="B36" s="22">
        <v>1</v>
      </c>
      <c r="C36" s="13">
        <v>1.8518518518518517E-2</v>
      </c>
    </row>
    <row r="37" spans="1:3" x14ac:dyDescent="0.3">
      <c r="A37" s="54" t="s">
        <v>2354</v>
      </c>
      <c r="B37" s="22">
        <v>1</v>
      </c>
      <c r="C37" s="13">
        <v>1.8518518518518517E-2</v>
      </c>
    </row>
    <row r="38" spans="1:3" x14ac:dyDescent="0.3">
      <c r="A38" s="54" t="s">
        <v>2375</v>
      </c>
      <c r="B38" s="22">
        <v>1</v>
      </c>
      <c r="C38" s="13">
        <v>1.8518518518518517E-2</v>
      </c>
    </row>
    <row r="39" spans="1:3" x14ac:dyDescent="0.3">
      <c r="A39" s="54" t="s">
        <v>2389</v>
      </c>
      <c r="B39" s="22">
        <v>1</v>
      </c>
      <c r="C39" s="13">
        <v>1.8518518518518517E-2</v>
      </c>
    </row>
    <row r="40" spans="1:3" x14ac:dyDescent="0.3">
      <c r="A40" s="54" t="s">
        <v>2364</v>
      </c>
      <c r="B40" s="22">
        <v>1</v>
      </c>
      <c r="C40" s="13">
        <v>1.8518518518518517E-2</v>
      </c>
    </row>
    <row r="41" spans="1:3" x14ac:dyDescent="0.3">
      <c r="A41" s="54" t="s">
        <v>2360</v>
      </c>
      <c r="B41" s="22">
        <v>1</v>
      </c>
      <c r="C41" s="13">
        <v>1.8518518518518517E-2</v>
      </c>
    </row>
    <row r="42" spans="1:3" x14ac:dyDescent="0.3">
      <c r="A42" s="54" t="s">
        <v>2391</v>
      </c>
      <c r="B42" s="22">
        <v>1</v>
      </c>
      <c r="C42" s="13">
        <v>1.8518518518518517E-2</v>
      </c>
    </row>
    <row r="43" spans="1:3" x14ac:dyDescent="0.3">
      <c r="A43" s="21" t="s">
        <v>2276</v>
      </c>
      <c r="B43" s="22">
        <v>17</v>
      </c>
      <c r="C43" s="13">
        <v>0.31481481481481483</v>
      </c>
    </row>
    <row r="44" spans="1:3" x14ac:dyDescent="0.3">
      <c r="A44" s="54" t="s">
        <v>2361</v>
      </c>
      <c r="B44" s="22">
        <v>1</v>
      </c>
      <c r="C44" s="13">
        <v>1.8518518518518517E-2</v>
      </c>
    </row>
    <row r="45" spans="1:3" x14ac:dyDescent="0.3">
      <c r="A45" s="54" t="s">
        <v>2362</v>
      </c>
      <c r="B45" s="22">
        <v>1</v>
      </c>
      <c r="C45" s="13">
        <v>1.8518518518518517E-2</v>
      </c>
    </row>
    <row r="46" spans="1:3" x14ac:dyDescent="0.3">
      <c r="A46" s="54" t="s">
        <v>2366</v>
      </c>
      <c r="B46" s="22">
        <v>1</v>
      </c>
      <c r="C46" s="13">
        <v>1.8518518518518517E-2</v>
      </c>
    </row>
    <row r="47" spans="1:3" x14ac:dyDescent="0.3">
      <c r="A47" s="54" t="s">
        <v>2345</v>
      </c>
      <c r="B47" s="22">
        <v>1</v>
      </c>
      <c r="C47" s="13">
        <v>1.8518518518518517E-2</v>
      </c>
    </row>
    <row r="48" spans="1:3" x14ac:dyDescent="0.3">
      <c r="A48" s="54" t="s">
        <v>2358</v>
      </c>
      <c r="B48" s="22">
        <v>1</v>
      </c>
      <c r="C48" s="13">
        <v>1.8518518518518517E-2</v>
      </c>
    </row>
    <row r="49" spans="1:3" x14ac:dyDescent="0.3">
      <c r="A49" s="54" t="s">
        <v>2384</v>
      </c>
      <c r="B49" s="22">
        <v>1</v>
      </c>
      <c r="C49" s="13">
        <v>1.8518518518518517E-2</v>
      </c>
    </row>
    <row r="50" spans="1:3" x14ac:dyDescent="0.3">
      <c r="A50" s="54" t="s">
        <v>2353</v>
      </c>
      <c r="B50" s="22">
        <v>1</v>
      </c>
      <c r="C50" s="13">
        <v>1.8518518518518517E-2</v>
      </c>
    </row>
    <row r="51" spans="1:3" x14ac:dyDescent="0.3">
      <c r="A51" s="54" t="s">
        <v>2349</v>
      </c>
      <c r="B51" s="22">
        <v>1</v>
      </c>
      <c r="C51" s="13">
        <v>1.8518518518518517E-2</v>
      </c>
    </row>
    <row r="52" spans="1:3" x14ac:dyDescent="0.3">
      <c r="A52" s="54" t="s">
        <v>2372</v>
      </c>
      <c r="B52" s="22">
        <v>1</v>
      </c>
      <c r="C52" s="13">
        <v>1.8518518518518517E-2</v>
      </c>
    </row>
    <row r="53" spans="1:3" x14ac:dyDescent="0.3">
      <c r="A53" s="54" t="s">
        <v>2385</v>
      </c>
      <c r="B53" s="22">
        <v>1</v>
      </c>
      <c r="C53" s="13">
        <v>1.8518518518518517E-2</v>
      </c>
    </row>
    <row r="54" spans="1:3" x14ac:dyDescent="0.3">
      <c r="A54" s="54" t="s">
        <v>2359</v>
      </c>
      <c r="B54" s="22">
        <v>1</v>
      </c>
      <c r="C54" s="13">
        <v>1.8518518518518517E-2</v>
      </c>
    </row>
    <row r="55" spans="1:3" x14ac:dyDescent="0.3">
      <c r="A55" s="54" t="s">
        <v>2388</v>
      </c>
      <c r="B55" s="22">
        <v>1</v>
      </c>
      <c r="C55" s="13">
        <v>1.8518518518518517E-2</v>
      </c>
    </row>
    <row r="56" spans="1:3" x14ac:dyDescent="0.3">
      <c r="A56" s="54" t="s">
        <v>2394</v>
      </c>
      <c r="B56" s="22">
        <v>1</v>
      </c>
      <c r="C56" s="13">
        <v>1.8518518518518517E-2</v>
      </c>
    </row>
    <row r="57" spans="1:3" x14ac:dyDescent="0.3">
      <c r="A57" s="54" t="s">
        <v>2368</v>
      </c>
      <c r="B57" s="22">
        <v>1</v>
      </c>
      <c r="C57" s="13">
        <v>1.8518518518518517E-2</v>
      </c>
    </row>
    <row r="58" spans="1:3" x14ac:dyDescent="0.3">
      <c r="A58" s="54" t="s">
        <v>2373</v>
      </c>
      <c r="B58" s="22">
        <v>1</v>
      </c>
      <c r="C58" s="13">
        <v>1.8518518518518517E-2</v>
      </c>
    </row>
    <row r="59" spans="1:3" x14ac:dyDescent="0.3">
      <c r="A59" s="54" t="s">
        <v>2386</v>
      </c>
      <c r="B59" s="22">
        <v>1</v>
      </c>
      <c r="C59" s="13">
        <v>1.8518518518518517E-2</v>
      </c>
    </row>
    <row r="60" spans="1:3" x14ac:dyDescent="0.3">
      <c r="A60" s="54" t="s">
        <v>2376</v>
      </c>
      <c r="B60" s="22">
        <v>1</v>
      </c>
      <c r="C60" s="13">
        <v>1.8518518518518517E-2</v>
      </c>
    </row>
    <row r="61" spans="1:3" x14ac:dyDescent="0.3">
      <c r="A61" s="21" t="s">
        <v>2273</v>
      </c>
      <c r="B61" s="22">
        <v>3</v>
      </c>
      <c r="C61" s="13">
        <v>5.5555555555555552E-2</v>
      </c>
    </row>
    <row r="62" spans="1:3" x14ac:dyDescent="0.3">
      <c r="A62" s="54" t="s">
        <v>2392</v>
      </c>
      <c r="B62" s="22">
        <v>1</v>
      </c>
      <c r="C62" s="13">
        <v>1.8518518518518517E-2</v>
      </c>
    </row>
    <row r="63" spans="1:3" x14ac:dyDescent="0.3">
      <c r="A63" s="54" t="s">
        <v>2355</v>
      </c>
      <c r="B63" s="22">
        <v>1</v>
      </c>
      <c r="C63" s="13">
        <v>1.8518518518518517E-2</v>
      </c>
    </row>
    <row r="64" spans="1:3" x14ac:dyDescent="0.3">
      <c r="A64" s="54" t="s">
        <v>2335</v>
      </c>
      <c r="B64" s="22">
        <v>1</v>
      </c>
      <c r="C64" s="13">
        <v>1.8518518518518517E-2</v>
      </c>
    </row>
    <row r="65" spans="1:3" x14ac:dyDescent="0.3">
      <c r="A65" s="21" t="s">
        <v>2302</v>
      </c>
      <c r="B65" s="22">
        <v>54</v>
      </c>
      <c r="C65" s="13">
        <v>1</v>
      </c>
    </row>
    <row r="83" spans="2:5" x14ac:dyDescent="0.3">
      <c r="B83" s="20" t="s">
        <v>4</v>
      </c>
      <c r="C83" t="s">
        <v>2285</v>
      </c>
    </row>
    <row r="85" spans="2:5" x14ac:dyDescent="0.3">
      <c r="B85" s="20" t="s">
        <v>5</v>
      </c>
      <c r="C85" s="20" t="s">
        <v>2344</v>
      </c>
      <c r="D85" s="20" t="s">
        <v>6</v>
      </c>
      <c r="E85" t="s">
        <v>2412</v>
      </c>
    </row>
    <row r="86" spans="2:5" x14ac:dyDescent="0.3">
      <c r="B86">
        <v>1903</v>
      </c>
      <c r="C86" t="s">
        <v>2335</v>
      </c>
      <c r="D86" t="s">
        <v>2273</v>
      </c>
      <c r="E86" s="22">
        <v>1</v>
      </c>
    </row>
    <row r="87" spans="2:5" x14ac:dyDescent="0.3">
      <c r="B87">
        <v>1911</v>
      </c>
      <c r="C87" t="s">
        <v>2335</v>
      </c>
      <c r="D87" t="s">
        <v>2275</v>
      </c>
      <c r="E87" s="22">
        <v>1</v>
      </c>
    </row>
    <row r="88" spans="2:5" x14ac:dyDescent="0.3">
      <c r="B88">
        <v>1935</v>
      </c>
      <c r="C88" t="s">
        <v>2350</v>
      </c>
      <c r="D88" t="s">
        <v>2275</v>
      </c>
      <c r="E88" s="22">
        <v>1</v>
      </c>
    </row>
    <row r="89" spans="2:5" x14ac:dyDescent="0.3">
      <c r="B89">
        <v>1947</v>
      </c>
      <c r="C89" t="s">
        <v>2354</v>
      </c>
      <c r="D89" t="s">
        <v>2274</v>
      </c>
      <c r="E89" s="22">
        <v>1</v>
      </c>
    </row>
    <row r="90" spans="2:5" x14ac:dyDescent="0.3">
      <c r="B90">
        <v>1963</v>
      </c>
      <c r="C90" t="s">
        <v>2355</v>
      </c>
      <c r="D90" t="s">
        <v>2273</v>
      </c>
      <c r="E90" s="22">
        <v>1</v>
      </c>
    </row>
    <row r="91" spans="2:5" x14ac:dyDescent="0.3">
      <c r="B91">
        <v>1964</v>
      </c>
      <c r="C91" t="s">
        <v>2356</v>
      </c>
      <c r="D91" t="s">
        <v>2275</v>
      </c>
      <c r="E91" s="22">
        <v>1</v>
      </c>
    </row>
    <row r="92" spans="2:5" x14ac:dyDescent="0.3">
      <c r="B92">
        <v>1977</v>
      </c>
      <c r="C92" t="s">
        <v>2360</v>
      </c>
      <c r="D92" t="s">
        <v>2274</v>
      </c>
      <c r="E92" s="22">
        <v>1</v>
      </c>
    </row>
    <row r="93" spans="2:5" x14ac:dyDescent="0.3">
      <c r="B93">
        <v>1983</v>
      </c>
      <c r="C93" t="s">
        <v>2363</v>
      </c>
      <c r="D93" t="s">
        <v>2274</v>
      </c>
      <c r="E93" s="22">
        <v>1</v>
      </c>
    </row>
    <row r="94" spans="2:5" x14ac:dyDescent="0.3">
      <c r="B94">
        <v>1986</v>
      </c>
      <c r="C94" t="s">
        <v>2364</v>
      </c>
      <c r="D94" t="s">
        <v>2274</v>
      </c>
      <c r="E94" s="22">
        <v>1</v>
      </c>
    </row>
    <row r="95" spans="2:5" x14ac:dyDescent="0.3">
      <c r="B95">
        <v>1988</v>
      </c>
      <c r="C95" t="s">
        <v>2365</v>
      </c>
      <c r="D95" t="s">
        <v>2274</v>
      </c>
      <c r="E95" s="22">
        <v>1</v>
      </c>
    </row>
    <row r="96" spans="2:5" x14ac:dyDescent="0.3">
      <c r="B96">
        <v>1995</v>
      </c>
      <c r="C96" t="s">
        <v>2370</v>
      </c>
      <c r="D96" t="s">
        <v>2274</v>
      </c>
      <c r="E96" s="22">
        <v>1</v>
      </c>
    </row>
    <row r="97" spans="1:5" x14ac:dyDescent="0.3">
      <c r="B97">
        <v>2004</v>
      </c>
      <c r="C97" t="s">
        <v>2375</v>
      </c>
      <c r="D97" t="s">
        <v>2274</v>
      </c>
      <c r="E97" s="22">
        <v>1</v>
      </c>
    </row>
    <row r="98" spans="1:5" x14ac:dyDescent="0.3">
      <c r="B98">
        <v>2008</v>
      </c>
      <c r="C98" t="s">
        <v>2378</v>
      </c>
      <c r="D98" t="s">
        <v>2274</v>
      </c>
      <c r="E98" s="22">
        <v>1</v>
      </c>
    </row>
    <row r="99" spans="1:5" x14ac:dyDescent="0.3">
      <c r="B99">
        <v>2009</v>
      </c>
      <c r="C99" t="s">
        <v>2379</v>
      </c>
      <c r="D99" t="s">
        <v>2275</v>
      </c>
      <c r="E99" s="22">
        <v>1</v>
      </c>
    </row>
    <row r="100" spans="1:5" x14ac:dyDescent="0.3">
      <c r="C100" t="s">
        <v>2380</v>
      </c>
      <c r="D100" t="s">
        <v>2274</v>
      </c>
      <c r="E100" s="22">
        <v>1</v>
      </c>
    </row>
    <row r="101" spans="1:5" x14ac:dyDescent="0.3">
      <c r="C101" t="s">
        <v>2382</v>
      </c>
      <c r="D101" t="s">
        <v>2274</v>
      </c>
      <c r="E101" s="22">
        <v>1</v>
      </c>
    </row>
    <row r="102" spans="1:5" x14ac:dyDescent="0.3">
      <c r="B102">
        <v>2014</v>
      </c>
      <c r="C102" t="s">
        <v>2389</v>
      </c>
      <c r="D102" t="s">
        <v>2274</v>
      </c>
      <c r="E102" s="22">
        <v>1</v>
      </c>
    </row>
    <row r="103" spans="1:5" x14ac:dyDescent="0.3">
      <c r="B103">
        <v>2015</v>
      </c>
      <c r="C103" t="s">
        <v>2391</v>
      </c>
      <c r="D103" t="s">
        <v>2274</v>
      </c>
      <c r="E103" s="22">
        <v>1</v>
      </c>
    </row>
    <row r="104" spans="1:5" x14ac:dyDescent="0.3">
      <c r="B104">
        <v>2018</v>
      </c>
      <c r="C104" t="s">
        <v>2392</v>
      </c>
      <c r="D104" t="s">
        <v>2273</v>
      </c>
      <c r="E104" s="22">
        <v>1</v>
      </c>
    </row>
    <row r="105" spans="1:5" x14ac:dyDescent="0.3">
      <c r="C105" t="s">
        <v>2393</v>
      </c>
      <c r="D105" t="s">
        <v>2275</v>
      </c>
      <c r="E105" s="22">
        <v>1</v>
      </c>
    </row>
    <row r="109" spans="1:5" x14ac:dyDescent="0.3">
      <c r="A109" s="20" t="s">
        <v>4</v>
      </c>
      <c r="B109" t="s">
        <v>2285</v>
      </c>
    </row>
    <row r="110" spans="1:5" x14ac:dyDescent="0.3">
      <c r="A110" s="20" t="s">
        <v>6</v>
      </c>
      <c r="B110" t="s">
        <v>2426</v>
      </c>
    </row>
    <row r="112" spans="1:5" x14ac:dyDescent="0.3">
      <c r="A112" s="20" t="s">
        <v>2</v>
      </c>
      <c r="B112" t="s">
        <v>2411</v>
      </c>
    </row>
    <row r="113" spans="1:2" x14ac:dyDescent="0.3">
      <c r="A113" t="s">
        <v>100</v>
      </c>
      <c r="B113" s="22">
        <v>1</v>
      </c>
    </row>
    <row r="114" spans="1:2" x14ac:dyDescent="0.3">
      <c r="A114" t="s">
        <v>440</v>
      </c>
      <c r="B114" s="22">
        <v>1</v>
      </c>
    </row>
    <row r="115" spans="1:2" x14ac:dyDescent="0.3">
      <c r="A115" t="s">
        <v>258</v>
      </c>
      <c r="B115" s="22">
        <v>1</v>
      </c>
    </row>
    <row r="116" spans="1:2" x14ac:dyDescent="0.3">
      <c r="A116" t="s">
        <v>618</v>
      </c>
      <c r="B116" s="22">
        <v>1</v>
      </c>
    </row>
    <row r="117" spans="1:2" x14ac:dyDescent="0.3">
      <c r="A117" t="s">
        <v>15</v>
      </c>
      <c r="B117" s="22">
        <v>1</v>
      </c>
    </row>
    <row r="118" spans="1:2" x14ac:dyDescent="0.3">
      <c r="A118" t="s">
        <v>638</v>
      </c>
      <c r="B118" s="22">
        <v>1</v>
      </c>
    </row>
    <row r="119" spans="1:2" x14ac:dyDescent="0.3">
      <c r="A119" t="s">
        <v>33</v>
      </c>
      <c r="B119" s="22">
        <v>2</v>
      </c>
    </row>
    <row r="120" spans="1:2" x14ac:dyDescent="0.3">
      <c r="A120" t="s">
        <v>1288</v>
      </c>
      <c r="B120" s="22">
        <v>1</v>
      </c>
    </row>
    <row r="121" spans="1:2" x14ac:dyDescent="0.3">
      <c r="A121" t="s">
        <v>71</v>
      </c>
      <c r="B121" s="22">
        <v>1</v>
      </c>
    </row>
    <row r="122" spans="1:2" x14ac:dyDescent="0.3">
      <c r="A122" t="s">
        <v>340</v>
      </c>
      <c r="B122" s="22">
        <v>1</v>
      </c>
    </row>
    <row r="123" spans="1:2" x14ac:dyDescent="0.3">
      <c r="A123" t="s">
        <v>40</v>
      </c>
      <c r="B123" s="22">
        <v>3</v>
      </c>
    </row>
    <row r="124" spans="1:2" x14ac:dyDescent="0.3">
      <c r="A124" t="s">
        <v>61</v>
      </c>
      <c r="B124" s="22">
        <v>6</v>
      </c>
    </row>
    <row r="127" spans="1:2" x14ac:dyDescent="0.3">
      <c r="A127" s="20" t="s">
        <v>4</v>
      </c>
      <c r="B127" t="s">
        <v>2285</v>
      </c>
    </row>
    <row r="129" spans="1:4" x14ac:dyDescent="0.3">
      <c r="A129" s="20" t="s">
        <v>5</v>
      </c>
      <c r="B129" s="20" t="s">
        <v>2344</v>
      </c>
      <c r="C129" s="20" t="s">
        <v>6</v>
      </c>
      <c r="D129" t="s">
        <v>2412</v>
      </c>
    </row>
    <row r="130" spans="1:4" x14ac:dyDescent="0.3">
      <c r="A130">
        <v>1903</v>
      </c>
      <c r="B130" t="s">
        <v>2335</v>
      </c>
      <c r="C130" t="s">
        <v>2273</v>
      </c>
      <c r="D130" s="22">
        <v>1</v>
      </c>
    </row>
    <row r="131" spans="1:4" x14ac:dyDescent="0.3">
      <c r="A131">
        <v>1911</v>
      </c>
      <c r="B131" t="s">
        <v>2335</v>
      </c>
      <c r="C131" t="s">
        <v>2275</v>
      </c>
      <c r="D131" s="22">
        <v>1</v>
      </c>
    </row>
    <row r="132" spans="1:4" x14ac:dyDescent="0.3">
      <c r="A132">
        <v>1935</v>
      </c>
      <c r="B132" t="s">
        <v>2350</v>
      </c>
      <c r="C132" t="s">
        <v>2275</v>
      </c>
      <c r="D132" s="22">
        <v>1</v>
      </c>
    </row>
    <row r="133" spans="1:4" x14ac:dyDescent="0.3">
      <c r="A133">
        <v>1947</v>
      </c>
      <c r="B133" t="s">
        <v>2354</v>
      </c>
      <c r="C133" t="s">
        <v>2274</v>
      </c>
      <c r="D133" s="22">
        <v>1</v>
      </c>
    </row>
    <row r="134" spans="1:4" x14ac:dyDescent="0.3">
      <c r="A134">
        <v>1963</v>
      </c>
      <c r="B134" t="s">
        <v>2355</v>
      </c>
      <c r="C134" t="s">
        <v>2273</v>
      </c>
      <c r="D134" s="22">
        <v>1</v>
      </c>
    </row>
    <row r="135" spans="1:4" x14ac:dyDescent="0.3">
      <c r="A135">
        <v>1964</v>
      </c>
      <c r="B135" t="s">
        <v>2356</v>
      </c>
      <c r="C135" t="s">
        <v>2275</v>
      </c>
      <c r="D135" s="22">
        <v>1</v>
      </c>
    </row>
    <row r="136" spans="1:4" x14ac:dyDescent="0.3">
      <c r="A136">
        <v>1977</v>
      </c>
      <c r="B136" t="s">
        <v>2360</v>
      </c>
      <c r="C136" t="s">
        <v>2274</v>
      </c>
      <c r="D136" s="22">
        <v>1</v>
      </c>
    </row>
    <row r="137" spans="1:4" x14ac:dyDescent="0.3">
      <c r="A137">
        <v>1983</v>
      </c>
      <c r="B137" t="s">
        <v>2363</v>
      </c>
      <c r="C137" t="s">
        <v>2274</v>
      </c>
      <c r="D137" s="22">
        <v>1</v>
      </c>
    </row>
    <row r="138" spans="1:4" x14ac:dyDescent="0.3">
      <c r="A138">
        <v>1986</v>
      </c>
      <c r="B138" t="s">
        <v>2364</v>
      </c>
      <c r="C138" t="s">
        <v>2274</v>
      </c>
      <c r="D138" s="22">
        <v>1</v>
      </c>
    </row>
    <row r="139" spans="1:4" x14ac:dyDescent="0.3">
      <c r="A139">
        <v>1988</v>
      </c>
      <c r="B139" t="s">
        <v>2365</v>
      </c>
      <c r="C139" t="s">
        <v>2274</v>
      </c>
      <c r="D139" s="22">
        <v>1</v>
      </c>
    </row>
    <row r="140" spans="1:4" x14ac:dyDescent="0.3">
      <c r="A140">
        <v>1995</v>
      </c>
      <c r="B140" t="s">
        <v>2370</v>
      </c>
      <c r="C140" t="s">
        <v>2274</v>
      </c>
      <c r="D140" s="22">
        <v>1</v>
      </c>
    </row>
    <row r="141" spans="1:4" x14ac:dyDescent="0.3">
      <c r="A141">
        <v>2004</v>
      </c>
      <c r="B141" t="s">
        <v>2375</v>
      </c>
      <c r="C141" t="s">
        <v>2274</v>
      </c>
      <c r="D141" s="22">
        <v>1</v>
      </c>
    </row>
    <row r="142" spans="1:4" x14ac:dyDescent="0.3">
      <c r="A142">
        <v>2008</v>
      </c>
      <c r="B142" t="s">
        <v>2378</v>
      </c>
      <c r="C142" t="s">
        <v>2274</v>
      </c>
      <c r="D142" s="22">
        <v>1</v>
      </c>
    </row>
    <row r="143" spans="1:4" x14ac:dyDescent="0.3">
      <c r="A143">
        <v>2009</v>
      </c>
      <c r="B143" t="s">
        <v>2379</v>
      </c>
      <c r="C143" t="s">
        <v>2275</v>
      </c>
      <c r="D143" s="22">
        <v>1</v>
      </c>
    </row>
    <row r="144" spans="1:4" x14ac:dyDescent="0.3">
      <c r="B144" t="s">
        <v>2380</v>
      </c>
      <c r="C144" t="s">
        <v>2274</v>
      </c>
      <c r="D144" s="22">
        <v>1</v>
      </c>
    </row>
    <row r="145" spans="1:4" x14ac:dyDescent="0.3">
      <c r="B145" t="s">
        <v>2382</v>
      </c>
      <c r="C145" t="s">
        <v>2274</v>
      </c>
      <c r="D145" s="22">
        <v>1</v>
      </c>
    </row>
    <row r="146" spans="1:4" x14ac:dyDescent="0.3">
      <c r="A146">
        <v>2014</v>
      </c>
      <c r="B146" t="s">
        <v>2389</v>
      </c>
      <c r="C146" t="s">
        <v>2274</v>
      </c>
      <c r="D146" s="22">
        <v>1</v>
      </c>
    </row>
    <row r="147" spans="1:4" x14ac:dyDescent="0.3">
      <c r="A147">
        <v>2015</v>
      </c>
      <c r="B147" t="s">
        <v>2391</v>
      </c>
      <c r="C147" t="s">
        <v>2274</v>
      </c>
      <c r="D147" s="22">
        <v>1</v>
      </c>
    </row>
    <row r="148" spans="1:4" x14ac:dyDescent="0.3">
      <c r="A148">
        <v>2018</v>
      </c>
      <c r="B148" t="s">
        <v>2392</v>
      </c>
      <c r="C148" t="s">
        <v>2273</v>
      </c>
      <c r="D148" s="22">
        <v>1</v>
      </c>
    </row>
    <row r="149" spans="1:4" x14ac:dyDescent="0.3">
      <c r="B149" t="s">
        <v>2393</v>
      </c>
      <c r="C149" t="s">
        <v>2275</v>
      </c>
      <c r="D149" s="22">
        <v>1</v>
      </c>
    </row>
  </sheetData>
  <pageMargins left="0.7" right="0.7" top="0.75" bottom="0.75" header="0.3" footer="0.3"/>
  <pageSetup orientation="portrait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44807-F76A-4A10-B5DF-71B67063B2C2}">
  <sheetPr>
    <pageSetUpPr fitToPage="1"/>
  </sheetPr>
  <dimension ref="A1"/>
  <sheetViews>
    <sheetView showGridLines="0" tabSelected="1" zoomScale="62" zoomScaleNormal="62" workbookViewId="0">
      <selection activeCell="AG7" sqref="AG7"/>
    </sheetView>
  </sheetViews>
  <sheetFormatPr defaultRowHeight="14.4" x14ac:dyDescent="0.3"/>
  <sheetData/>
  <sheetProtection algorithmName="SHA-512" hashValue="7Yqy78KzGclqmnlx8wfH6WtzKD/uI2K+a+5K10qO0xBdmA5phBMVUJUoxODle/SOWpflfrNmJgmyucMR1Ask2g==" saltValue="2r46PALGVLjcLHtKPuLHwA==" spinCount="100000" sheet="1" objects="1" scenarios="1"/>
  <pageMargins left="0.25" right="0.25" top="0.75" bottom="0.75" header="0.3" footer="0.3"/>
  <pageSetup paperSize="9" scale="47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63271-36E2-4F58-B92C-6F27DA7EFB99}">
  <dimension ref="C45:AB69"/>
  <sheetViews>
    <sheetView showGridLines="0" topLeftCell="A112" zoomScale="75" zoomScaleNormal="75" workbookViewId="0">
      <selection activeCell="B117" sqref="B117"/>
    </sheetView>
  </sheetViews>
  <sheetFormatPr defaultRowHeight="14.4" x14ac:dyDescent="0.3"/>
  <sheetData>
    <row r="45" spans="21:28" x14ac:dyDescent="0.3">
      <c r="AB45">
        <v>5</v>
      </c>
    </row>
    <row r="46" spans="21:28" x14ac:dyDescent="0.3">
      <c r="U46">
        <v>4</v>
      </c>
    </row>
    <row r="66" spans="3:17" x14ac:dyDescent="0.3">
      <c r="C66">
        <v>1</v>
      </c>
    </row>
    <row r="68" spans="3:17" x14ac:dyDescent="0.3">
      <c r="M68">
        <v>2</v>
      </c>
    </row>
    <row r="69" spans="3:17" x14ac:dyDescent="0.3">
      <c r="Q69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Nobel_Prize(1901-2019)</vt:lpstr>
      <vt:lpstr>Sheet1</vt:lpstr>
      <vt:lpstr>Sheet3</vt:lpstr>
      <vt:lpstr>By gender</vt:lpstr>
      <vt:lpstr>Dashboard</vt:lpstr>
      <vt:lpstr>timeline</vt:lpstr>
      <vt:lpstr>years</vt:lpstr>
      <vt:lpstr>here!</vt:lpstr>
      <vt:lpstr>colors</vt:lpstr>
      <vt:lpstr>All Prizes</vt:lpstr>
      <vt:lpstr>Uniques</vt:lpstr>
      <vt:lpstr>Pivot</vt:lpstr>
      <vt:lpstr>Dashboard-Women In Science</vt:lpstr>
      <vt:lpstr>the firsts</vt:lpstr>
      <vt:lpstr>Options_value</vt:lpstr>
      <vt:lpstr>'Dashboard-Women In Science'!Print_Area</vt:lpstr>
      <vt:lpstr>total_awards</vt:lpstr>
      <vt:lpstr>total_women_laureates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 Menon</dc:creator>
  <cp:lastModifiedBy>A Menon</cp:lastModifiedBy>
  <cp:lastPrinted>2022-05-10T22:18:42Z</cp:lastPrinted>
  <dcterms:created xsi:type="dcterms:W3CDTF">2022-05-01T23:06:07Z</dcterms:created>
  <dcterms:modified xsi:type="dcterms:W3CDTF">2022-05-15T22:03:33Z</dcterms:modified>
</cp:coreProperties>
</file>