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8" yWindow="-108" windowWidth="19428" windowHeight="10428"/>
  </bookViews>
  <sheets>
    <sheet name="Output" sheetId="25" r:id="rId1"/>
    <sheet name="Data source" sheetId="20" r:id="rId2"/>
    <sheet name="Site characteristics" sheetId="1" r:id="rId3"/>
    <sheet name="Without legumes" sheetId="19" r:id="rId4"/>
    <sheet name="With legumes option 1 " sheetId="15" r:id="rId5"/>
    <sheet name="With legumes option 2" sheetId="14" r:id="rId6"/>
    <sheet name="With legumes option 3" sheetId="17" r:id="rId7"/>
    <sheet name="With legumes option 4" sheetId="16" r:id="rId8"/>
    <sheet name="With legumes option 5" sheetId="18" r:id="rId9"/>
    <sheet name="With legumes option 6" sheetId="9" r:id="rId10"/>
    <sheet name="Data for yield stability" sheetId="12" r:id="rId11"/>
    <sheet name="GM" sheetId="21" r:id="rId12"/>
    <sheet name="N fertilizer" sheetId="22" r:id="rId13"/>
    <sheet name="Protein &amp; Energy Output" sheetId="23" r:id="rId14"/>
    <sheet name="Crop Diversity" sheetId="24" r:id="rId15"/>
    <sheet name="NO3-N" sheetId="29" r:id="rId16"/>
    <sheet name="N2O calculations" sheetId="26" r:id="rId17"/>
    <sheet name="N2O default values" sheetId="27" r:id="rId18"/>
    <sheet name="Mapping crops" sheetId="28" r:id="rId1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1" l="1"/>
  <c r="I22" i="21"/>
  <c r="P22" i="21"/>
  <c r="X22" i="21"/>
  <c r="P48" i="21"/>
  <c r="I48" i="21"/>
  <c r="B49" i="21"/>
  <c r="B48" i="21"/>
  <c r="P35" i="22"/>
  <c r="P33" i="22"/>
  <c r="I35" i="22"/>
  <c r="I33" i="22"/>
  <c r="B33" i="22"/>
  <c r="B35" i="22"/>
  <c r="B61" i="22"/>
  <c r="B59" i="22"/>
  <c r="I59" i="22"/>
  <c r="I61" i="22"/>
  <c r="P61" i="22"/>
  <c r="B45" i="23"/>
  <c r="C50" i="23"/>
  <c r="H50" i="23"/>
  <c r="G45" i="23"/>
  <c r="J36" i="23"/>
  <c r="J31" i="23"/>
  <c r="C36" i="23"/>
  <c r="C31" i="23"/>
  <c r="B18" i="23"/>
  <c r="G18" i="23"/>
  <c r="L18" i="23"/>
  <c r="M23" i="23"/>
  <c r="H23" i="23"/>
  <c r="C23" i="23"/>
  <c r="K50" i="29"/>
  <c r="K43" i="29"/>
  <c r="K37" i="29"/>
  <c r="K29" i="29"/>
  <c r="K21" i="29"/>
  <c r="K13" i="29"/>
  <c r="K7" i="29"/>
  <c r="M8" i="25"/>
  <c r="M7" i="25"/>
  <c r="M6" i="25"/>
  <c r="M5" i="25"/>
  <c r="M4" i="25"/>
  <c r="M3" i="25"/>
  <c r="M2" i="25"/>
  <c r="S56" i="26"/>
  <c r="T56" i="26"/>
  <c r="R56" i="26"/>
  <c r="Q56" i="26"/>
  <c r="P56" i="26"/>
  <c r="L56" i="26"/>
  <c r="K56" i="26"/>
  <c r="J56" i="26"/>
  <c r="I56" i="26"/>
  <c r="C56" i="26"/>
  <c r="D56" i="26"/>
  <c r="E56" i="26"/>
  <c r="F56" i="26"/>
  <c r="G56" i="26"/>
  <c r="B56" i="26"/>
  <c r="B30" i="26"/>
  <c r="T59" i="26"/>
  <c r="S59" i="26"/>
  <c r="R59" i="26"/>
  <c r="Q59" i="26"/>
  <c r="P59" i="26"/>
  <c r="J59" i="26"/>
  <c r="K59" i="26"/>
  <c r="L59" i="26"/>
  <c r="I59" i="26"/>
  <c r="C59" i="26"/>
  <c r="D59" i="26"/>
  <c r="E59" i="26"/>
  <c r="F59" i="26"/>
  <c r="G59" i="26"/>
  <c r="B59" i="26"/>
  <c r="Q30" i="26"/>
  <c r="R30" i="26"/>
  <c r="S30" i="26"/>
  <c r="T30" i="26"/>
  <c r="U30" i="26"/>
  <c r="P30" i="26"/>
  <c r="L30" i="26"/>
  <c r="K30" i="26"/>
  <c r="J30" i="26"/>
  <c r="I30" i="26"/>
  <c r="C30" i="26"/>
  <c r="D30" i="26"/>
  <c r="E30" i="26"/>
  <c r="AC30" i="26"/>
  <c r="AB30" i="26"/>
  <c r="AA30" i="26"/>
  <c r="Z30" i="26"/>
  <c r="Y30" i="26"/>
  <c r="X30" i="26"/>
  <c r="AC33" i="26"/>
  <c r="AB33" i="26"/>
  <c r="AA33" i="26"/>
  <c r="Z33" i="26"/>
  <c r="Y33" i="26"/>
  <c r="X33" i="26"/>
  <c r="S33" i="26"/>
  <c r="T33" i="26"/>
  <c r="U33" i="26"/>
  <c r="R33" i="26"/>
  <c r="Q33" i="26"/>
  <c r="P33" i="26"/>
  <c r="L33" i="26"/>
  <c r="K33" i="26"/>
  <c r="J33" i="26"/>
  <c r="I33" i="26"/>
  <c r="C33" i="26"/>
  <c r="D33" i="26"/>
  <c r="E33" i="26"/>
  <c r="B33" i="26"/>
  <c r="H48" i="23"/>
  <c r="I48" i="23"/>
  <c r="J48" i="23"/>
  <c r="K48" i="23"/>
  <c r="G48" i="23"/>
  <c r="C48" i="23"/>
  <c r="D48" i="23"/>
  <c r="E48" i="23"/>
  <c r="B48" i="23"/>
  <c r="J34" i="23"/>
  <c r="K34" i="23"/>
  <c r="L34" i="23"/>
  <c r="M34" i="23"/>
  <c r="N34" i="23"/>
  <c r="I34" i="23"/>
  <c r="C34" i="23"/>
  <c r="D34" i="23"/>
  <c r="E34" i="23"/>
  <c r="F34" i="23"/>
  <c r="G34" i="23"/>
  <c r="B34" i="23"/>
  <c r="M21" i="23"/>
  <c r="N21" i="23"/>
  <c r="O21" i="23"/>
  <c r="P21" i="23"/>
  <c r="Q21" i="23"/>
  <c r="L21" i="23"/>
  <c r="H21" i="23"/>
  <c r="I21" i="23"/>
  <c r="J21" i="23"/>
  <c r="G21" i="23"/>
  <c r="C21" i="23"/>
  <c r="D21" i="23"/>
  <c r="E21" i="23"/>
  <c r="B21" i="23"/>
  <c r="E46" i="21"/>
  <c r="F46" i="21"/>
  <c r="F41" i="21"/>
  <c r="S7" i="25"/>
  <c r="S6" i="25"/>
  <c r="AC32" i="26"/>
  <c r="AB32" i="26"/>
  <c r="AA32" i="26"/>
  <c r="Z32" i="26"/>
  <c r="Y32" i="26"/>
  <c r="X32" i="26"/>
  <c r="AC16" i="26"/>
  <c r="AB16" i="26"/>
  <c r="AA16" i="26"/>
  <c r="Z16" i="26"/>
  <c r="Y16" i="26"/>
  <c r="X16" i="26"/>
  <c r="AC15" i="26"/>
  <c r="AB15" i="26"/>
  <c r="AA15" i="26"/>
  <c r="Z15" i="26"/>
  <c r="Y15" i="26"/>
  <c r="X15" i="26"/>
  <c r="AC14" i="26"/>
  <c r="AC12" i="26"/>
  <c r="AC29" i="26"/>
  <c r="AB12" i="26"/>
  <c r="AB13" i="26"/>
  <c r="AA12" i="26"/>
  <c r="AA29" i="26"/>
  <c r="Z12" i="26"/>
  <c r="Z29" i="26"/>
  <c r="Y12" i="26"/>
  <c r="Y13" i="26"/>
  <c r="Y29" i="26"/>
  <c r="X12" i="26"/>
  <c r="X29" i="26"/>
  <c r="U12" i="26"/>
  <c r="U13" i="26"/>
  <c r="U19" i="26"/>
  <c r="U20" i="26"/>
  <c r="U15" i="26"/>
  <c r="U16" i="26"/>
  <c r="U29" i="26"/>
  <c r="U32" i="26"/>
  <c r="T17" i="27"/>
  <c r="G58" i="26"/>
  <c r="G41" i="26"/>
  <c r="G42" i="26"/>
  <c r="G55" i="26"/>
  <c r="F58" i="26"/>
  <c r="F40" i="26"/>
  <c r="F41" i="26"/>
  <c r="F42" i="26"/>
  <c r="F39" i="26"/>
  <c r="F45" i="26"/>
  <c r="F46" i="26"/>
  <c r="F48" i="26"/>
  <c r="T42" i="26"/>
  <c r="S42" i="26"/>
  <c r="R42" i="26"/>
  <c r="Q42" i="26"/>
  <c r="P42" i="26"/>
  <c r="L42" i="26"/>
  <c r="K42" i="26"/>
  <c r="J42" i="26"/>
  <c r="I42" i="26"/>
  <c r="E42" i="26"/>
  <c r="D42" i="26"/>
  <c r="C42" i="26"/>
  <c r="B42" i="26"/>
  <c r="T16" i="26"/>
  <c r="S16" i="26"/>
  <c r="R16" i="26"/>
  <c r="Q16" i="26"/>
  <c r="P16" i="26"/>
  <c r="L16" i="26"/>
  <c r="K16" i="26"/>
  <c r="J16" i="26"/>
  <c r="I16" i="26"/>
  <c r="E16" i="26"/>
  <c r="D16" i="26"/>
  <c r="C16" i="26"/>
  <c r="B16" i="26"/>
  <c r="F38" i="26"/>
  <c r="F55" i="26"/>
  <c r="G38" i="26"/>
  <c r="G39" i="26"/>
  <c r="G45" i="26"/>
  <c r="G46" i="26"/>
  <c r="G48" i="26"/>
  <c r="T58" i="26"/>
  <c r="S58" i="26"/>
  <c r="R58" i="26"/>
  <c r="Q58" i="26"/>
  <c r="P58" i="26"/>
  <c r="L58" i="26"/>
  <c r="K58" i="26"/>
  <c r="J58" i="26"/>
  <c r="I58" i="26"/>
  <c r="E58" i="26"/>
  <c r="D58" i="26"/>
  <c r="C58" i="26"/>
  <c r="B58" i="26"/>
  <c r="S41" i="26"/>
  <c r="L41" i="26"/>
  <c r="E40" i="26"/>
  <c r="E41" i="26"/>
  <c r="Q55" i="26"/>
  <c r="K55" i="26"/>
  <c r="D55" i="26"/>
  <c r="T41" i="26"/>
  <c r="P41" i="26"/>
  <c r="I40" i="26"/>
  <c r="I41" i="26"/>
  <c r="B41" i="26"/>
  <c r="R41" i="26"/>
  <c r="Q41" i="26"/>
  <c r="K41" i="26"/>
  <c r="J41" i="26"/>
  <c r="D41" i="26"/>
  <c r="C41" i="26"/>
  <c r="K40" i="26"/>
  <c r="J40" i="26"/>
  <c r="S39" i="26"/>
  <c r="S45" i="26"/>
  <c r="S46" i="26"/>
  <c r="L39" i="26"/>
  <c r="L45" i="26"/>
  <c r="L46" i="26"/>
  <c r="L48" i="26"/>
  <c r="T38" i="26"/>
  <c r="T39" i="26"/>
  <c r="T45" i="26"/>
  <c r="T46" i="26"/>
  <c r="T47" i="26"/>
  <c r="T49" i="26"/>
  <c r="T55" i="26"/>
  <c r="S38" i="26"/>
  <c r="S55" i="26"/>
  <c r="R38" i="26"/>
  <c r="R55" i="26"/>
  <c r="R39" i="26"/>
  <c r="R45" i="26"/>
  <c r="R46" i="26"/>
  <c r="R48" i="26"/>
  <c r="Q38" i="26"/>
  <c r="Q39" i="26"/>
  <c r="Q45" i="26"/>
  <c r="Q46" i="26"/>
  <c r="Q48" i="26"/>
  <c r="P38" i="26"/>
  <c r="P55" i="26"/>
  <c r="L38" i="26"/>
  <c r="L55" i="26"/>
  <c r="K38" i="26"/>
  <c r="K39" i="26"/>
  <c r="K45" i="26"/>
  <c r="K46" i="26"/>
  <c r="K48" i="26"/>
  <c r="J38" i="26"/>
  <c r="J55" i="26"/>
  <c r="I38" i="26"/>
  <c r="I55" i="26"/>
  <c r="E38" i="26"/>
  <c r="E39" i="26"/>
  <c r="D38" i="26"/>
  <c r="D39" i="26"/>
  <c r="D45" i="26"/>
  <c r="D46" i="26"/>
  <c r="C38" i="26"/>
  <c r="C39" i="26"/>
  <c r="C45" i="26"/>
  <c r="B38" i="26"/>
  <c r="B55" i="26"/>
  <c r="T15" i="26"/>
  <c r="S15" i="26"/>
  <c r="R15" i="26"/>
  <c r="Q15" i="26"/>
  <c r="P15" i="26"/>
  <c r="L15" i="26"/>
  <c r="K15" i="26"/>
  <c r="J15" i="26"/>
  <c r="I15" i="26"/>
  <c r="E15" i="26"/>
  <c r="D15" i="26"/>
  <c r="C15" i="26"/>
  <c r="B15" i="26"/>
  <c r="T22" i="27"/>
  <c r="T21" i="27"/>
  <c r="T19" i="27"/>
  <c r="T18" i="27"/>
  <c r="T20" i="27"/>
  <c r="T12" i="26"/>
  <c r="T29" i="26"/>
  <c r="S12" i="26"/>
  <c r="R12" i="26"/>
  <c r="Q12" i="26"/>
  <c r="Q13" i="26"/>
  <c r="P12" i="26"/>
  <c r="P13" i="26"/>
  <c r="P19" i="26"/>
  <c r="L12" i="26"/>
  <c r="K12" i="26"/>
  <c r="K13" i="26"/>
  <c r="K19" i="26"/>
  <c r="K20" i="26"/>
  <c r="K21" i="26"/>
  <c r="K23" i="26"/>
  <c r="J12" i="26"/>
  <c r="I12" i="26"/>
  <c r="E12" i="26"/>
  <c r="D12" i="26"/>
  <c r="C12" i="26"/>
  <c r="C29" i="26"/>
  <c r="B12" i="26"/>
  <c r="A5" i="26"/>
  <c r="B5" i="26"/>
  <c r="C5" i="26"/>
  <c r="D5" i="26"/>
  <c r="E5" i="26"/>
  <c r="F5" i="26"/>
  <c r="A6" i="26"/>
  <c r="B6" i="26"/>
  <c r="C6" i="26"/>
  <c r="D6" i="26"/>
  <c r="E6" i="26"/>
  <c r="F6" i="26"/>
  <c r="A7" i="26"/>
  <c r="B7" i="26"/>
  <c r="C7" i="26"/>
  <c r="D7" i="26"/>
  <c r="E7" i="26"/>
  <c r="F7" i="26"/>
  <c r="A8" i="26"/>
  <c r="B8" i="26"/>
  <c r="C8" i="26"/>
  <c r="D8" i="26"/>
  <c r="E8" i="26"/>
  <c r="F8" i="26"/>
  <c r="Z13" i="26"/>
  <c r="Z19" i="26"/>
  <c r="AA13" i="26"/>
  <c r="I39" i="26"/>
  <c r="I45" i="26"/>
  <c r="I46" i="26"/>
  <c r="I47" i="26"/>
  <c r="I49" i="26"/>
  <c r="P39" i="26"/>
  <c r="P45" i="26"/>
  <c r="P46" i="26"/>
  <c r="P48" i="26"/>
  <c r="B39" i="26"/>
  <c r="B45" i="26"/>
  <c r="B46" i="26"/>
  <c r="B48" i="26"/>
  <c r="AA19" i="26"/>
  <c r="AA20" i="26"/>
  <c r="AA22" i="26"/>
  <c r="S13" i="26"/>
  <c r="S19" i="26"/>
  <c r="S20" i="26"/>
  <c r="R13" i="26"/>
  <c r="R19" i="26"/>
  <c r="P29" i="26"/>
  <c r="J29" i="26"/>
  <c r="I29" i="26"/>
  <c r="E29" i="26"/>
  <c r="F4" i="26"/>
  <c r="E4" i="26"/>
  <c r="D4" i="26"/>
  <c r="C4" i="26"/>
  <c r="B4" i="26"/>
  <c r="A4" i="26"/>
  <c r="F3" i="26"/>
  <c r="E3" i="26"/>
  <c r="D3" i="26"/>
  <c r="C3" i="26"/>
  <c r="B3" i="26"/>
  <c r="A3" i="26"/>
  <c r="F2" i="26"/>
  <c r="E2" i="26"/>
  <c r="D2" i="26"/>
  <c r="C2" i="26"/>
  <c r="B2" i="26"/>
  <c r="A2" i="26"/>
  <c r="F1" i="26"/>
  <c r="E1" i="26"/>
  <c r="D1" i="26"/>
  <c r="C1" i="26"/>
  <c r="B1" i="26"/>
  <c r="A1" i="26"/>
  <c r="B13" i="26"/>
  <c r="B19" i="26"/>
  <c r="B20" i="26"/>
  <c r="B22" i="26"/>
  <c r="U22" i="27"/>
  <c r="U21" i="27"/>
  <c r="U20" i="27"/>
  <c r="U19" i="27"/>
  <c r="U18" i="27"/>
  <c r="Q18" i="27"/>
  <c r="U17" i="27"/>
  <c r="Q17" i="27"/>
  <c r="U16" i="27"/>
  <c r="R16" i="27"/>
  <c r="P16" i="27"/>
  <c r="U15" i="27"/>
  <c r="U14" i="27"/>
  <c r="U13" i="27"/>
  <c r="U12" i="27"/>
  <c r="R12" i="27"/>
  <c r="U11" i="27"/>
  <c r="R11" i="27"/>
  <c r="P11" i="27"/>
  <c r="U10" i="27"/>
  <c r="P10" i="27"/>
  <c r="U9" i="27"/>
  <c r="R9" i="27"/>
  <c r="U8" i="27"/>
  <c r="U7" i="27"/>
  <c r="U6" i="27"/>
  <c r="U5" i="27"/>
  <c r="U4" i="27"/>
  <c r="E4" i="27"/>
  <c r="U3" i="27"/>
  <c r="E3" i="27"/>
  <c r="U2" i="27"/>
  <c r="G2" i="27"/>
  <c r="E2" i="27"/>
  <c r="T32" i="26"/>
  <c r="S32" i="26"/>
  <c r="R32" i="26"/>
  <c r="Q32" i="26"/>
  <c r="P32" i="26"/>
  <c r="L32" i="26"/>
  <c r="K32" i="26"/>
  <c r="J32" i="26"/>
  <c r="I32" i="26"/>
  <c r="E32" i="26"/>
  <c r="D32" i="26"/>
  <c r="C32" i="26"/>
  <c r="B32" i="26"/>
  <c r="I13" i="26"/>
  <c r="I19" i="26"/>
  <c r="L13" i="26"/>
  <c r="L19" i="26"/>
  <c r="L20" i="26"/>
  <c r="E13" i="26"/>
  <c r="E19" i="26"/>
  <c r="E20" i="26"/>
  <c r="D29" i="26"/>
  <c r="S29" i="26"/>
  <c r="D13" i="26"/>
  <c r="D19" i="26"/>
  <c r="D20" i="26"/>
  <c r="D22" i="26"/>
  <c r="J13" i="26"/>
  <c r="J19" i="26"/>
  <c r="T13" i="26"/>
  <c r="T19" i="26"/>
  <c r="T20" i="26"/>
  <c r="B29" i="26"/>
  <c r="L29" i="26"/>
  <c r="R29" i="26"/>
  <c r="F47" i="21"/>
  <c r="K43" i="23"/>
  <c r="J43" i="23"/>
  <c r="I43" i="23"/>
  <c r="H43" i="23"/>
  <c r="G43" i="23"/>
  <c r="E43" i="23"/>
  <c r="D43" i="23"/>
  <c r="C43" i="23"/>
  <c r="B43" i="23"/>
  <c r="N29" i="23"/>
  <c r="M29" i="23"/>
  <c r="L29" i="23"/>
  <c r="K29" i="23"/>
  <c r="J29" i="23"/>
  <c r="I29" i="23"/>
  <c r="G29" i="23"/>
  <c r="F29" i="23"/>
  <c r="E29" i="23"/>
  <c r="D29" i="23"/>
  <c r="C29" i="23"/>
  <c r="B29" i="23"/>
  <c r="P16" i="23"/>
  <c r="Q16" i="23"/>
  <c r="O16" i="23"/>
  <c r="N16" i="23"/>
  <c r="M16" i="23"/>
  <c r="L16" i="23"/>
  <c r="J16" i="23"/>
  <c r="I16" i="23"/>
  <c r="H16" i="23"/>
  <c r="G16" i="23"/>
  <c r="C16" i="23"/>
  <c r="D16" i="23"/>
  <c r="E16" i="23"/>
  <c r="B16" i="23"/>
  <c r="P21" i="24"/>
  <c r="P19" i="24"/>
  <c r="L34" i="24"/>
  <c r="M34" i="24"/>
  <c r="J34" i="24"/>
  <c r="L32" i="24"/>
  <c r="M32" i="24"/>
  <c r="M35" i="24"/>
  <c r="T7" i="25"/>
  <c r="J32" i="24"/>
  <c r="L28" i="24"/>
  <c r="M28" i="24"/>
  <c r="J28" i="24"/>
  <c r="L26" i="24"/>
  <c r="M26" i="24"/>
  <c r="M29" i="24"/>
  <c r="T6" i="25"/>
  <c r="J26" i="24"/>
  <c r="J21" i="24"/>
  <c r="J19" i="24"/>
  <c r="B32" i="24"/>
  <c r="B27" i="24"/>
  <c r="B25" i="24"/>
  <c r="B34" i="24"/>
  <c r="B20" i="24"/>
  <c r="K57" i="22"/>
  <c r="J57" i="22"/>
  <c r="I57" i="22"/>
  <c r="F57" i="22"/>
  <c r="B19" i="24"/>
  <c r="R21" i="24"/>
  <c r="S21" i="24"/>
  <c r="R19" i="24"/>
  <c r="S19" i="24"/>
  <c r="S22" i="24"/>
  <c r="T8" i="25"/>
  <c r="L21" i="24"/>
  <c r="M21" i="24"/>
  <c r="L19" i="24"/>
  <c r="M19" i="24"/>
  <c r="M22" i="24"/>
  <c r="T5" i="25"/>
  <c r="D34" i="24"/>
  <c r="E34" i="24"/>
  <c r="D32" i="24"/>
  <c r="E32" i="24"/>
  <c r="D27" i="24"/>
  <c r="E27" i="24"/>
  <c r="D25" i="24"/>
  <c r="E25" i="24"/>
  <c r="D20" i="24"/>
  <c r="E20" i="24"/>
  <c r="D19" i="24"/>
  <c r="E19" i="24"/>
  <c r="E22" i="24"/>
  <c r="T2" i="25"/>
  <c r="F13" i="24"/>
  <c r="E28" i="24"/>
  <c r="T3" i="25"/>
  <c r="E35" i="24"/>
  <c r="T4" i="25"/>
  <c r="K56" i="22"/>
  <c r="J56" i="22"/>
  <c r="I56" i="22"/>
  <c r="N7" i="25"/>
  <c r="F56" i="22"/>
  <c r="T44" i="22"/>
  <c r="T40" i="26"/>
  <c r="S44" i="22"/>
  <c r="S40" i="26"/>
  <c r="R44" i="22"/>
  <c r="R56" i="22"/>
  <c r="Q44" i="22"/>
  <c r="Q40" i="26"/>
  <c r="P44" i="22"/>
  <c r="P40" i="26"/>
  <c r="L44" i="22"/>
  <c r="L56" i="22"/>
  <c r="G44" i="22"/>
  <c r="G57" i="22"/>
  <c r="E44" i="22"/>
  <c r="E56" i="22"/>
  <c r="D44" i="22"/>
  <c r="D56" i="22"/>
  <c r="C44" i="22"/>
  <c r="C56" i="22"/>
  <c r="B44" i="22"/>
  <c r="B40" i="26"/>
  <c r="AC18" i="22"/>
  <c r="AC31" i="22"/>
  <c r="AB18" i="22"/>
  <c r="AB14" i="26"/>
  <c r="AA18" i="22"/>
  <c r="AA14" i="26"/>
  <c r="Z18" i="22"/>
  <c r="Z14" i="26"/>
  <c r="Y18" i="22"/>
  <c r="Y14" i="26"/>
  <c r="X18" i="22"/>
  <c r="X30" i="22"/>
  <c r="U18" i="22"/>
  <c r="U14" i="26"/>
  <c r="U31" i="22"/>
  <c r="T18" i="22"/>
  <c r="T30" i="22"/>
  <c r="S18" i="22"/>
  <c r="S14" i="26"/>
  <c r="R18" i="22"/>
  <c r="R14" i="26"/>
  <c r="Q18" i="22"/>
  <c r="Q14" i="26"/>
  <c r="P18" i="22"/>
  <c r="P30" i="22"/>
  <c r="N4" i="25"/>
  <c r="L18" i="22"/>
  <c r="K18" i="22"/>
  <c r="K14" i="26"/>
  <c r="J18" i="22"/>
  <c r="J14" i="26"/>
  <c r="I18" i="22"/>
  <c r="I30" i="22"/>
  <c r="E18" i="22"/>
  <c r="E14" i="26"/>
  <c r="D18" i="22"/>
  <c r="C18" i="22"/>
  <c r="C30" i="22"/>
  <c r="N2" i="25"/>
  <c r="B18" i="22"/>
  <c r="B14" i="26"/>
  <c r="P58" i="21"/>
  <c r="T44" i="21"/>
  <c r="T46" i="21"/>
  <c r="S44" i="21"/>
  <c r="S46" i="21"/>
  <c r="R44" i="21"/>
  <c r="R46" i="21"/>
  <c r="Q44" i="21"/>
  <c r="Q46" i="21"/>
  <c r="P44" i="21"/>
  <c r="P46" i="21"/>
  <c r="H8" i="25"/>
  <c r="L44" i="21"/>
  <c r="L46" i="21"/>
  <c r="K44" i="21"/>
  <c r="K46" i="21"/>
  <c r="J44" i="21"/>
  <c r="J46" i="21"/>
  <c r="I44" i="21"/>
  <c r="I46" i="21"/>
  <c r="G44" i="21"/>
  <c r="G46" i="21"/>
  <c r="E44" i="21"/>
  <c r="D44" i="21"/>
  <c r="D46" i="21"/>
  <c r="C44" i="21"/>
  <c r="C46" i="21"/>
  <c r="B44" i="21"/>
  <c r="B46" i="21"/>
  <c r="T32" i="21"/>
  <c r="T19" i="21"/>
  <c r="B19" i="21"/>
  <c r="AC18" i="21"/>
  <c r="AC20" i="21"/>
  <c r="AB18" i="21"/>
  <c r="AB20" i="21"/>
  <c r="AA18" i="21"/>
  <c r="AA20" i="21"/>
  <c r="Z18" i="21"/>
  <c r="Z20" i="21"/>
  <c r="Y18" i="21"/>
  <c r="Y20" i="21"/>
  <c r="X18" i="21"/>
  <c r="X20" i="21"/>
  <c r="H5" i="25"/>
  <c r="U18" i="21"/>
  <c r="U20" i="21"/>
  <c r="T18" i="21"/>
  <c r="T20" i="21"/>
  <c r="S18" i="21"/>
  <c r="S20" i="21"/>
  <c r="R18" i="21"/>
  <c r="R20" i="21"/>
  <c r="Q18" i="21"/>
  <c r="Q20" i="21"/>
  <c r="P18" i="21"/>
  <c r="P20" i="21"/>
  <c r="L18" i="21"/>
  <c r="L20" i="21"/>
  <c r="K18" i="21"/>
  <c r="K20" i="21"/>
  <c r="J18" i="21"/>
  <c r="J20" i="21"/>
  <c r="I18" i="21"/>
  <c r="I20" i="21"/>
  <c r="E18" i="21"/>
  <c r="E20" i="21"/>
  <c r="D18" i="21"/>
  <c r="D20" i="21"/>
  <c r="C18" i="21"/>
  <c r="C20" i="21"/>
  <c r="B18" i="21"/>
  <c r="B20" i="21"/>
  <c r="Q56" i="22"/>
  <c r="Q57" i="22"/>
  <c r="S30" i="22"/>
  <c r="S31" i="22"/>
  <c r="I31" i="22"/>
  <c r="J31" i="22"/>
  <c r="K30" i="22"/>
  <c r="K31" i="22"/>
  <c r="T57" i="22"/>
  <c r="B56" i="22"/>
  <c r="B57" i="22"/>
  <c r="E57" i="22"/>
  <c r="B30" i="22"/>
  <c r="B31" i="22"/>
  <c r="O2" i="25"/>
  <c r="L2" i="25"/>
  <c r="AA30" i="22"/>
  <c r="AA31" i="22"/>
  <c r="E31" i="22"/>
  <c r="E30" i="22"/>
  <c r="T31" i="22"/>
  <c r="Z30" i="22"/>
  <c r="Z31" i="22"/>
  <c r="C31" i="22"/>
  <c r="Q30" i="22"/>
  <c r="Q31" i="22"/>
  <c r="D30" i="22"/>
  <c r="D31" i="22"/>
  <c r="R30" i="22"/>
  <c r="R31" i="22"/>
  <c r="P56" i="22"/>
  <c r="P57" i="22"/>
  <c r="G56" i="22"/>
  <c r="U30" i="22"/>
  <c r="AC30" i="22"/>
  <c r="I5" i="25"/>
  <c r="P20" i="26"/>
  <c r="P22" i="26"/>
  <c r="O7" i="25"/>
  <c r="L7" i="25"/>
  <c r="K7" i="25"/>
  <c r="I8" i="25"/>
  <c r="Y19" i="26"/>
  <c r="Y20" i="26"/>
  <c r="Y22" i="26"/>
  <c r="Z20" i="26"/>
  <c r="Z22" i="26"/>
  <c r="H7" i="25"/>
  <c r="J7" i="25"/>
  <c r="N6" i="25"/>
  <c r="Q19" i="26"/>
  <c r="Q20" i="26"/>
  <c r="Q22" i="26"/>
  <c r="H6" i="25"/>
  <c r="U21" i="26"/>
  <c r="U23" i="26"/>
  <c r="U22" i="26"/>
  <c r="U24" i="26"/>
  <c r="E45" i="26"/>
  <c r="E46" i="26"/>
  <c r="E48" i="26"/>
  <c r="R20" i="26"/>
  <c r="R22" i="26"/>
  <c r="L14" i="26"/>
  <c r="B47" i="26"/>
  <c r="B49" i="26"/>
  <c r="B50" i="26"/>
  <c r="P14" i="26"/>
  <c r="P31" i="26"/>
  <c r="C40" i="26"/>
  <c r="S57" i="22"/>
  <c r="Q29" i="26"/>
  <c r="C13" i="26"/>
  <c r="C19" i="26"/>
  <c r="C14" i="26"/>
  <c r="C31" i="26"/>
  <c r="D40" i="26"/>
  <c r="D57" i="26"/>
  <c r="L40" i="26"/>
  <c r="G40" i="26"/>
  <c r="X13" i="26"/>
  <c r="X19" i="26"/>
  <c r="X20" i="26"/>
  <c r="X14" i="26"/>
  <c r="AB31" i="22"/>
  <c r="P31" i="22"/>
  <c r="O4" i="25"/>
  <c r="L4" i="25"/>
  <c r="J4" i="25"/>
  <c r="C57" i="22"/>
  <c r="O6" i="25"/>
  <c r="L6" i="25"/>
  <c r="AB30" i="22"/>
  <c r="T56" i="22"/>
  <c r="S56" i="22"/>
  <c r="N8" i="25"/>
  <c r="B21" i="26"/>
  <c r="B23" i="26"/>
  <c r="B24" i="26"/>
  <c r="K29" i="26"/>
  <c r="D14" i="26"/>
  <c r="E55" i="26"/>
  <c r="L57" i="22"/>
  <c r="Y31" i="22"/>
  <c r="L31" i="22"/>
  <c r="O3" i="25"/>
  <c r="L3" i="25"/>
  <c r="D57" i="22"/>
  <c r="H3" i="25"/>
  <c r="J3" i="25"/>
  <c r="H4" i="25"/>
  <c r="AC13" i="26"/>
  <c r="AC19" i="26"/>
  <c r="AC20" i="26"/>
  <c r="AC22" i="26"/>
  <c r="H2" i="25"/>
  <c r="Y30" i="22"/>
  <c r="X35" i="22"/>
  <c r="N5" i="25"/>
  <c r="L30" i="22"/>
  <c r="J30" i="22"/>
  <c r="N3" i="25"/>
  <c r="I14" i="26"/>
  <c r="T14" i="26"/>
  <c r="C55" i="26"/>
  <c r="D21" i="26"/>
  <c r="D23" i="26"/>
  <c r="R3" i="25"/>
  <c r="R7" i="25"/>
  <c r="R8" i="25"/>
  <c r="R40" i="26"/>
  <c r="R57" i="26"/>
  <c r="R57" i="22"/>
  <c r="P59" i="22"/>
  <c r="O8" i="25"/>
  <c r="L8" i="25"/>
  <c r="K8" i="25"/>
  <c r="X31" i="22"/>
  <c r="I6" i="25"/>
  <c r="J39" i="26"/>
  <c r="J45" i="26"/>
  <c r="J46" i="26"/>
  <c r="J48" i="26"/>
  <c r="AB31" i="26"/>
  <c r="I57" i="26"/>
  <c r="T57" i="26"/>
  <c r="AC31" i="26"/>
  <c r="L31" i="26"/>
  <c r="D31" i="26"/>
  <c r="S57" i="26"/>
  <c r="K31" i="26"/>
  <c r="AA31" i="26"/>
  <c r="R31" i="26"/>
  <c r="B57" i="26"/>
  <c r="B31" i="26"/>
  <c r="C57" i="26"/>
  <c r="X31" i="26"/>
  <c r="L57" i="26"/>
  <c r="U31" i="26"/>
  <c r="Q57" i="26"/>
  <c r="Z31" i="26"/>
  <c r="E57" i="26"/>
  <c r="Q31" i="26"/>
  <c r="P57" i="26"/>
  <c r="I31" i="26"/>
  <c r="T31" i="26"/>
  <c r="J57" i="26"/>
  <c r="E31" i="26"/>
  <c r="S31" i="26"/>
  <c r="J31" i="26"/>
  <c r="K57" i="26"/>
  <c r="F57" i="26"/>
  <c r="G57" i="26"/>
  <c r="Y31" i="26"/>
  <c r="T22" i="26"/>
  <c r="T21" i="26"/>
  <c r="T23" i="26"/>
  <c r="D47" i="26"/>
  <c r="D49" i="26"/>
  <c r="D48" i="26"/>
  <c r="S48" i="26"/>
  <c r="S47" i="26"/>
  <c r="S49" i="26"/>
  <c r="D24" i="26"/>
  <c r="S22" i="26"/>
  <c r="S21" i="26"/>
  <c r="S23" i="26"/>
  <c r="E22" i="26"/>
  <c r="E21" i="26"/>
  <c r="E23" i="26"/>
  <c r="X22" i="26"/>
  <c r="X21" i="26"/>
  <c r="X23" i="26"/>
  <c r="L21" i="26"/>
  <c r="L23" i="26"/>
  <c r="L22" i="26"/>
  <c r="P47" i="26"/>
  <c r="P49" i="26"/>
  <c r="P50" i="26"/>
  <c r="I20" i="26"/>
  <c r="I22" i="26"/>
  <c r="J20" i="26"/>
  <c r="J22" i="26"/>
  <c r="L47" i="26"/>
  <c r="L49" i="26"/>
  <c r="L50" i="26"/>
  <c r="Q47" i="26"/>
  <c r="Q49" i="26"/>
  <c r="Q50" i="26"/>
  <c r="J47" i="26"/>
  <c r="J49" i="26"/>
  <c r="J50" i="26"/>
  <c r="I3" i="25"/>
  <c r="K22" i="26"/>
  <c r="K24" i="26"/>
  <c r="I48" i="26"/>
  <c r="I50" i="26"/>
  <c r="R47" i="26"/>
  <c r="R49" i="26"/>
  <c r="R50" i="26"/>
  <c r="C46" i="26"/>
  <c r="C48" i="26"/>
  <c r="G47" i="26"/>
  <c r="G49" i="26"/>
  <c r="G50" i="26"/>
  <c r="AA21" i="26"/>
  <c r="AA23" i="26"/>
  <c r="AA24" i="26"/>
  <c r="T48" i="26"/>
  <c r="T50" i="26"/>
  <c r="K47" i="26"/>
  <c r="K49" i="26"/>
  <c r="K50" i="26"/>
  <c r="AB19" i="26"/>
  <c r="AB20" i="26"/>
  <c r="AB22" i="26"/>
  <c r="AB29" i="26"/>
  <c r="F47" i="26"/>
  <c r="F49" i="26"/>
  <c r="F50" i="26"/>
  <c r="R6" i="25"/>
  <c r="R5" i="25"/>
  <c r="R2" i="25"/>
  <c r="S5" i="25"/>
  <c r="R4" i="25"/>
  <c r="S3" i="25"/>
  <c r="S2" i="25"/>
  <c r="S8" i="25"/>
  <c r="S4" i="25"/>
  <c r="R36" i="26"/>
  <c r="C20" i="26"/>
  <c r="C22" i="26"/>
  <c r="Z21" i="26"/>
  <c r="Z23" i="26"/>
  <c r="Z24" i="26"/>
  <c r="Z36" i="26"/>
  <c r="P21" i="26"/>
  <c r="P23" i="26"/>
  <c r="P24" i="26"/>
  <c r="P36" i="26"/>
  <c r="I7" i="25"/>
  <c r="X33" i="22"/>
  <c r="O5" i="25"/>
  <c r="L5" i="25"/>
  <c r="R24" i="26"/>
  <c r="S24" i="26"/>
  <c r="AC21" i="26"/>
  <c r="AC23" i="26"/>
  <c r="AC24" i="26"/>
  <c r="AC36" i="26"/>
  <c r="X24" i="26"/>
  <c r="R21" i="26"/>
  <c r="R23" i="26"/>
  <c r="J6" i="25"/>
  <c r="K6" i="25"/>
  <c r="Y21" i="26"/>
  <c r="Y23" i="26"/>
  <c r="Y24" i="26"/>
  <c r="Y36" i="26"/>
  <c r="B36" i="26"/>
  <c r="I4" i="25"/>
  <c r="K3" i="25"/>
  <c r="Q21" i="26"/>
  <c r="Q23" i="26"/>
  <c r="Q24" i="26"/>
  <c r="Q36" i="26"/>
  <c r="I2" i="25"/>
  <c r="E47" i="26"/>
  <c r="E49" i="26"/>
  <c r="E50" i="26"/>
  <c r="T62" i="26"/>
  <c r="S36" i="26"/>
  <c r="I62" i="26"/>
  <c r="B62" i="26"/>
  <c r="L62" i="26"/>
  <c r="G62" i="26"/>
  <c r="D36" i="26"/>
  <c r="Q62" i="26"/>
  <c r="J62" i="26"/>
  <c r="R62" i="26"/>
  <c r="K36" i="26"/>
  <c r="AA36" i="26"/>
  <c r="F62" i="26"/>
  <c r="X36" i="26"/>
  <c r="U36" i="26"/>
  <c r="P62" i="26"/>
  <c r="K62" i="26"/>
  <c r="E62" i="26"/>
  <c r="C50" i="26"/>
  <c r="C62" i="26"/>
  <c r="L24" i="26"/>
  <c r="L36" i="26"/>
  <c r="D50" i="26"/>
  <c r="D62" i="26"/>
  <c r="E24" i="26"/>
  <c r="E36" i="26"/>
  <c r="C47" i="26"/>
  <c r="C49" i="26"/>
  <c r="I21" i="26"/>
  <c r="I23" i="26"/>
  <c r="I24" i="26"/>
  <c r="I36" i="26"/>
  <c r="J21" i="26"/>
  <c r="J23" i="26"/>
  <c r="J24" i="26"/>
  <c r="J36" i="26"/>
  <c r="S50" i="26"/>
  <c r="S62" i="26"/>
  <c r="T24" i="26"/>
  <c r="T36" i="26"/>
  <c r="AB21" i="26"/>
  <c r="AB23" i="26"/>
  <c r="AB24" i="26"/>
  <c r="AB36" i="26"/>
  <c r="C21" i="26"/>
  <c r="C23" i="26"/>
  <c r="C24" i="26"/>
  <c r="C36" i="26"/>
  <c r="A36" i="26"/>
  <c r="P2" i="25"/>
  <c r="H62" i="26"/>
  <c r="P7" i="25"/>
  <c r="O62" i="26"/>
  <c r="P8" i="25"/>
  <c r="O36" i="26"/>
  <c r="P4" i="25"/>
  <c r="W36" i="26"/>
  <c r="P5" i="25"/>
  <c r="A62" i="26"/>
  <c r="P6" i="25"/>
  <c r="H36" i="26"/>
  <c r="P3" i="25"/>
  <c r="K5" i="25"/>
  <c r="J5" i="25"/>
  <c r="K2" i="25"/>
  <c r="J2" i="25"/>
  <c r="K4" i="25"/>
  <c r="J8" i="25"/>
</calcChain>
</file>

<file path=xl/comments1.xml><?xml version="1.0" encoding="utf-8"?>
<comments xmlns="http://schemas.openxmlformats.org/spreadsheetml/2006/main">
  <authors>
    <author>notz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The GM from the legume-based rotations increased compared to the standard GM as the given grain legume prices were exchanged here with their actual feed value - calculation details see sheet "GM"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No yield data given for forage crops</t>
        </r>
      </text>
    </comment>
  </commentList>
</comments>
</file>

<file path=xl/sharedStrings.xml><?xml version="1.0" encoding="utf-8"?>
<sst xmlns="http://schemas.openxmlformats.org/spreadsheetml/2006/main" count="3929" uniqueCount="568">
  <si>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</si>
  <si>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</si>
  <si>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</si>
  <si>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</si>
  <si>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</si>
  <si>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</si>
  <si>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</si>
  <si>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</si>
  <si>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</si>
  <si>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</si>
  <si>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</si>
  <si>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</si>
  <si>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</si>
  <si>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</si>
  <si>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</si>
  <si>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</si>
  <si>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</si>
  <si>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</si>
  <si>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</si>
  <si>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</si>
  <si>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</si>
  <si>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</si>
  <si>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</si>
  <si>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</si>
  <si>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</si>
  <si>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</si>
  <si>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</si>
  <si>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</si>
  <si>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</si>
  <si>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</si>
  <si>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</si>
  <si>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</si>
  <si>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</si>
  <si>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Other fertiliser used?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</si>
  <si>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</si>
  <si>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</si>
  <si>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</si>
  <si>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</si>
  <si>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</si>
  <si>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</si>
  <si>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</si>
  <si>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</si>
  <si>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</si>
  <si>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</si>
  <si>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</si>
  <si>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</si>
  <si>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</si>
  <si>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</si>
  <si>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</si>
  <si>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</si>
  <si>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>CROP 3</t>
  </si>
  <si>
    <t>CROP 4</t>
  </si>
  <si>
    <t>CROP 5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</si>
  <si>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</si>
  <si>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</si>
  <si>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</si>
  <si>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</si>
  <si>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</si>
  <si>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</si>
  <si>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</si>
  <si>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</si>
  <si>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</si>
  <si>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</si>
  <si>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</si>
  <si>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</si>
  <si>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</si>
  <si>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</si>
  <si>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</si>
  <si>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</si>
  <si>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</si>
  <si>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</si>
  <si>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</si>
  <si>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</si>
  <si>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</si>
  <si>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</si>
  <si>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</si>
  <si>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</si>
  <si>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t>Kieserite</t>
  </si>
  <si>
    <t>Lime</t>
  </si>
  <si>
    <t>TSP</t>
  </si>
  <si>
    <t>46% P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</si>
  <si>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</si>
  <si>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</si>
  <si>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</si>
  <si>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</si>
  <si>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</si>
  <si>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</si>
  <si>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</si>
  <si>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</si>
  <si>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</si>
  <si>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 xml:space="preserve">Amount [t/ha] </t>
  </si>
  <si>
    <t xml:space="preserve">Yield [t/ha] </t>
  </si>
  <si>
    <t>Number of year</t>
  </si>
  <si>
    <t>Crop [name of crop]:</t>
  </si>
  <si>
    <t>Organic fertilizers</t>
  </si>
  <si>
    <t>Composition</t>
  </si>
  <si>
    <t>Mineral fertilizers</t>
  </si>
  <si>
    <r>
      <t>Total amount [kg or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/ha]</t>
    </r>
  </si>
  <si>
    <t>Amount [kg or l/ha]</t>
  </si>
  <si>
    <t>20%S</t>
  </si>
  <si>
    <t>None</t>
  </si>
  <si>
    <t>Total amount [kg or l/ha]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</si>
  <si>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</si>
  <si>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</si>
  <si>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</si>
  <si>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</si>
  <si>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</si>
  <si>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</si>
  <si>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</si>
  <si>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>Solid</t>
  </si>
  <si>
    <t>liquid</t>
  </si>
  <si>
    <t>Other fertiliser used</t>
  </si>
  <si>
    <t>100% CaO</t>
  </si>
  <si>
    <t>Spreader</t>
  </si>
  <si>
    <t>EXAMPLE - Crop [name of crop]: Winter rye</t>
  </si>
  <si>
    <t xml:space="preserve">Please indicate the specific costs of production, the total variable costs and subsidies. </t>
  </si>
  <si>
    <t xml:space="preserve">Date: </t>
  </si>
  <si>
    <t>Date:</t>
  </si>
  <si>
    <t>Date</t>
  </si>
  <si>
    <t>Date/ Period</t>
  </si>
  <si>
    <t>Spring barley</t>
  </si>
  <si>
    <t>Price [EUR/t]</t>
  </si>
  <si>
    <t>46% P2O5</t>
  </si>
  <si>
    <t>MOP</t>
  </si>
  <si>
    <t>50% K</t>
  </si>
  <si>
    <t>83kg</t>
  </si>
  <si>
    <t>August</t>
  </si>
  <si>
    <t>Date: September</t>
  </si>
  <si>
    <t>Yes, 15-20cm</t>
  </si>
  <si>
    <t>AN</t>
  </si>
  <si>
    <t>33% N</t>
  </si>
  <si>
    <t>150kg</t>
  </si>
  <si>
    <t>120kg</t>
  </si>
  <si>
    <t>100kg</t>
  </si>
  <si>
    <t>March</t>
  </si>
  <si>
    <t>Date: April</t>
  </si>
  <si>
    <t>NPK</t>
  </si>
  <si>
    <t>April</t>
  </si>
  <si>
    <t>May</t>
  </si>
  <si>
    <t>Date: March</t>
  </si>
  <si>
    <t>October</t>
  </si>
  <si>
    <t>87kg</t>
  </si>
  <si>
    <t>Grass-clover</t>
  </si>
  <si>
    <t>Winter wheat</t>
  </si>
  <si>
    <t>CROP 6</t>
  </si>
  <si>
    <t>Pea+barley</t>
  </si>
  <si>
    <t>Pea</t>
  </si>
  <si>
    <t>Bean</t>
  </si>
  <si>
    <t>Alfalfa</t>
  </si>
  <si>
    <t>Yes</t>
  </si>
  <si>
    <t>Date: February</t>
  </si>
  <si>
    <t>33%N</t>
  </si>
  <si>
    <t>June</t>
  </si>
  <si>
    <t>Date: October</t>
  </si>
  <si>
    <t>March&amp;April</t>
  </si>
  <si>
    <t>173kg</t>
  </si>
  <si>
    <t xml:space="preserve">Crop [Grass clover]: </t>
  </si>
  <si>
    <t xml:space="preserve">Crop [Winter Wheat]: </t>
  </si>
  <si>
    <t>Crop [Spring Barley]:</t>
  </si>
  <si>
    <t xml:space="preserve">Crop [Forage Pea]: </t>
  </si>
  <si>
    <t xml:space="preserve">Crop [Field Bean]: </t>
  </si>
  <si>
    <t xml:space="preserve">Crop [Lucerne/Alfalfa]: </t>
  </si>
  <si>
    <t>Cattle slurry</t>
  </si>
  <si>
    <t>umbilical</t>
  </si>
  <si>
    <t>Mar, May, Jul</t>
  </si>
  <si>
    <t>3 silage cuts</t>
  </si>
  <si>
    <t>chopper, tedder, rake &amp; harvester</t>
  </si>
  <si>
    <t>May, Jul &amp; Sep</t>
  </si>
  <si>
    <t>N/A</t>
  </si>
  <si>
    <t>silage</t>
  </si>
  <si>
    <t>internally as feed</t>
  </si>
  <si>
    <t>no</t>
  </si>
  <si>
    <t>n/a</t>
  </si>
  <si>
    <t>240kg</t>
  </si>
  <si>
    <t>Crichton</t>
  </si>
  <si>
    <t>Sandy loam</t>
  </si>
  <si>
    <t>14ha</t>
  </si>
  <si>
    <t>internally as feed/silage</t>
  </si>
  <si>
    <t>Power</t>
  </si>
  <si>
    <t>Roll and Sow</t>
  </si>
  <si>
    <t>Date: Aug</t>
  </si>
  <si>
    <t>Aug after June harvest of winter wheat</t>
  </si>
  <si>
    <t>Seed drill</t>
  </si>
  <si>
    <t>Date: Sep</t>
  </si>
  <si>
    <t>30m3/ha</t>
  </si>
  <si>
    <t>Drill</t>
  </si>
  <si>
    <t>N/a</t>
  </si>
  <si>
    <t>Aberdart</t>
  </si>
  <si>
    <t>Wholecrop/silage</t>
  </si>
  <si>
    <t>internally used as feed</t>
  </si>
  <si>
    <t>FYM</t>
  </si>
  <si>
    <t>50m3</t>
  </si>
  <si>
    <t>Fertiliser spreader</t>
  </si>
  <si>
    <t>Cut as a whole crop</t>
  </si>
  <si>
    <t>Harvester, Tractor trailer</t>
  </si>
  <si>
    <t>Stubble</t>
  </si>
  <si>
    <t>Removed</t>
  </si>
  <si>
    <t>LG Motown</t>
  </si>
  <si>
    <t>Propionic acid</t>
  </si>
  <si>
    <t>added via the harvester</t>
  </si>
  <si>
    <t>spray</t>
  </si>
  <si>
    <t>October + April</t>
  </si>
  <si>
    <t>April + May</t>
  </si>
  <si>
    <t>Whole crop silage</t>
  </si>
  <si>
    <t>Use as feed</t>
  </si>
  <si>
    <t>No</t>
  </si>
  <si>
    <t>L G Diablo</t>
  </si>
  <si>
    <t>spreader</t>
  </si>
  <si>
    <t>1 l/ha</t>
  </si>
  <si>
    <t>sray</t>
  </si>
  <si>
    <t>1.25 l/ha</t>
  </si>
  <si>
    <t>combine</t>
  </si>
  <si>
    <t>yes</t>
  </si>
  <si>
    <t>as part of the wholecrop</t>
  </si>
  <si>
    <t>feed</t>
  </si>
  <si>
    <t>Date: april</t>
  </si>
  <si>
    <t>BOP Mix 60% Pea + 40% barley</t>
  </si>
  <si>
    <t>12%N,11%P, 18% K</t>
  </si>
  <si>
    <t>harvester</t>
  </si>
  <si>
    <t>silage addative</t>
  </si>
  <si>
    <t>July</t>
  </si>
  <si>
    <t>forage</t>
  </si>
  <si>
    <t>Date:March</t>
  </si>
  <si>
    <t>direct drill</t>
  </si>
  <si>
    <t xml:space="preserve"> direct drill</t>
  </si>
  <si>
    <t>feed grain</t>
  </si>
  <si>
    <t>40% K</t>
  </si>
  <si>
    <t>40% P2O5</t>
  </si>
  <si>
    <t>grain/seed</t>
  </si>
  <si>
    <t>Fanfare</t>
  </si>
  <si>
    <t>Mezzo</t>
  </si>
  <si>
    <t>Harvester</t>
  </si>
  <si>
    <t>Silage x2</t>
  </si>
  <si>
    <t>June, Sept</t>
  </si>
  <si>
    <t>Direct drill</t>
  </si>
  <si>
    <t>10 t dry matter/ha</t>
  </si>
  <si>
    <t>8 t/ha dry matter for silage</t>
  </si>
  <si>
    <t>89 euro/t silage dry weight</t>
  </si>
  <si>
    <t>89 euros dry matter for silage</t>
  </si>
  <si>
    <t>89 dry weight</t>
  </si>
  <si>
    <t>91 euro/t (an estimate)</t>
  </si>
  <si>
    <t>Grassland</t>
  </si>
  <si>
    <t>Date: Februrary</t>
  </si>
  <si>
    <t>Date: August</t>
  </si>
  <si>
    <t>control of meadow grass and broadleaf weeds Kerb Flo 500</t>
  </si>
  <si>
    <t>chocolate spot and downy mildew (product containing both azoxystrobin/ tebuconazole such as Custodia from ADAMA)</t>
  </si>
  <si>
    <t>pre-emergance (a product containing pendimethalin and imazamox such as Nirvana (BASF))</t>
  </si>
  <si>
    <t>downy mildew + botrytis (products containing chlorothalonil and cyproconazole such as Alto Elite (Syngenta)</t>
  </si>
  <si>
    <t>aphid control (containing  oil dispersion formulation containing thiacloprid with a product such as Biscaya (Bayer))</t>
  </si>
  <si>
    <t>2.5l</t>
  </si>
  <si>
    <t>0.8l + 1l</t>
  </si>
  <si>
    <t>Jun</t>
  </si>
  <si>
    <t>0.4l</t>
  </si>
  <si>
    <t>residual for grasses and broad leaf (contains  diflufenican, flufenacet and metribuzin such as Alternator met (Bayer))</t>
  </si>
  <si>
    <t>1.5l/ha</t>
  </si>
  <si>
    <t>Eyespot and leaf diseases (control through boscalid and epoxiconazole in Tracker (BASF))</t>
  </si>
  <si>
    <t>rhynchosporium, mildew and other leaf diseases (controlled with Kayak (Syngenta))</t>
  </si>
  <si>
    <t>0.5l/ha</t>
  </si>
  <si>
    <t>10.6 t dry matter/ha</t>
  </si>
  <si>
    <t>1.7l</t>
  </si>
  <si>
    <t>1l + 0.4l</t>
  </si>
  <si>
    <t>Date: Spring</t>
  </si>
  <si>
    <t>Date:Spring</t>
  </si>
  <si>
    <t>Aug after June harvest of spring</t>
  </si>
  <si>
    <t>abermagic</t>
  </si>
  <si>
    <t>14-15kh/ha</t>
  </si>
  <si>
    <t>drill</t>
  </si>
  <si>
    <t>Umbilical and trailing shoe</t>
  </si>
  <si>
    <t>Slurry</t>
  </si>
  <si>
    <t>Mar</t>
  </si>
  <si>
    <t>Mar &amp; June</t>
  </si>
  <si>
    <t>direct drilling</t>
  </si>
  <si>
    <t>7.9 t/ha dry matter for silage</t>
  </si>
  <si>
    <t>N 2.6 kg/m3, P2O5  1.2 kg/m3, K2O 3.2 kg/m3</t>
  </si>
  <si>
    <t>direct drilling 136.6 and silage costs (249 x3) 883.6</t>
  </si>
  <si>
    <t>40kg</t>
  </si>
  <si>
    <t>(for 3 silage cuts) 742</t>
  </si>
  <si>
    <t>direct drilling 136.6 and silage costs (247 x3) 877.6</t>
  </si>
  <si>
    <t>Harvester, Tractor+trailers and crimper</t>
  </si>
  <si>
    <t>Added via the harvester</t>
  </si>
  <si>
    <t>1.5 l/ha</t>
  </si>
  <si>
    <t>March &amp; April</t>
  </si>
  <si>
    <t>113kg</t>
  </si>
  <si>
    <t>95kg</t>
  </si>
  <si>
    <t>Silage x1</t>
  </si>
  <si>
    <t xml:space="preserve">Muriate of potash </t>
  </si>
  <si>
    <t>305kg</t>
  </si>
  <si>
    <t>63% K</t>
  </si>
  <si>
    <t>274kg</t>
  </si>
  <si>
    <t>Sprayer</t>
  </si>
  <si>
    <t>September</t>
  </si>
  <si>
    <t>Post emergence general herbicide (2,4-DB Herbicide (Dow))</t>
  </si>
  <si>
    <t>7 l/ha</t>
  </si>
  <si>
    <t>General weed control containing carbetamide (Crawler (Adama Agricutural Solutions))</t>
  </si>
  <si>
    <t>3 kg/ha</t>
  </si>
  <si>
    <t>sprayer</t>
  </si>
  <si>
    <t>Drilling and establishment (318) and one silge cut (217) Total (535)</t>
  </si>
  <si>
    <t>This includes 2 silage cuts and fertiliser and crop protection sprays 295</t>
  </si>
  <si>
    <t>2000kg</t>
  </si>
  <si>
    <t>170kg</t>
  </si>
  <si>
    <t>50t</t>
  </si>
  <si>
    <t>50kg</t>
  </si>
  <si>
    <t>340kg</t>
  </si>
  <si>
    <t>430kg</t>
  </si>
  <si>
    <t>490kg</t>
  </si>
  <si>
    <t>13 dry weight</t>
  </si>
  <si>
    <t>80 euro/t ensiled</t>
  </si>
  <si>
    <t>70 euros/t dry matter</t>
  </si>
  <si>
    <t>80euros/t</t>
  </si>
  <si>
    <t xml:space="preserve">Contact person:
</t>
  </si>
  <si>
    <t xml:space="preserve">Acknowledgement to:
</t>
  </si>
  <si>
    <t>How representative are the data?</t>
  </si>
  <si>
    <t>Data representing practical farming?</t>
  </si>
  <si>
    <t>Data coming from averages over several years?</t>
  </si>
  <si>
    <t>Data for yield stability?</t>
  </si>
  <si>
    <t>Can differences between the rotations be traced back to the presence of the legume alone?</t>
  </si>
  <si>
    <t>Dr. Paul Hargreaves (paul.hargreaves@sruc.ac.uk)</t>
  </si>
  <si>
    <t>Management and yield data were compiled mainly on basis of the SAC Farm Management Handbook 2018/19.</t>
  </si>
  <si>
    <t>There are no differences in the management and yield of the other crops.</t>
  </si>
  <si>
    <t>Dr. Paul Hargreaves  and Dr. Kairsty Topp (Institution: SRUC)</t>
  </si>
  <si>
    <t>Therefore the data display current farming approaches as well as interesting new cropping systems.</t>
  </si>
  <si>
    <t xml:space="preserve">The rotations were identified by researchers incorporating the interests of the regional actor group "SAC Dairy Protein Group". </t>
  </si>
  <si>
    <t xml:space="preserve">Therefore they are expert-derived crop rotations displaying typical management and yield data for this region. </t>
  </si>
  <si>
    <t>Crop 1</t>
  </si>
  <si>
    <t>Crop 2</t>
  </si>
  <si>
    <t>Crop 3</t>
  </si>
  <si>
    <t>Crop 4</t>
  </si>
  <si>
    <t>Crop 5</t>
  </si>
  <si>
    <t>Crop 6</t>
  </si>
  <si>
    <t xml:space="preserve">Without legumes: </t>
  </si>
  <si>
    <t xml:space="preserve">With legumes option 1: </t>
  </si>
  <si>
    <t xml:space="preserve">With legumes option 2: </t>
  </si>
  <si>
    <t>Peas + Barley</t>
  </si>
  <si>
    <t xml:space="preserve">With legumes option 3: </t>
  </si>
  <si>
    <t xml:space="preserve">With legumes option 4: </t>
  </si>
  <si>
    <t>bean</t>
  </si>
  <si>
    <t xml:space="preserve">With legumes option 5: </t>
  </si>
  <si>
    <t xml:space="preserve">With legumes option 6: </t>
  </si>
  <si>
    <t>(for 3 silage cuts) 743</t>
  </si>
  <si>
    <t>This includes 2 silage cuts and fertiliser and crop protection sprays 296</t>
  </si>
  <si>
    <t>Content N</t>
  </si>
  <si>
    <t>wrye</t>
  </si>
  <si>
    <t>wrape</t>
  </si>
  <si>
    <t>lupin</t>
  </si>
  <si>
    <t>wwheat</t>
  </si>
  <si>
    <t>wbarley</t>
  </si>
  <si>
    <t>Yield DM</t>
  </si>
  <si>
    <t>Triticale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</si>
  <si>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</si>
  <si>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</si>
  <si>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</si>
  <si>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</si>
  <si>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</si>
  <si>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</si>
  <si>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</si>
  <si>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</si>
  <si>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Without legumes</t>
  </si>
  <si>
    <t>Cereal crop</t>
  </si>
  <si>
    <t>Leaf crop</t>
  </si>
  <si>
    <t>Legume</t>
  </si>
  <si>
    <t>With legumes option 1</t>
  </si>
  <si>
    <t>With legumes option 2</t>
  </si>
  <si>
    <t>Gross margin (prices feed calculator)</t>
  </si>
  <si>
    <t>GM with CO2 tax I</t>
  </si>
  <si>
    <t>GM with CO2 tax II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</si>
  <si>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</si>
  <si>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</si>
  <si>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</si>
  <si>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</si>
  <si>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Crop diversity</t>
  </si>
  <si>
    <t>2,6kg N/m3</t>
  </si>
  <si>
    <t>1,2kg/t</t>
  </si>
  <si>
    <t>With legumes option 3</t>
  </si>
  <si>
    <t>With legumes option 4</t>
  </si>
  <si>
    <t>With legumes option 6</t>
  </si>
  <si>
    <t>With legumes option 5</t>
  </si>
  <si>
    <t>Soy</t>
  </si>
  <si>
    <t>Wheat</t>
  </si>
  <si>
    <t>Faba bean</t>
  </si>
  <si>
    <t>Protein yield [kg/ha]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</si>
  <si>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</si>
  <si>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</si>
  <si>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</si>
  <si>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</si>
  <si>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</si>
  <si>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</si>
  <si>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</si>
  <si>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</si>
  <si>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</si>
  <si>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</si>
  <si>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</si>
  <si>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</si>
  <si>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</si>
  <si>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</si>
  <si>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</si>
  <si>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</si>
  <si>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</si>
  <si>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</si>
  <si>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</si>
  <si>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</si>
  <si>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</si>
  <si>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</si>
  <si>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</si>
  <si>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</si>
  <si>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</si>
  <si>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</si>
  <si>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</si>
  <si>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</si>
  <si>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</si>
  <si>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</si>
  <si>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</si>
  <si>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</si>
  <si>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</si>
  <si>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</si>
  <si>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</si>
  <si>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</si>
  <si>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</si>
  <si>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</si>
  <si>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</si>
  <si>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</si>
  <si>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</si>
  <si>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</si>
  <si>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</si>
  <si>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</si>
  <si>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</si>
  <si>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</si>
  <si>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</si>
  <si>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</si>
  <si>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</si>
  <si>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</si>
  <si>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</si>
  <si>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</si>
  <si>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</si>
  <si>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</si>
  <si>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</si>
  <si>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</si>
  <si>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</si>
  <si>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</si>
  <si>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</si>
  <si>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Value for ammonium-Nitrate based</t>
  </si>
  <si>
    <t>Nutribor</t>
  </si>
  <si>
    <t>Default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</si>
  <si>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</si>
  <si>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</si>
  <si>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</si>
  <si>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</si>
  <si>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</si>
  <si>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</si>
  <si>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</si>
  <si>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</si>
  <si>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</si>
  <si>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Other</t>
  </si>
  <si>
    <t>NP</t>
  </si>
  <si>
    <t>Anhydrous ammonia</t>
  </si>
  <si>
    <t>ammonium nitrate</t>
  </si>
  <si>
    <t>Diammofoska</t>
  </si>
  <si>
    <t>Ammonium sulfate</t>
  </si>
  <si>
    <t>Nitroamofoska</t>
  </si>
  <si>
    <t>Urea (carbamide)</t>
  </si>
  <si>
    <t>VK gelb</t>
  </si>
  <si>
    <t>NAC</t>
  </si>
  <si>
    <t>KAS</t>
  </si>
  <si>
    <t>Alzon</t>
  </si>
  <si>
    <t>Diammonium phosphate</t>
  </si>
  <si>
    <t>Yara tris</t>
  </si>
  <si>
    <t>UMOSTART G MAXI</t>
  </si>
  <si>
    <t>Harnstoff</t>
  </si>
  <si>
    <t>Gülle</t>
  </si>
  <si>
    <t>Entec</t>
  </si>
  <si>
    <t>Mischdünger</t>
  </si>
  <si>
    <t>N</t>
  </si>
  <si>
    <t>Sulcan</t>
  </si>
  <si>
    <t>Super Can</t>
  </si>
  <si>
    <t>ASN</t>
  </si>
  <si>
    <t>IPCCID</t>
  </si>
  <si>
    <t>Field pea</t>
  </si>
  <si>
    <t>Winter barley</t>
  </si>
  <si>
    <t>Winter oat</t>
  </si>
  <si>
    <t>Winter rape</t>
  </si>
  <si>
    <t>Soya</t>
  </si>
  <si>
    <t>Sunflower</t>
  </si>
  <si>
    <t>Dry bean</t>
  </si>
  <si>
    <t>Forage pea</t>
  </si>
  <si>
    <t>Soybean</t>
  </si>
  <si>
    <t>Corn</t>
  </si>
  <si>
    <t>Sugar beet</t>
  </si>
  <si>
    <t>Winter rapeseed</t>
  </si>
  <si>
    <t>Winter oats</t>
  </si>
  <si>
    <t>Spring beans</t>
  </si>
  <si>
    <t>fraction renew is a function of the crop rotation</t>
  </si>
  <si>
    <t>treated as a legume</t>
  </si>
  <si>
    <t>235 euro/t</t>
  </si>
  <si>
    <t>Data source: eurostat, UK broad, field bean (https://appsso.eurostat.ec.europa.eu/nui/submitViewTableAction.do)</t>
  </si>
  <si>
    <t>(2.4% N, 1.28% P2O5, 3.2% K2O) 1,2kg N/t</t>
  </si>
  <si>
    <t xml:space="preserve">Rye </t>
  </si>
  <si>
    <t>Crude protein [% DM]</t>
  </si>
  <si>
    <t>Gross energy [GJ/t DM]</t>
  </si>
  <si>
    <t>Tritcale</t>
  </si>
  <si>
    <t>Rapeseeds</t>
  </si>
  <si>
    <t>Blue lupin</t>
  </si>
  <si>
    <t>Pea seeds</t>
  </si>
  <si>
    <t>Oat</t>
  </si>
  <si>
    <t>Maize silage</t>
  </si>
  <si>
    <t>Maize grain</t>
  </si>
  <si>
    <t>Common bean</t>
  </si>
  <si>
    <t>Pea forage</t>
  </si>
  <si>
    <t>Sugar beet roots</t>
  </si>
  <si>
    <t>Barley silage</t>
  </si>
  <si>
    <t>Grass</t>
  </si>
  <si>
    <t>Pea forage(60%)/barley silage (40%)</t>
  </si>
  <si>
    <t>Wheat forage</t>
  </si>
  <si>
    <t>Red 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</si>
  <si>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</si>
  <si>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</si>
  <si>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</si>
  <si>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</si>
  <si>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Yield DM [t/ha]</t>
  </si>
  <si>
    <t>Protein output [t/ha]</t>
  </si>
  <si>
    <t>Protein output rotations [kg/ha]</t>
  </si>
  <si>
    <t>Energy output [GJ/ha]</t>
  </si>
  <si>
    <t xml:space="preserve">Energy output rotations [GJ/ha] </t>
  </si>
  <si>
    <t xml:space="preserve">Pea </t>
  </si>
  <si>
    <t xml:space="preserve">Bean </t>
  </si>
  <si>
    <t>Grain yield [t/ha]</t>
  </si>
  <si>
    <t>Price [€/t]</t>
  </si>
  <si>
    <t>Revenue [€/ha]</t>
  </si>
  <si>
    <t>Silage [t/ha]</t>
  </si>
  <si>
    <t>Variable costs [€/ha]</t>
  </si>
  <si>
    <t>Gross margin [€/ha]</t>
  </si>
  <si>
    <t>Gross margin rotation [€/ha]</t>
  </si>
  <si>
    <t>GM 'feed calculator' per crop [€/ha]</t>
  </si>
  <si>
    <t>GM 'feed calculator' per rotation [€/ha]</t>
  </si>
  <si>
    <t>Input prices [€/t] (Eurostat: https://ec.europa.eu/eurostat/databrowser/view/APRI_AP_INA__custom_152018/default/table?lang=en)</t>
  </si>
  <si>
    <t>Output prices  [€/t]</t>
  </si>
  <si>
    <t>*Landesbetrieb Landwirtschaft Hessen (LLH) (2018) Berechnung der Preiswürdigkeit von</t>
  </si>
  <si>
    <t>Einzelfuttermitteln für Schweine nach der Austauschmethode Löhr. Excel-based calculation tool. Landesbetrieb</t>
  </si>
  <si>
    <t>Landwirtschaft Hessen. Available at: https://www.proteinmarkt.de/aktuelles/schweine/rationsberechnung</t>
  </si>
  <si>
    <t>Prices feed calculator*</t>
  </si>
  <si>
    <t>Those highlighted are slurry (but for ease of coding coded as FYM)</t>
  </si>
  <si>
    <t>Yield [t/ha]</t>
  </si>
  <si>
    <t>Total amount [kg/ha]</t>
  </si>
  <si>
    <t xml:space="preserve">N [kg/ha]  </t>
  </si>
  <si>
    <t xml:space="preserve">Total N per crop [kg/ha]  </t>
  </si>
  <si>
    <t>Total mineral N crop [kg/ha]</t>
  </si>
  <si>
    <t>Total mineral N rotation [kg/ha]</t>
  </si>
  <si>
    <t>Total N rotation [kg/ha]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</si>
  <si>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</si>
  <si>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</si>
  <si>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</si>
  <si>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</si>
  <si>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</si>
  <si>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</si>
  <si>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Nfix [kg/ha]</t>
  </si>
  <si>
    <t>Leaching probability</t>
  </si>
  <si>
    <t>N leaching [kg/ha]</t>
  </si>
  <si>
    <t>Gross margin (standard) [€/ha]</t>
  </si>
  <si>
    <t>Calculations</t>
  </si>
  <si>
    <t xml:space="preserve"> N leaching= N surplus * Leaching probability * N leach_corr</t>
  </si>
  <si>
    <t>N surplus = N input + Nminpa - N dfs</t>
  </si>
  <si>
    <t>-&gt; valid for non-legumes</t>
  </si>
  <si>
    <t>N surplus = N minfert + N manure P + Nminpa - N dfs</t>
  </si>
  <si>
    <t>-&gt; valid for legumes and non-legumes</t>
  </si>
  <si>
    <t xml:space="preserve">N dfs is the nitrogen derived from soil </t>
  </si>
  <si>
    <t>-&gt; N uptake is the N accumulated by the crop and N fix is BNF of grain and forage legumes</t>
  </si>
  <si>
    <t>(N input encloses additional N from seed)</t>
  </si>
  <si>
    <t>Value for organic fertilizers is 0,21</t>
  </si>
  <si>
    <t>N dfs = N uptake - N fix</t>
  </si>
  <si>
    <t>NO3-N leaching [kg/ha]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</si>
</sst>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8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/>
    <xf numFmtId="0" fontId="0" fillId="0" borderId="10" xfId="0" applyBorder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1" fillId="8" borderId="7" xfId="0" applyFont="1" applyFill="1" applyBorder="1" applyAlignment="1"/>
    <xf numFmtId="0" fontId="0" fillId="0" borderId="21" xfId="0" applyBorder="1"/>
    <xf numFmtId="0" fontId="1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/>
    <xf numFmtId="0" fontId="0" fillId="8" borderId="7" xfId="0" applyFill="1" applyBorder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7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9" borderId="19" xfId="0" applyFont="1" applyFill="1" applyBorder="1"/>
    <xf numFmtId="0" fontId="3" fillId="9" borderId="14" xfId="0" applyFont="1" applyFill="1" applyBorder="1"/>
    <xf numFmtId="0" fontId="0" fillId="8" borderId="28" xfId="0" applyFill="1" applyBorder="1"/>
    <xf numFmtId="9" fontId="0" fillId="3" borderId="1" xfId="0" applyNumberFormat="1" applyFill="1" applyBorder="1" applyAlignment="1">
      <alignment horizontal="center"/>
    </xf>
    <xf numFmtId="0" fontId="0" fillId="3" borderId="19" xfId="0" applyFill="1" applyBorder="1"/>
    <xf numFmtId="9" fontId="0" fillId="3" borderId="5" xfId="0" applyNumberFormat="1" applyFill="1" applyBorder="1" applyAlignment="1">
      <alignment horizontal="center"/>
    </xf>
    <xf numFmtId="0" fontId="0" fillId="3" borderId="32" xfId="0" applyFill="1" applyBorder="1"/>
    <xf numFmtId="0" fontId="0" fillId="3" borderId="34" xfId="0" applyFill="1" applyBorder="1" applyAlignment="1">
      <alignment horizontal="center"/>
    </xf>
    <xf numFmtId="0" fontId="0" fillId="3" borderId="8" xfId="0" applyFill="1" applyBorder="1"/>
    <xf numFmtId="0" fontId="0" fillId="3" borderId="37" xfId="0" applyFill="1" applyBorder="1" applyAlignment="1"/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6" borderId="44" xfId="0" applyFill="1" applyBorder="1"/>
    <xf numFmtId="0" fontId="0" fillId="6" borderId="32" xfId="0" applyFill="1" applyBorder="1"/>
    <xf numFmtId="0" fontId="3" fillId="4" borderId="44" xfId="0" applyFont="1" applyFill="1" applyBorder="1"/>
    <xf numFmtId="0" fontId="0" fillId="4" borderId="32" xfId="0" applyFill="1" applyBorder="1" applyAlignment="1">
      <alignment wrapText="1"/>
    </xf>
    <xf numFmtId="0" fontId="0" fillId="0" borderId="18" xfId="0" applyBorder="1" applyAlignment="1"/>
    <xf numFmtId="0" fontId="0" fillId="9" borderId="32" xfId="0" applyFill="1" applyBorder="1"/>
    <xf numFmtId="0" fontId="0" fillId="3" borderId="44" xfId="0" applyFill="1" applyBorder="1"/>
    <xf numFmtId="0" fontId="0" fillId="4" borderId="32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1" fillId="8" borderId="51" xfId="0" applyFont="1" applyFill="1" applyBorder="1" applyAlignment="1"/>
    <xf numFmtId="0" fontId="0" fillId="8" borderId="51" xfId="0" applyFill="1" applyBorder="1"/>
    <xf numFmtId="0" fontId="3" fillId="9" borderId="53" xfId="0" applyFont="1" applyFill="1" applyBorder="1"/>
    <xf numFmtId="0" fontId="0" fillId="9" borderId="52" xfId="0" applyFill="1" applyBorder="1"/>
    <xf numFmtId="0" fontId="0" fillId="8" borderId="1" xfId="0" applyFill="1" applyBorder="1" applyAlignment="1"/>
    <xf numFmtId="0" fontId="0" fillId="8" borderId="1" xfId="0" applyFill="1" applyBorder="1"/>
    <xf numFmtId="0" fontId="0" fillId="8" borderId="10" xfId="0" applyFill="1" applyBorder="1" applyAlignment="1"/>
    <xf numFmtId="0" fontId="0" fillId="8" borderId="34" xfId="0" applyFill="1" applyBorder="1" applyAlignment="1"/>
    <xf numFmtId="0" fontId="0" fillId="8" borderId="34" xfId="0" applyFill="1" applyBorder="1"/>
    <xf numFmtId="9" fontId="0" fillId="3" borderId="2" xfId="0" applyNumberFormat="1" applyFill="1" applyBorder="1" applyAlignment="1">
      <alignment horizontal="center"/>
    </xf>
    <xf numFmtId="165" fontId="0" fillId="0" borderId="0" xfId="0" applyNumberFormat="1"/>
    <xf numFmtId="0" fontId="0" fillId="3" borderId="4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7" xfId="0" applyFill="1" applyBorder="1" applyAlignment="1">
      <alignment horizontal="center" wrapText="1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1" xfId="0" applyFill="1" applyBorder="1" applyAlignment="1"/>
    <xf numFmtId="0" fontId="0" fillId="6" borderId="34" xfId="0" applyFill="1" applyBorder="1" applyAlignment="1"/>
    <xf numFmtId="0" fontId="0" fillId="3" borderId="5" xfId="0" applyFill="1" applyBorder="1" applyAlignment="1"/>
    <xf numFmtId="0" fontId="0" fillId="3" borderId="1" xfId="0" applyFill="1" applyBorder="1" applyAlignment="1"/>
    <xf numFmtId="0" fontId="0" fillId="3" borderId="33" xfId="0" applyFill="1" applyBorder="1" applyAlignment="1"/>
    <xf numFmtId="0" fontId="0" fillId="3" borderId="34" xfId="0" applyFill="1" applyBorder="1" applyAlignment="1"/>
    <xf numFmtId="0" fontId="0" fillId="3" borderId="37" xfId="0" applyFill="1" applyBorder="1" applyAlignment="1">
      <alignment wrapText="1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6" borderId="5" xfId="0" applyFill="1" applyBorder="1" applyAlignment="1"/>
    <xf numFmtId="0" fontId="0" fillId="6" borderId="1" xfId="0" applyFill="1" applyBorder="1" applyAlignment="1"/>
    <xf numFmtId="0" fontId="0" fillId="4" borderId="5" xfId="0" applyFill="1" applyBorder="1" applyAlignment="1"/>
    <xf numFmtId="0" fontId="0" fillId="4" borderId="46" xfId="0" applyFill="1" applyBorder="1" applyAlignment="1"/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/>
    <xf numFmtId="0" fontId="0" fillId="3" borderId="58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5" fillId="0" borderId="0" xfId="0" applyFont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0" fillId="0" borderId="0" xfId="0" applyFill="1" applyBorder="1"/>
    <xf numFmtId="1" fontId="0" fillId="0" borderId="0" xfId="0" applyNumberFormat="1" applyBorder="1"/>
    <xf numFmtId="0" fontId="0" fillId="0" borderId="0" xfId="0" applyFill="1" applyAlignment="1"/>
    <xf numFmtId="0" fontId="0" fillId="0" borderId="0" xfId="0" applyFill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Border="1"/>
    <xf numFmtId="0" fontId="6" fillId="0" borderId="0" xfId="0" applyFont="1" applyFill="1" applyBorder="1"/>
    <xf numFmtId="9" fontId="0" fillId="0" borderId="0" xfId="0" applyNumberFormat="1"/>
    <xf numFmtId="10" fontId="0" fillId="0" borderId="0" xfId="0" applyNumberFormat="1"/>
    <xf numFmtId="0" fontId="8" fillId="0" borderId="60" xfId="1" applyFont="1" applyFill="1" applyBorder="1" applyAlignment="1">
      <alignment wrapText="1"/>
    </xf>
    <xf numFmtId="0" fontId="8" fillId="0" borderId="60" xfId="2" applyFont="1" applyFill="1" applyBorder="1" applyAlignment="1">
      <alignment wrapText="1"/>
    </xf>
    <xf numFmtId="0" fontId="8" fillId="0" borderId="0" xfId="2" applyFont="1" applyFill="1" applyBorder="1" applyAlignment="1">
      <alignment wrapText="1"/>
    </xf>
    <xf numFmtId="0" fontId="8" fillId="0" borderId="0" xfId="1" applyFont="1" applyFill="1" applyBorder="1" applyAlignment="1"/>
    <xf numFmtId="0" fontId="0" fillId="0" borderId="0" xfId="0" applyNumberFormat="1"/>
    <xf numFmtId="0" fontId="8" fillId="0" borderId="0" xfId="1" applyFont="1" applyFill="1" applyBorder="1" applyAlignment="1">
      <alignment wrapText="1"/>
    </xf>
    <xf numFmtId="0" fontId="8" fillId="0" borderId="3" xfId="3" applyFont="1" applyFill="1" applyBorder="1" applyAlignment="1">
      <alignment horizontal="right" wrapText="1"/>
    </xf>
    <xf numFmtId="0" fontId="0" fillId="0" borderId="0" xfId="0" applyFill="1"/>
    <xf numFmtId="9" fontId="0" fillId="0" borderId="0" xfId="0" applyNumberFormat="1" applyFill="1"/>
    <xf numFmtId="166" fontId="0" fillId="0" borderId="0" xfId="0" applyNumberFormat="1" applyFill="1"/>
    <xf numFmtId="10" fontId="0" fillId="0" borderId="0" xfId="0" quotePrefix="1" applyNumberFormat="1"/>
    <xf numFmtId="166" fontId="0" fillId="0" borderId="0" xfId="0" applyNumberForma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12" fillId="0" borderId="0" xfId="0" applyFont="1" applyFill="1" applyBorder="1"/>
    <xf numFmtId="0" fontId="13" fillId="0" borderId="0" xfId="0" applyFont="1" applyFill="1"/>
    <xf numFmtId="0" fontId="0" fillId="0" borderId="7" xfId="0" applyBorder="1"/>
    <xf numFmtId="0" fontId="0" fillId="0" borderId="7" xfId="0" applyFill="1" applyBorder="1"/>
    <xf numFmtId="0" fontId="6" fillId="0" borderId="7" xfId="0" applyFont="1" applyFill="1" applyBorder="1"/>
    <xf numFmtId="0" fontId="0" fillId="0" borderId="28" xfId="0" applyBorder="1"/>
    <xf numFmtId="0" fontId="1" fillId="0" borderId="6" xfId="0" applyFont="1" applyBorder="1"/>
    <xf numFmtId="0" fontId="1" fillId="0" borderId="28" xfId="0" applyFont="1" applyBorder="1"/>
    <xf numFmtId="0" fontId="0" fillId="11" borderId="0" xfId="0" applyFill="1"/>
    <xf numFmtId="0" fontId="0" fillId="0" borderId="27" xfId="0" applyFill="1" applyBorder="1" applyAlignment="1">
      <alignment horizontal="center" vertical="center" wrapText="1"/>
    </xf>
    <xf numFmtId="0" fontId="0" fillId="0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 wrapText="1"/>
    </xf>
    <xf numFmtId="164" fontId="0" fillId="0" borderId="61" xfId="0" applyNumberFormat="1" applyFill="1" applyBorder="1" applyAlignment="1">
      <alignment horizontal="center" vertical="center" wrapText="1"/>
    </xf>
    <xf numFmtId="0" fontId="0" fillId="12" borderId="0" xfId="0" applyFill="1"/>
    <xf numFmtId="0" fontId="12" fillId="0" borderId="0" xfId="0" applyFont="1" applyBorder="1"/>
    <xf numFmtId="0" fontId="8" fillId="0" borderId="62" xfId="3" applyFont="1" applyFill="1" applyBorder="1" applyAlignment="1">
      <alignment horizontal="right" wrapText="1"/>
    </xf>
    <xf numFmtId="165" fontId="0" fillId="0" borderId="0" xfId="0" applyNumberFormat="1" applyFill="1" applyBorder="1"/>
    <xf numFmtId="0" fontId="0" fillId="9" borderId="0" xfId="0" applyFill="1"/>
    <xf numFmtId="0" fontId="1" fillId="13" borderId="0" xfId="0" applyFont="1" applyFill="1"/>
    <xf numFmtId="2" fontId="14" fillId="0" borderId="63" xfId="0" applyNumberFormat="1" applyFont="1" applyFill="1" applyBorder="1" applyAlignment="1" applyProtection="1">
      <alignment horizontal="right" vertical="center" wrapText="1"/>
    </xf>
    <xf numFmtId="1" fontId="14" fillId="0" borderId="63" xfId="0" applyNumberFormat="1" applyFont="1" applyFill="1" applyBorder="1" applyAlignment="1" applyProtection="1">
      <alignment horizontal="right" vertical="center" wrapText="1"/>
    </xf>
    <xf numFmtId="1" fontId="0" fillId="0" borderId="0" xfId="0" applyNumberFormat="1" applyFill="1" applyBorder="1"/>
    <xf numFmtId="1" fontId="14" fillId="0" borderId="0" xfId="0" applyNumberFormat="1" applyFont="1" applyFill="1" applyBorder="1" applyAlignment="1" applyProtection="1">
      <alignment horizontal="right" vertical="center" wrapText="1"/>
    </xf>
    <xf numFmtId="1" fontId="14" fillId="0" borderId="64" xfId="0" applyNumberFormat="1" applyFont="1" applyFill="1" applyBorder="1" applyAlignment="1" applyProtection="1">
      <alignment horizontal="right" vertical="center" wrapText="1"/>
    </xf>
    <xf numFmtId="0" fontId="8" fillId="0" borderId="62" xfId="3" applyFont="1" applyFill="1" applyBorder="1" applyAlignment="1">
      <alignment horizontal="left" wrapText="1"/>
    </xf>
    <xf numFmtId="2" fontId="8" fillId="0" borderId="65" xfId="4" applyNumberFormat="1" applyFont="1" applyFill="1" applyBorder="1" applyAlignment="1">
      <alignment horizontal="right" wrapText="1"/>
    </xf>
    <xf numFmtId="2" fontId="8" fillId="0" borderId="66" xfId="4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3" borderId="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49" xfId="0" applyFill="1" applyBorder="1" applyAlignment="1">
      <alignment horizontal="left" wrapText="1"/>
    </xf>
    <xf numFmtId="0" fontId="0" fillId="3" borderId="33" xfId="0" quotePrefix="1" applyFill="1" applyBorder="1" applyAlignment="1">
      <alignment horizontal="center"/>
    </xf>
    <xf numFmtId="0" fontId="0" fillId="3" borderId="34" xfId="0" quotePrefix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7" borderId="25" xfId="0" applyFont="1" applyFill="1" applyBorder="1" applyAlignment="1">
      <alignment horizontal="center" textRotation="90"/>
    </xf>
    <xf numFmtId="0" fontId="1" fillId="7" borderId="13" xfId="0" applyFont="1" applyFill="1" applyBorder="1" applyAlignment="1">
      <alignment horizontal="center" textRotation="90"/>
    </xf>
    <xf numFmtId="0" fontId="1" fillId="7" borderId="23" xfId="0" applyFont="1" applyFill="1" applyBorder="1" applyAlignment="1">
      <alignment horizontal="center" textRotation="90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quotePrefix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1" fillId="2" borderId="15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1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6" borderId="20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" fillId="7" borderId="15" xfId="0" applyFont="1" applyFill="1" applyBorder="1" applyAlignment="1">
      <alignment horizontal="center" textRotation="90"/>
    </xf>
    <xf numFmtId="0" fontId="1" fillId="7" borderId="17" xfId="0" applyFont="1" applyFill="1" applyBorder="1" applyAlignment="1">
      <alignment horizontal="center" textRotation="90"/>
    </xf>
    <xf numFmtId="0" fontId="1" fillId="7" borderId="9" xfId="0" applyFont="1" applyFill="1" applyBorder="1" applyAlignment="1">
      <alignment horizontal="center" textRotation="90"/>
    </xf>
    <xf numFmtId="0" fontId="0" fillId="6" borderId="52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5" borderId="15" xfId="0" applyFont="1" applyFill="1" applyBorder="1" applyAlignment="1">
      <alignment horizontal="center" textRotation="90"/>
    </xf>
    <xf numFmtId="0" fontId="1" fillId="5" borderId="17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9" borderId="2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54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0" fontId="0" fillId="9" borderId="52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/>
    </xf>
    <xf numFmtId="0" fontId="0" fillId="6" borderId="5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5">
    <cellStyle name="Standard" xfId="0" builtinId="0"/>
    <cellStyle name="Standard_arable-legume" xfId="3"/>
    <cellStyle name="Standard_Input data crop_1" xfId="4"/>
    <cellStyle name="Standard_Tabelle1" xfId="1"/>
    <cellStyle name="Standard_Tabelle1_1" xfId="2"/>
  </cellStyles>
  <dxfs count="0"/>
  <tableStyles count="0" defaultTableStyle="TableStyleMedium2" defaultPivotStyle="PivotStyleLight16"/>
  <colors>
    <mruColors>
      <color rgb="FFCC99FF"/>
      <color rgb="FFCC9900"/>
      <color rgb="FF996600"/>
      <color rgb="FFCCCC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0" y="0"/>
          <a:ext cx="19948737" cy="89480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0" y="0"/>
          <a:ext cx="24831524" cy="925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M2" sqref="M2"/>
    </sheetView>
  </sheetViews>
  <sheetFormatPr baseColWidth="10" defaultColWidth="11.44140625" defaultRowHeight="14.4" x14ac:dyDescent="0.3"/>
  <cols>
    <col min="1" max="1" width="21.109375" style="178" customWidth="1"/>
    <col min="2" max="2" width="13.109375" style="178" bestFit="1" customWidth="1"/>
    <col min="3" max="4" width="11.44140625" style="178"/>
    <col min="5" max="5" width="13.109375" style="178" bestFit="1" customWidth="1"/>
    <col min="6" max="6" width="12.5546875" style="178" bestFit="1" customWidth="1"/>
    <col min="7" max="7" width="13.109375" style="178" bestFit="1" customWidth="1"/>
    <col min="8" max="11" width="11.44140625" style="178"/>
    <col min="12" max="12" width="0" style="178" hidden="1" customWidth="1"/>
    <col min="13" max="14" width="11.44140625" style="178"/>
    <col min="15" max="15" width="0" style="178" hidden="1" customWidth="1"/>
    <col min="16" max="16384" width="11.44140625" style="178"/>
  </cols>
  <sheetData>
    <row r="1" spans="1:20" ht="58.2" x14ac:dyDescent="0.35">
      <c r="B1" s="178" t="s">
        <v>323</v>
      </c>
      <c r="C1" s="178" t="s">
        <v>324</v>
      </c>
      <c r="D1" s="178" t="s">
        <v>325</v>
      </c>
      <c r="E1" s="178" t="s">
        <v>326</v>
      </c>
      <c r="F1" s="178" t="s">
        <v>327</v>
      </c>
      <c r="G1" s="178" t="s">
        <v>328</v>
      </c>
      <c r="H1" s="239" t="s">
        <v>555</v>
      </c>
      <c r="I1" s="239" t="s">
        <v>362</v>
      </c>
      <c r="J1" s="230" t="s">
        <v>363</v>
      </c>
      <c r="K1" s="230" t="s">
        <v>364</v>
      </c>
      <c r="L1" s="204" t="s">
        <v>367</v>
      </c>
      <c r="M1" s="204" t="s">
        <v>567</v>
      </c>
      <c r="N1" s="204" t="s">
        <v>365</v>
      </c>
      <c r="O1" s="204" t="s">
        <v>366</v>
      </c>
      <c r="P1" s="204" t="s">
        <v>368</v>
      </c>
      <c r="Q1" s="204" t="s">
        <v>381</v>
      </c>
      <c r="R1" s="204" t="s">
        <v>379</v>
      </c>
      <c r="S1" s="230" t="s">
        <v>519</v>
      </c>
      <c r="T1" s="204" t="s">
        <v>369</v>
      </c>
    </row>
    <row r="2" spans="1:20" x14ac:dyDescent="0.3">
      <c r="A2" s="178" t="s">
        <v>329</v>
      </c>
      <c r="B2" s="37" t="s">
        <v>241</v>
      </c>
      <c r="C2" s="37" t="s">
        <v>241</v>
      </c>
      <c r="D2" s="37" t="s">
        <v>241</v>
      </c>
      <c r="E2" s="186" t="s">
        <v>120</v>
      </c>
      <c r="F2" s="186"/>
      <c r="G2" s="186"/>
      <c r="H2" s="175">
        <f>GM!B22</f>
        <v>128.10000000000002</v>
      </c>
      <c r="I2" s="175">
        <f>H2</f>
        <v>128.10000000000002</v>
      </c>
      <c r="J2" s="175">
        <f t="shared" ref="J2:J8" si="0">H2-(0.15*L2)</f>
        <v>62.451375000000027</v>
      </c>
      <c r="K2" s="175">
        <f t="shared" ref="K2:K8" si="1">H2-(0.05*L2)</f>
        <v>106.21712500000002</v>
      </c>
      <c r="L2" s="175">
        <f t="shared" ref="L2:L8" si="2">O2*5.62</f>
        <v>437.65750000000003</v>
      </c>
      <c r="M2" s="175">
        <f>'NO3-N'!K7</f>
        <v>8.6328298229166531</v>
      </c>
      <c r="N2" s="175">
        <f>'N fertilizer'!B35</f>
        <v>151.375</v>
      </c>
      <c r="O2" s="175">
        <f>'N fertilizer'!B33</f>
        <v>77.875</v>
      </c>
      <c r="P2" s="77">
        <f>'N2O calculations'!A36/4</f>
        <v>4.474762776081846</v>
      </c>
      <c r="Q2" s="196"/>
      <c r="R2" s="175">
        <f>'Protein &amp; Energy Output'!B18</f>
        <v>1780.9499999999998</v>
      </c>
      <c r="S2" s="175">
        <f>'Protein &amp; Energy Output'!C23</f>
        <v>217.2825</v>
      </c>
      <c r="T2" s="174">
        <f>'Crop Diversity'!E22</f>
        <v>0.56233514461880829</v>
      </c>
    </row>
    <row r="3" spans="1:20" x14ac:dyDescent="0.3">
      <c r="A3" s="178" t="s">
        <v>330</v>
      </c>
      <c r="B3" s="37" t="s">
        <v>142</v>
      </c>
      <c r="C3" s="37" t="s">
        <v>142</v>
      </c>
      <c r="D3" s="37" t="s">
        <v>142</v>
      </c>
      <c r="E3" s="186" t="s">
        <v>143</v>
      </c>
      <c r="F3" s="186"/>
      <c r="G3" s="186"/>
      <c r="H3" s="175">
        <f>GM!I22</f>
        <v>266.35000000000002</v>
      </c>
      <c r="I3" s="175">
        <f t="shared" ref="I3:I5" si="3">H3</f>
        <v>266.35000000000002</v>
      </c>
      <c r="J3" s="175">
        <f t="shared" si="0"/>
        <v>232.41925000000003</v>
      </c>
      <c r="K3" s="175">
        <f t="shared" si="1"/>
        <v>255.03975000000003</v>
      </c>
      <c r="L3" s="175">
        <f t="shared" si="2"/>
        <v>226.20500000000001</v>
      </c>
      <c r="M3" s="175">
        <f>'NO3-N'!K13</f>
        <v>10.522265351257914</v>
      </c>
      <c r="N3" s="175">
        <f>'N fertilizer'!I35</f>
        <v>113.75</v>
      </c>
      <c r="O3" s="175">
        <f>'N fertilizer'!I33</f>
        <v>40.25</v>
      </c>
      <c r="P3" s="77">
        <f>'N2O calculations'!H36/4</f>
        <v>3.9059998510717442</v>
      </c>
      <c r="Q3" s="196"/>
      <c r="R3" s="175">
        <f>'Protein &amp; Energy Output'!G18</f>
        <v>1959.8</v>
      </c>
      <c r="S3" s="175">
        <f>'Protein &amp; Energy Output'!H23</f>
        <v>227.85500000000002</v>
      </c>
      <c r="T3" s="174">
        <f>'Crop Diversity'!E28</f>
        <v>0.56233514461880829</v>
      </c>
    </row>
    <row r="4" spans="1:20" x14ac:dyDescent="0.3">
      <c r="A4" s="178" t="s">
        <v>331</v>
      </c>
      <c r="B4" s="37" t="s">
        <v>142</v>
      </c>
      <c r="C4" s="37" t="s">
        <v>142</v>
      </c>
      <c r="D4" s="37" t="s">
        <v>142</v>
      </c>
      <c r="E4" s="186" t="s">
        <v>120</v>
      </c>
      <c r="F4" s="188" t="s">
        <v>332</v>
      </c>
      <c r="G4" s="186" t="s">
        <v>143</v>
      </c>
      <c r="H4" s="175">
        <f>GM!P22</f>
        <v>218.4</v>
      </c>
      <c r="I4" s="175">
        <f t="shared" si="3"/>
        <v>218.4</v>
      </c>
      <c r="J4" s="175">
        <f t="shared" si="0"/>
        <v>185.97822000000002</v>
      </c>
      <c r="K4" s="175">
        <f t="shared" si="1"/>
        <v>207.59273999999999</v>
      </c>
      <c r="L4" s="175">
        <f t="shared" si="2"/>
        <v>216.14520000000002</v>
      </c>
      <c r="M4" s="175">
        <f>'NO3-N'!K21</f>
        <v>11.97740594735086</v>
      </c>
      <c r="N4" s="175">
        <f>'N fertilizer'!P35</f>
        <v>97.46</v>
      </c>
      <c r="O4" s="175">
        <f>'N fertilizer'!P33</f>
        <v>38.46</v>
      </c>
      <c r="P4" s="77">
        <f>'N2O calculations'!O36/6</f>
        <v>3.5618195162327795</v>
      </c>
      <c r="Q4" s="196"/>
      <c r="R4" s="175">
        <f>'Protein &amp; Energy Output'!L18</f>
        <v>1649.5333333333333</v>
      </c>
      <c r="S4" s="175">
        <f>'Protein &amp; Energy Output'!M23</f>
        <v>201.53333333333333</v>
      </c>
      <c r="T4" s="174">
        <f>'Crop Diversity'!E35</f>
        <v>0.63417863571220567</v>
      </c>
    </row>
    <row r="5" spans="1:20" x14ac:dyDescent="0.3">
      <c r="A5" s="178" t="s">
        <v>333</v>
      </c>
      <c r="B5" s="37" t="s">
        <v>142</v>
      </c>
      <c r="C5" s="37" t="s">
        <v>142</v>
      </c>
      <c r="D5" s="37" t="s">
        <v>142</v>
      </c>
      <c r="E5" s="186" t="s">
        <v>120</v>
      </c>
      <c r="F5" s="189" t="s">
        <v>521</v>
      </c>
      <c r="G5" s="186" t="s">
        <v>143</v>
      </c>
      <c r="H5" s="175">
        <f>GM!X22</f>
        <v>210.56666666666669</v>
      </c>
      <c r="I5" s="175">
        <f t="shared" si="3"/>
        <v>210.56666666666669</v>
      </c>
      <c r="J5" s="175">
        <f t="shared" si="0"/>
        <v>178.14488666666671</v>
      </c>
      <c r="K5" s="175">
        <f t="shared" si="1"/>
        <v>199.75940666666668</v>
      </c>
      <c r="L5" s="175">
        <f t="shared" si="2"/>
        <v>216.14520000000002</v>
      </c>
      <c r="M5" s="175">
        <f>'NO3-N'!K29</f>
        <v>11.490641164137044</v>
      </c>
      <c r="N5" s="175">
        <f>'N fertilizer'!X35</f>
        <v>97.46</v>
      </c>
      <c r="O5" s="175">
        <f>'N fertilizer'!X33</f>
        <v>38.46</v>
      </c>
      <c r="P5" s="77">
        <f>'N2O calculations'!W36/6</f>
        <v>3.5534054392657981</v>
      </c>
      <c r="R5" s="175">
        <f>'Protein &amp; Energy Output'!C31</f>
        <v>1689.5333333333333</v>
      </c>
      <c r="S5" s="175">
        <f>'Protein &amp; Energy Output'!C36</f>
        <v>201.96</v>
      </c>
      <c r="T5" s="174">
        <f>'Crop Diversity'!M22</f>
        <v>0.63417863571220567</v>
      </c>
    </row>
    <row r="6" spans="1:20" x14ac:dyDescent="0.3">
      <c r="A6" s="178" t="s">
        <v>334</v>
      </c>
      <c r="B6" s="37" t="s">
        <v>142</v>
      </c>
      <c r="C6" s="37" t="s">
        <v>142</v>
      </c>
      <c r="D6" s="37" t="s">
        <v>142</v>
      </c>
      <c r="E6" s="186" t="s">
        <v>120</v>
      </c>
      <c r="F6" s="189" t="s">
        <v>522</v>
      </c>
      <c r="G6" s="186" t="s">
        <v>143</v>
      </c>
      <c r="H6" s="175">
        <f>GM!B48</f>
        <v>299.06666666666666</v>
      </c>
      <c r="I6" s="175">
        <f>GM!B49</f>
        <v>331.56666666666666</v>
      </c>
      <c r="J6" s="175">
        <f t="shared" si="0"/>
        <v>269.56166666666667</v>
      </c>
      <c r="K6" s="175">
        <f t="shared" si="1"/>
        <v>289.23166666666668</v>
      </c>
      <c r="L6" s="175">
        <f t="shared" si="2"/>
        <v>196.70000000000002</v>
      </c>
      <c r="M6" s="175">
        <f>'NO3-N'!K37</f>
        <v>11.197447590583417</v>
      </c>
      <c r="N6" s="175">
        <f>'N fertilizer'!B61</f>
        <v>94</v>
      </c>
      <c r="O6" s="175">
        <f>'N fertilizer'!B59</f>
        <v>35</v>
      </c>
      <c r="P6" s="77">
        <f>'N2O calculations'!A62/6</f>
        <v>3.3652506132086568</v>
      </c>
      <c r="R6" s="175">
        <f>'Protein &amp; Energy Output'!J31</f>
        <v>1695.2</v>
      </c>
      <c r="S6" s="175">
        <f>'Protein &amp; Energy Output'!J36</f>
        <v>192.87666666666667</v>
      </c>
      <c r="T6" s="174">
        <f>'Crop Diversity'!M29</f>
        <v>0.63417863571220567</v>
      </c>
    </row>
    <row r="7" spans="1:20" x14ac:dyDescent="0.3">
      <c r="A7" s="178" t="s">
        <v>336</v>
      </c>
      <c r="B7" s="190" t="s">
        <v>148</v>
      </c>
      <c r="C7" s="190" t="s">
        <v>148</v>
      </c>
      <c r="D7" s="190" t="s">
        <v>148</v>
      </c>
      <c r="E7" s="191" t="s">
        <v>120</v>
      </c>
      <c r="F7" s="192"/>
      <c r="G7" s="192"/>
      <c r="H7" s="175">
        <f>GM!I48</f>
        <v>4.5</v>
      </c>
      <c r="I7" s="175">
        <f>H7</f>
        <v>4.5</v>
      </c>
      <c r="J7" s="175">
        <f t="shared" si="0"/>
        <v>0.81187499999999968</v>
      </c>
      <c r="K7" s="175">
        <f t="shared" si="1"/>
        <v>3.2706249999999999</v>
      </c>
      <c r="L7" s="175">
        <f t="shared" si="2"/>
        <v>24.587500000000002</v>
      </c>
      <c r="M7" s="175">
        <f>'NO3-N'!K43</f>
        <v>5.5516059066937729</v>
      </c>
      <c r="N7" s="175">
        <f>'N fertilizer'!I61</f>
        <v>19.375</v>
      </c>
      <c r="O7" s="175">
        <f>'N fertilizer'!I59</f>
        <v>4.375</v>
      </c>
      <c r="P7" s="77">
        <f>'N2O calculations'!H62/4</f>
        <v>1.731541184958564</v>
      </c>
      <c r="R7" s="175">
        <f>'Protein &amp; Energy Output'!B45</f>
        <v>1543</v>
      </c>
      <c r="S7" s="175">
        <f>'Protein &amp; Energy Output'!C50</f>
        <v>153.69999999999999</v>
      </c>
      <c r="T7" s="174">
        <f>'Crop Diversity'!M35</f>
        <v>0.56233514461880829</v>
      </c>
    </row>
    <row r="8" spans="1:20" x14ac:dyDescent="0.3">
      <c r="A8" s="178" t="s">
        <v>337</v>
      </c>
      <c r="B8" s="190" t="s">
        <v>143</v>
      </c>
      <c r="C8" s="37" t="s">
        <v>142</v>
      </c>
      <c r="D8" s="37" t="s">
        <v>142</v>
      </c>
      <c r="E8" s="37" t="s">
        <v>142</v>
      </c>
      <c r="F8" s="190" t="s">
        <v>120</v>
      </c>
      <c r="G8" s="194"/>
      <c r="H8" s="175">
        <f>GM!P48</f>
        <v>213.04000000000002</v>
      </c>
      <c r="I8" s="175">
        <f>H8</f>
        <v>213.04000000000002</v>
      </c>
      <c r="J8" s="175">
        <f t="shared" si="0"/>
        <v>174.09340000000003</v>
      </c>
      <c r="K8" s="175">
        <f t="shared" si="1"/>
        <v>200.05780000000001</v>
      </c>
      <c r="L8" s="175">
        <f t="shared" si="2"/>
        <v>259.64400000000001</v>
      </c>
      <c r="M8" s="175">
        <f>'NO3-N'!K50</f>
        <v>13.034473542911092</v>
      </c>
      <c r="N8" s="175">
        <f>'N fertilizer'!P61</f>
        <v>117</v>
      </c>
      <c r="O8" s="175">
        <f>'N fertilizer'!P59</f>
        <v>46.2</v>
      </c>
      <c r="P8" s="77">
        <f>'N2O calculations'!O62/5</f>
        <v>3.944342337527464</v>
      </c>
      <c r="R8" s="175">
        <f>'Protein &amp; Energy Output'!G45</f>
        <v>1731.0400000000002</v>
      </c>
      <c r="S8" s="175">
        <f>'Protein &amp; Energy Output'!H50</f>
        <v>210.60399999999998</v>
      </c>
      <c r="T8" s="174">
        <f>'Crop Diversity'!S22</f>
        <v>0.67301166700925652</v>
      </c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L60"/>
  <sheetViews>
    <sheetView topLeftCell="S4" zoomScale="70" zoomScaleNormal="70" workbookViewId="0">
      <selection activeCell="AG30" sqref="AG30"/>
    </sheetView>
  </sheetViews>
  <sheetFormatPr baseColWidth="10" defaultColWidth="11.44140625" defaultRowHeight="14.4" x14ac:dyDescent="0.3"/>
  <cols>
    <col min="1" max="1" width="11.44140625" style="5"/>
    <col min="2" max="2" width="44.109375" style="5" customWidth="1"/>
    <col min="3" max="3" width="51.5546875" style="5" bestFit="1" customWidth="1"/>
    <col min="4" max="4" width="13.44140625" style="5" customWidth="1"/>
    <col min="5" max="5" width="50.44140625" style="5" customWidth="1"/>
    <col min="6" max="6" width="21.6640625" style="5" customWidth="1"/>
    <col min="7" max="7" width="16" style="5" customWidth="1"/>
    <col min="8" max="9" width="28.109375" style="5" bestFit="1" customWidth="1"/>
    <col min="10" max="10" width="1.6640625" style="8" customWidth="1"/>
    <col min="11" max="11" width="11.44140625" style="5"/>
    <col min="12" max="12" width="35" style="5" bestFit="1" customWidth="1"/>
    <col min="13" max="13" width="20.33203125" style="5" customWidth="1"/>
    <col min="14" max="14" width="11.44140625" style="5"/>
    <col min="15" max="15" width="25.88671875" style="5" bestFit="1" customWidth="1"/>
    <col min="16" max="16" width="28.109375" style="5" bestFit="1" customWidth="1"/>
    <col min="17" max="17" width="1.6640625" style="23" customWidth="1"/>
    <col min="18" max="18" width="8.5546875" style="5" bestFit="1" customWidth="1"/>
    <col min="19" max="19" width="35" style="5" bestFit="1" customWidth="1"/>
    <col min="20" max="21" width="9.33203125" style="5" customWidth="1"/>
    <col min="22" max="22" width="25.88671875" style="5" bestFit="1" customWidth="1"/>
    <col min="23" max="23" width="28.109375" style="5" bestFit="1" customWidth="1"/>
    <col min="24" max="24" width="1.6640625" style="23" customWidth="1"/>
    <col min="25" max="26" width="11.44140625" style="5"/>
    <col min="27" max="27" width="34.33203125" style="5" bestFit="1" customWidth="1"/>
    <col min="28" max="28" width="11.44140625" style="5"/>
    <col min="29" max="29" width="25.88671875" style="5" bestFit="1" customWidth="1"/>
    <col min="30" max="30" width="28.109375" style="5" bestFit="1" customWidth="1"/>
    <col min="31" max="31" width="1.6640625" style="8" customWidth="1"/>
    <col min="32" max="32" width="11.44140625" style="5"/>
    <col min="33" max="33" width="34.33203125" style="5" bestFit="1" customWidth="1"/>
    <col min="34" max="34" width="34.33203125" style="5" customWidth="1"/>
    <col min="35" max="35" width="11.44140625" style="5"/>
    <col min="36" max="36" width="25.88671875" style="5" bestFit="1" customWidth="1"/>
    <col min="37" max="37" width="28.109375" style="5" bestFit="1" customWidth="1"/>
    <col min="38" max="38" width="1.6640625" style="8" customWidth="1"/>
    <col min="39" max="16384" width="11.44140625" style="5"/>
  </cols>
  <sheetData>
    <row r="6" spans="1:38" ht="15" thickBot="1" x14ac:dyDescent="0.35">
      <c r="A6" s="10"/>
      <c r="B6" s="10"/>
      <c r="C6" s="10"/>
      <c r="D6" s="263"/>
      <c r="E6" s="263"/>
      <c r="F6" s="263"/>
      <c r="G6" s="263"/>
      <c r="H6" s="263"/>
      <c r="I6" s="263"/>
    </row>
    <row r="7" spans="1:38" ht="15" thickBot="1" x14ac:dyDescent="0.35">
      <c r="A7" s="21"/>
      <c r="B7" s="22" t="s">
        <v>40</v>
      </c>
      <c r="C7" s="22" t="s">
        <v>41</v>
      </c>
      <c r="D7" s="377" t="s">
        <v>48</v>
      </c>
      <c r="E7" s="378"/>
      <c r="F7" s="378"/>
      <c r="G7" s="378"/>
      <c r="H7" s="378"/>
      <c r="I7" s="378"/>
      <c r="J7" s="20"/>
      <c r="K7" s="349" t="s">
        <v>49</v>
      </c>
      <c r="L7" s="350"/>
      <c r="M7" s="350"/>
      <c r="N7" s="350"/>
      <c r="O7" s="350"/>
      <c r="P7" s="350"/>
      <c r="Q7" s="67"/>
      <c r="R7" s="349" t="s">
        <v>50</v>
      </c>
      <c r="S7" s="350"/>
      <c r="T7" s="350"/>
      <c r="U7" s="350"/>
      <c r="V7" s="350"/>
      <c r="W7" s="350"/>
      <c r="X7" s="67"/>
      <c r="Y7" s="349" t="s">
        <v>51</v>
      </c>
      <c r="Z7" s="350"/>
      <c r="AA7" s="350"/>
      <c r="AB7" s="350"/>
      <c r="AC7" s="350"/>
      <c r="AD7" s="350"/>
      <c r="AE7" s="68"/>
      <c r="AF7" s="349" t="s">
        <v>52</v>
      </c>
      <c r="AG7" s="350"/>
      <c r="AH7" s="350"/>
      <c r="AI7" s="350"/>
      <c r="AJ7" s="350"/>
      <c r="AK7" s="350"/>
      <c r="AL7" s="68"/>
    </row>
    <row r="8" spans="1:38" ht="15" customHeight="1" x14ac:dyDescent="0.3">
      <c r="A8" s="351" t="s">
        <v>39</v>
      </c>
      <c r="B8" s="354" t="s">
        <v>38</v>
      </c>
      <c r="C8" s="43" t="s">
        <v>2</v>
      </c>
      <c r="D8" s="357" t="s">
        <v>143</v>
      </c>
      <c r="E8" s="358"/>
      <c r="F8" s="358"/>
      <c r="G8" s="358"/>
      <c r="H8" s="358"/>
      <c r="I8" s="358"/>
      <c r="J8" s="9"/>
      <c r="K8" s="359" t="s">
        <v>142</v>
      </c>
      <c r="L8" s="360"/>
      <c r="M8" s="360"/>
      <c r="N8" s="360"/>
      <c r="O8" s="360"/>
      <c r="P8" s="361"/>
      <c r="Q8" s="24"/>
      <c r="R8" s="359" t="s">
        <v>142</v>
      </c>
      <c r="S8" s="360"/>
      <c r="T8" s="360"/>
      <c r="U8" s="360"/>
      <c r="V8" s="360"/>
      <c r="W8" s="361"/>
      <c r="X8" s="24"/>
      <c r="Y8" s="359" t="s">
        <v>142</v>
      </c>
      <c r="Z8" s="360"/>
      <c r="AA8" s="360"/>
      <c r="AB8" s="360"/>
      <c r="AC8" s="360"/>
      <c r="AD8" s="361"/>
      <c r="AF8" s="359" t="s">
        <v>120</v>
      </c>
      <c r="AG8" s="360"/>
      <c r="AH8" s="360"/>
      <c r="AI8" s="360"/>
      <c r="AJ8" s="360"/>
      <c r="AK8" s="361"/>
    </row>
    <row r="9" spans="1:38" x14ac:dyDescent="0.3">
      <c r="A9" s="352"/>
      <c r="B9" s="355"/>
      <c r="C9" s="69" t="s">
        <v>3</v>
      </c>
      <c r="D9" s="373" t="s">
        <v>188</v>
      </c>
      <c r="E9" s="374"/>
      <c r="F9" s="374"/>
      <c r="G9" s="374"/>
      <c r="H9" s="374"/>
      <c r="I9" s="374"/>
      <c r="J9" s="9"/>
      <c r="K9" s="343" t="s">
        <v>169</v>
      </c>
      <c r="L9" s="344"/>
      <c r="M9" s="344"/>
      <c r="N9" s="344"/>
      <c r="O9" s="344"/>
      <c r="P9" s="345"/>
      <c r="Q9" s="24"/>
      <c r="R9" s="343" t="s">
        <v>169</v>
      </c>
      <c r="S9" s="344"/>
      <c r="T9" s="344"/>
      <c r="U9" s="344"/>
      <c r="V9" s="344"/>
      <c r="W9" s="345"/>
      <c r="X9" s="24"/>
      <c r="Y9" s="343" t="s">
        <v>169</v>
      </c>
      <c r="Z9" s="344"/>
      <c r="AA9" s="344"/>
      <c r="AB9" s="344"/>
      <c r="AC9" s="344"/>
      <c r="AD9" s="345"/>
      <c r="AF9" s="343" t="s">
        <v>203</v>
      </c>
      <c r="AG9" s="344"/>
      <c r="AH9" s="344"/>
      <c r="AI9" s="344"/>
      <c r="AJ9" s="344"/>
      <c r="AK9" s="345"/>
    </row>
    <row r="10" spans="1:38" x14ac:dyDescent="0.3">
      <c r="A10" s="352"/>
      <c r="B10" s="355"/>
      <c r="C10" s="69" t="s">
        <v>108</v>
      </c>
      <c r="D10" s="375" t="s">
        <v>189</v>
      </c>
      <c r="E10" s="375"/>
      <c r="F10" s="375"/>
      <c r="G10" s="375"/>
      <c r="H10" s="375"/>
      <c r="I10" s="375"/>
      <c r="J10" s="9"/>
      <c r="K10" s="346" t="s">
        <v>177</v>
      </c>
      <c r="L10" s="347"/>
      <c r="M10" s="347"/>
      <c r="N10" s="347"/>
      <c r="O10" s="347"/>
      <c r="P10" s="348"/>
      <c r="Q10" s="71"/>
      <c r="R10" s="346" t="s">
        <v>170</v>
      </c>
      <c r="S10" s="347"/>
      <c r="T10" s="347"/>
      <c r="U10" s="347"/>
      <c r="V10" s="347"/>
      <c r="W10" s="348"/>
      <c r="X10" s="71"/>
      <c r="Y10" s="346" t="s">
        <v>170</v>
      </c>
      <c r="Z10" s="347"/>
      <c r="AA10" s="347"/>
      <c r="AB10" s="347"/>
      <c r="AC10" s="347"/>
      <c r="AD10" s="348"/>
      <c r="AE10" s="72"/>
      <c r="AF10" s="346" t="s">
        <v>204</v>
      </c>
      <c r="AG10" s="347"/>
      <c r="AH10" s="347"/>
      <c r="AI10" s="347"/>
      <c r="AJ10" s="347"/>
      <c r="AK10" s="348"/>
      <c r="AL10" s="72"/>
    </row>
    <row r="11" spans="1:38" ht="15" thickBot="1" x14ac:dyDescent="0.35">
      <c r="A11" s="353"/>
      <c r="B11" s="356"/>
      <c r="C11" s="70" t="s">
        <v>69</v>
      </c>
      <c r="D11" s="365" t="s">
        <v>171</v>
      </c>
      <c r="E11" s="363"/>
      <c r="F11" s="363"/>
      <c r="G11" s="363"/>
      <c r="H11" s="363"/>
      <c r="I11" s="364"/>
      <c r="J11" s="73"/>
      <c r="K11" s="362" t="s">
        <v>181</v>
      </c>
      <c r="L11" s="363"/>
      <c r="M11" s="363"/>
      <c r="N11" s="363"/>
      <c r="O11" s="363"/>
      <c r="P11" s="364"/>
      <c r="Q11" s="74"/>
      <c r="R11" s="362" t="s">
        <v>171</v>
      </c>
      <c r="S11" s="363"/>
      <c r="T11" s="363"/>
      <c r="U11" s="363"/>
      <c r="V11" s="363"/>
      <c r="W11" s="364"/>
      <c r="X11" s="74"/>
      <c r="Y11" s="362" t="s">
        <v>171</v>
      </c>
      <c r="Z11" s="363"/>
      <c r="AA11" s="363"/>
      <c r="AB11" s="363"/>
      <c r="AC11" s="363"/>
      <c r="AD11" s="364"/>
      <c r="AE11" s="75"/>
      <c r="AF11" s="365" t="s">
        <v>205</v>
      </c>
      <c r="AG11" s="363"/>
      <c r="AH11" s="363"/>
      <c r="AI11" s="363"/>
      <c r="AJ11" s="363"/>
      <c r="AK11" s="364"/>
      <c r="AL11" s="75"/>
    </row>
    <row r="12" spans="1:38" ht="15" thickBot="1" x14ac:dyDescent="0.35">
      <c r="A12" s="11"/>
      <c r="B12" s="13"/>
      <c r="C12" s="60"/>
      <c r="D12" s="262"/>
      <c r="E12" s="263"/>
      <c r="F12" s="263"/>
      <c r="G12" s="263"/>
      <c r="H12" s="263"/>
      <c r="I12" s="263"/>
      <c r="K12" s="319"/>
      <c r="L12" s="320"/>
      <c r="M12" s="320"/>
      <c r="N12" s="320"/>
      <c r="O12" s="320"/>
      <c r="P12" s="320"/>
      <c r="R12" s="319"/>
      <c r="S12" s="320"/>
      <c r="T12" s="320"/>
      <c r="U12" s="320"/>
      <c r="V12" s="320"/>
      <c r="W12" s="320"/>
      <c r="Y12" s="319"/>
      <c r="Z12" s="320"/>
      <c r="AA12" s="320"/>
      <c r="AB12" s="320"/>
      <c r="AC12" s="320"/>
      <c r="AD12" s="320"/>
      <c r="AF12" s="319"/>
      <c r="AG12" s="320"/>
      <c r="AH12" s="320"/>
      <c r="AI12" s="320"/>
      <c r="AJ12" s="320"/>
      <c r="AK12" s="320"/>
    </row>
    <row r="13" spans="1:38" ht="15" customHeight="1" x14ac:dyDescent="0.3">
      <c r="A13" s="335" t="s">
        <v>37</v>
      </c>
      <c r="B13" s="336" t="s">
        <v>102</v>
      </c>
      <c r="C13" s="58" t="s">
        <v>5</v>
      </c>
      <c r="D13" s="337" t="s">
        <v>128</v>
      </c>
      <c r="E13" s="338"/>
      <c r="F13" s="338"/>
      <c r="G13" s="338"/>
      <c r="H13" s="339"/>
      <c r="I13" s="101" t="s">
        <v>127</v>
      </c>
      <c r="K13" s="337" t="s">
        <v>271</v>
      </c>
      <c r="L13" s="338"/>
      <c r="M13" s="338"/>
      <c r="N13" s="338"/>
      <c r="O13" s="339"/>
      <c r="P13" s="101" t="s">
        <v>180</v>
      </c>
      <c r="R13" s="337" t="s">
        <v>172</v>
      </c>
      <c r="S13" s="338"/>
      <c r="T13" s="338"/>
      <c r="U13" s="338"/>
      <c r="V13" s="339"/>
      <c r="W13" s="101" t="s">
        <v>117</v>
      </c>
      <c r="Y13" s="337" t="s">
        <v>172</v>
      </c>
      <c r="Z13" s="338"/>
      <c r="AA13" s="338"/>
      <c r="AB13" s="338"/>
      <c r="AC13" s="339"/>
      <c r="AD13" s="101" t="s">
        <v>117</v>
      </c>
      <c r="AF13" s="337" t="s">
        <v>128</v>
      </c>
      <c r="AG13" s="338"/>
      <c r="AH13" s="338"/>
      <c r="AI13" s="338"/>
      <c r="AJ13" s="339"/>
      <c r="AK13" s="101" t="s">
        <v>150</v>
      </c>
    </row>
    <row r="14" spans="1:38" x14ac:dyDescent="0.3">
      <c r="A14" s="335"/>
      <c r="B14" s="336"/>
      <c r="C14" s="14" t="s">
        <v>6</v>
      </c>
      <c r="D14" s="340" t="s">
        <v>149</v>
      </c>
      <c r="E14" s="341"/>
      <c r="F14" s="341"/>
      <c r="G14" s="341"/>
      <c r="H14" s="342"/>
      <c r="I14" s="89" t="s">
        <v>117</v>
      </c>
      <c r="K14" s="340" t="s">
        <v>178</v>
      </c>
      <c r="L14" s="341"/>
      <c r="M14" s="341"/>
      <c r="N14" s="341"/>
      <c r="O14" s="342"/>
      <c r="P14" s="89" t="s">
        <v>180</v>
      </c>
      <c r="R14" s="340" t="s">
        <v>172</v>
      </c>
      <c r="S14" s="341"/>
      <c r="T14" s="341"/>
      <c r="U14" s="341"/>
      <c r="V14" s="342"/>
      <c r="W14" s="89" t="s">
        <v>117</v>
      </c>
      <c r="Y14" s="340" t="s">
        <v>172</v>
      </c>
      <c r="Z14" s="341"/>
      <c r="AA14" s="341"/>
      <c r="AB14" s="341"/>
      <c r="AC14" s="342"/>
      <c r="AD14" s="89" t="s">
        <v>117</v>
      </c>
      <c r="AF14" s="340" t="s">
        <v>149</v>
      </c>
      <c r="AG14" s="341"/>
      <c r="AH14" s="341"/>
      <c r="AI14" s="341"/>
      <c r="AJ14" s="342"/>
      <c r="AK14" s="89" t="s">
        <v>150</v>
      </c>
    </row>
    <row r="15" spans="1:38" ht="15" thickBot="1" x14ac:dyDescent="0.35">
      <c r="A15" s="335"/>
      <c r="B15" s="336"/>
      <c r="C15" s="59" t="s">
        <v>7</v>
      </c>
      <c r="D15" s="331"/>
      <c r="E15" s="332"/>
      <c r="F15" s="332"/>
      <c r="G15" s="332"/>
      <c r="H15" s="276"/>
      <c r="I15" s="100" t="s">
        <v>117</v>
      </c>
      <c r="K15" s="331" t="s">
        <v>179</v>
      </c>
      <c r="L15" s="332"/>
      <c r="M15" s="332"/>
      <c r="N15" s="332"/>
      <c r="O15" s="276"/>
      <c r="P15" s="100" t="s">
        <v>180</v>
      </c>
      <c r="R15" s="331" t="s">
        <v>172</v>
      </c>
      <c r="S15" s="332"/>
      <c r="T15" s="332"/>
      <c r="U15" s="332"/>
      <c r="V15" s="276"/>
      <c r="W15" s="100" t="s">
        <v>117</v>
      </c>
      <c r="Y15" s="331" t="s">
        <v>172</v>
      </c>
      <c r="Z15" s="332"/>
      <c r="AA15" s="332"/>
      <c r="AB15" s="332"/>
      <c r="AC15" s="276"/>
      <c r="AD15" s="100" t="s">
        <v>117</v>
      </c>
      <c r="AF15" s="331" t="s">
        <v>168</v>
      </c>
      <c r="AG15" s="332"/>
      <c r="AH15" s="332"/>
      <c r="AI15" s="332"/>
      <c r="AJ15" s="276"/>
      <c r="AK15" s="100" t="s">
        <v>150</v>
      </c>
    </row>
    <row r="16" spans="1:38" ht="15" thickBot="1" x14ac:dyDescent="0.35">
      <c r="A16" s="12"/>
      <c r="B16" s="15"/>
      <c r="C16" s="15"/>
      <c r="D16" s="262"/>
      <c r="E16" s="263"/>
      <c r="F16" s="263"/>
      <c r="G16" s="263"/>
      <c r="H16" s="263"/>
      <c r="I16" s="263"/>
      <c r="K16" s="333"/>
      <c r="L16" s="334"/>
      <c r="M16" s="334"/>
      <c r="N16" s="334"/>
      <c r="O16" s="334"/>
      <c r="P16" s="334"/>
      <c r="R16" s="333"/>
      <c r="S16" s="334"/>
      <c r="T16" s="334"/>
      <c r="U16" s="334"/>
      <c r="V16" s="334"/>
      <c r="W16" s="334"/>
      <c r="Y16" s="333"/>
      <c r="Z16" s="334"/>
      <c r="AA16" s="334"/>
      <c r="AB16" s="334"/>
      <c r="AC16" s="334"/>
      <c r="AD16" s="334"/>
      <c r="AF16" s="262"/>
      <c r="AG16" s="263"/>
      <c r="AH16" s="263"/>
      <c r="AI16" s="263"/>
      <c r="AJ16" s="263"/>
      <c r="AK16" s="263"/>
    </row>
    <row r="17" spans="1:37" x14ac:dyDescent="0.3">
      <c r="A17" s="321" t="s">
        <v>8</v>
      </c>
      <c r="B17" s="324" t="s">
        <v>103</v>
      </c>
      <c r="C17" s="56" t="s">
        <v>70</v>
      </c>
      <c r="D17" s="327" t="s">
        <v>197</v>
      </c>
      <c r="E17" s="328"/>
      <c r="F17" s="328"/>
      <c r="G17" s="328"/>
      <c r="H17" s="328"/>
      <c r="I17" s="328"/>
      <c r="K17" s="298" t="s">
        <v>187</v>
      </c>
      <c r="L17" s="301"/>
      <c r="M17" s="301"/>
      <c r="N17" s="301"/>
      <c r="O17" s="301"/>
      <c r="P17" s="299"/>
      <c r="R17" s="298" t="s">
        <v>186</v>
      </c>
      <c r="S17" s="301"/>
      <c r="T17" s="301"/>
      <c r="U17" s="301"/>
      <c r="V17" s="301"/>
      <c r="W17" s="299"/>
      <c r="Y17" s="298" t="s">
        <v>186</v>
      </c>
      <c r="Z17" s="301"/>
      <c r="AA17" s="301"/>
      <c r="AB17" s="301"/>
      <c r="AC17" s="301"/>
      <c r="AD17" s="299"/>
      <c r="AF17" s="327" t="s">
        <v>206</v>
      </c>
      <c r="AG17" s="328"/>
      <c r="AH17" s="328"/>
      <c r="AI17" s="328"/>
      <c r="AJ17" s="328"/>
      <c r="AK17" s="328"/>
    </row>
    <row r="18" spans="1:37" x14ac:dyDescent="0.3">
      <c r="A18" s="322"/>
      <c r="B18" s="325"/>
      <c r="C18" s="16" t="s">
        <v>81</v>
      </c>
      <c r="D18" s="329">
        <v>230</v>
      </c>
      <c r="E18" s="330"/>
      <c r="F18" s="330"/>
      <c r="G18" s="330"/>
      <c r="H18" s="330"/>
      <c r="I18" s="330"/>
      <c r="K18" s="369">
        <v>5.7</v>
      </c>
      <c r="L18" s="285"/>
      <c r="M18" s="285"/>
      <c r="N18" s="285"/>
      <c r="O18" s="285"/>
      <c r="P18" s="286"/>
      <c r="R18" s="369" t="s">
        <v>186</v>
      </c>
      <c r="S18" s="285"/>
      <c r="T18" s="285"/>
      <c r="U18" s="285"/>
      <c r="V18" s="285"/>
      <c r="W18" s="286"/>
      <c r="Y18" s="369" t="s">
        <v>186</v>
      </c>
      <c r="Z18" s="285"/>
      <c r="AA18" s="285"/>
      <c r="AB18" s="285"/>
      <c r="AC18" s="285"/>
      <c r="AD18" s="286"/>
      <c r="AF18" s="329">
        <v>190</v>
      </c>
      <c r="AG18" s="330"/>
      <c r="AH18" s="330"/>
      <c r="AI18" s="330"/>
      <c r="AJ18" s="330"/>
      <c r="AK18" s="330"/>
    </row>
    <row r="19" spans="1:37" ht="15" thickBot="1" x14ac:dyDescent="0.35">
      <c r="A19" s="323"/>
      <c r="B19" s="326"/>
      <c r="C19" s="57" t="s">
        <v>10</v>
      </c>
      <c r="D19" s="318" t="s">
        <v>185</v>
      </c>
      <c r="E19" s="288"/>
      <c r="F19" s="288"/>
      <c r="G19" s="288"/>
      <c r="H19" s="289"/>
      <c r="I19" s="90" t="s">
        <v>153</v>
      </c>
      <c r="K19" s="318" t="s">
        <v>182</v>
      </c>
      <c r="L19" s="288"/>
      <c r="M19" s="288"/>
      <c r="N19" s="288"/>
      <c r="O19" s="289"/>
      <c r="P19" s="90" t="s">
        <v>183</v>
      </c>
      <c r="R19" s="318" t="s">
        <v>168</v>
      </c>
      <c r="S19" s="288"/>
      <c r="T19" s="288"/>
      <c r="U19" s="288"/>
      <c r="V19" s="289"/>
      <c r="W19" s="90" t="s">
        <v>116</v>
      </c>
      <c r="Y19" s="318" t="s">
        <v>168</v>
      </c>
      <c r="Z19" s="288"/>
      <c r="AA19" s="288"/>
      <c r="AB19" s="288"/>
      <c r="AC19" s="289"/>
      <c r="AD19" s="90" t="s">
        <v>116</v>
      </c>
      <c r="AF19" s="318" t="s">
        <v>185</v>
      </c>
      <c r="AG19" s="288"/>
      <c r="AH19" s="288"/>
      <c r="AI19" s="288"/>
      <c r="AJ19" s="289"/>
      <c r="AK19" s="90" t="s">
        <v>135</v>
      </c>
    </row>
    <row r="20" spans="1:37" ht="15" thickBot="1" x14ac:dyDescent="0.35">
      <c r="A20" s="12"/>
      <c r="B20" s="15"/>
      <c r="C20" s="15"/>
      <c r="D20" s="319"/>
      <c r="E20" s="320"/>
      <c r="F20" s="320"/>
      <c r="G20" s="320"/>
      <c r="H20" s="320"/>
      <c r="I20" s="320"/>
      <c r="K20" s="319"/>
      <c r="L20" s="320"/>
      <c r="M20" s="320"/>
      <c r="N20" s="320"/>
      <c r="O20" s="320"/>
      <c r="P20" s="320"/>
      <c r="R20" s="319"/>
      <c r="S20" s="320"/>
      <c r="T20" s="320"/>
      <c r="U20" s="320"/>
      <c r="V20" s="320"/>
      <c r="W20" s="320"/>
      <c r="Y20" s="319"/>
      <c r="Z20" s="320"/>
      <c r="AA20" s="320"/>
      <c r="AB20" s="320"/>
      <c r="AC20" s="320"/>
      <c r="AD20" s="320"/>
      <c r="AF20" s="319"/>
      <c r="AG20" s="320"/>
      <c r="AH20" s="320"/>
      <c r="AI20" s="320"/>
      <c r="AJ20" s="320"/>
      <c r="AK20" s="320"/>
    </row>
    <row r="21" spans="1:37" ht="15" thickBot="1" x14ac:dyDescent="0.35">
      <c r="A21" s="315" t="s">
        <v>11</v>
      </c>
      <c r="B21" s="307" t="s">
        <v>104</v>
      </c>
      <c r="C21" s="51" t="s">
        <v>96</v>
      </c>
      <c r="D21" s="102" t="s">
        <v>32</v>
      </c>
      <c r="E21" s="103" t="s">
        <v>74</v>
      </c>
      <c r="F21" s="103" t="s">
        <v>20</v>
      </c>
      <c r="G21" s="103" t="s">
        <v>118</v>
      </c>
      <c r="H21" s="104" t="s">
        <v>101</v>
      </c>
      <c r="I21" s="104" t="s">
        <v>23</v>
      </c>
      <c r="K21" s="102" t="s">
        <v>32</v>
      </c>
      <c r="L21" s="103" t="s">
        <v>74</v>
      </c>
      <c r="M21" s="103" t="s">
        <v>20</v>
      </c>
      <c r="N21" s="103" t="s">
        <v>118</v>
      </c>
      <c r="O21" s="104" t="s">
        <v>101</v>
      </c>
      <c r="P21" s="104" t="s">
        <v>23</v>
      </c>
      <c r="R21" s="102" t="s">
        <v>32</v>
      </c>
      <c r="S21" s="103" t="s">
        <v>74</v>
      </c>
      <c r="T21" s="103" t="s">
        <v>20</v>
      </c>
      <c r="U21" s="103" t="s">
        <v>118</v>
      </c>
      <c r="V21" s="104" t="s">
        <v>101</v>
      </c>
      <c r="W21" s="104" t="s">
        <v>23</v>
      </c>
      <c r="Y21" s="102" t="s">
        <v>32</v>
      </c>
      <c r="Z21" s="103" t="s">
        <v>74</v>
      </c>
      <c r="AA21" s="103" t="s">
        <v>20</v>
      </c>
      <c r="AB21" s="103" t="s">
        <v>118</v>
      </c>
      <c r="AC21" s="104" t="s">
        <v>101</v>
      </c>
      <c r="AD21" s="104" t="s">
        <v>23</v>
      </c>
      <c r="AF21" s="102" t="s">
        <v>32</v>
      </c>
      <c r="AG21" s="103" t="s">
        <v>74</v>
      </c>
      <c r="AH21" s="103" t="s">
        <v>20</v>
      </c>
      <c r="AI21" s="103" t="s">
        <v>118</v>
      </c>
      <c r="AJ21" s="104" t="s">
        <v>101</v>
      </c>
      <c r="AK21" s="104" t="s">
        <v>23</v>
      </c>
    </row>
    <row r="22" spans="1:37" ht="15" customHeight="1" x14ac:dyDescent="0.3">
      <c r="A22" s="316"/>
      <c r="B22" s="308"/>
      <c r="C22" s="47" t="s">
        <v>12</v>
      </c>
      <c r="D22" s="53" t="s">
        <v>129</v>
      </c>
      <c r="E22" s="48" t="s">
        <v>130</v>
      </c>
      <c r="F22" s="91"/>
      <c r="G22" s="91" t="s">
        <v>281</v>
      </c>
      <c r="H22" s="83" t="s">
        <v>304</v>
      </c>
      <c r="I22" s="83">
        <v>2</v>
      </c>
      <c r="K22" s="53" t="s">
        <v>129</v>
      </c>
      <c r="L22" s="48" t="s">
        <v>130</v>
      </c>
      <c r="M22" s="91" t="s">
        <v>192</v>
      </c>
      <c r="N22" s="91" t="s">
        <v>269</v>
      </c>
      <c r="O22" s="83" t="s">
        <v>275</v>
      </c>
      <c r="P22" s="83">
        <v>1</v>
      </c>
      <c r="R22" s="53" t="s">
        <v>129</v>
      </c>
      <c r="S22" s="48" t="s">
        <v>130</v>
      </c>
      <c r="T22" s="91" t="s">
        <v>192</v>
      </c>
      <c r="U22" s="91" t="s">
        <v>269</v>
      </c>
      <c r="V22" s="83" t="s">
        <v>275</v>
      </c>
      <c r="W22" s="83">
        <v>1</v>
      </c>
      <c r="Y22" s="53" t="s">
        <v>129</v>
      </c>
      <c r="Z22" s="48" t="s">
        <v>130</v>
      </c>
      <c r="AA22" s="91" t="s">
        <v>192</v>
      </c>
      <c r="AB22" s="91" t="s">
        <v>269</v>
      </c>
      <c r="AC22" s="83" t="s">
        <v>275</v>
      </c>
      <c r="AD22" s="83">
        <v>1</v>
      </c>
      <c r="AF22" s="53" t="s">
        <v>129</v>
      </c>
      <c r="AG22" s="48" t="s">
        <v>151</v>
      </c>
      <c r="AH22" s="91" t="s">
        <v>207</v>
      </c>
      <c r="AI22" s="91" t="s">
        <v>134</v>
      </c>
      <c r="AJ22" s="83" t="s">
        <v>301</v>
      </c>
      <c r="AK22" s="83">
        <v>1</v>
      </c>
    </row>
    <row r="23" spans="1:37" x14ac:dyDescent="0.3">
      <c r="A23" s="316"/>
      <c r="B23" s="308"/>
      <c r="C23" s="17" t="s">
        <v>13</v>
      </c>
      <c r="D23" s="54" t="s">
        <v>79</v>
      </c>
      <c r="E23" s="46" t="s">
        <v>122</v>
      </c>
      <c r="F23" s="92"/>
      <c r="G23" s="92" t="s">
        <v>140</v>
      </c>
      <c r="H23" s="147" t="s">
        <v>131</v>
      </c>
      <c r="I23" s="147">
        <v>1</v>
      </c>
      <c r="K23" s="54"/>
      <c r="L23" s="76"/>
      <c r="M23" s="92"/>
      <c r="N23" s="92"/>
      <c r="O23" s="147"/>
      <c r="P23" s="147"/>
      <c r="R23" s="54"/>
      <c r="S23" s="76"/>
      <c r="T23" s="92"/>
      <c r="U23" s="92"/>
      <c r="V23" s="147"/>
      <c r="W23" s="147"/>
      <c r="Y23" s="54"/>
      <c r="Z23" s="76"/>
      <c r="AA23" s="92"/>
      <c r="AB23" s="92"/>
      <c r="AC23" s="147"/>
      <c r="AD23" s="147"/>
      <c r="AF23" s="54" t="s">
        <v>79</v>
      </c>
      <c r="AG23" s="46" t="s">
        <v>122</v>
      </c>
      <c r="AH23" s="91" t="s">
        <v>207</v>
      </c>
      <c r="AI23" s="92" t="s">
        <v>134</v>
      </c>
      <c r="AJ23" s="167" t="s">
        <v>282</v>
      </c>
      <c r="AK23" s="167">
        <v>1</v>
      </c>
    </row>
    <row r="24" spans="1:37" x14ac:dyDescent="0.3">
      <c r="A24" s="316"/>
      <c r="B24" s="308"/>
      <c r="C24" s="17" t="s">
        <v>14</v>
      </c>
      <c r="D24" s="54" t="s">
        <v>123</v>
      </c>
      <c r="E24" s="147" t="s">
        <v>124</v>
      </c>
      <c r="F24" s="92"/>
      <c r="G24" s="92" t="s">
        <v>140</v>
      </c>
      <c r="H24" s="147" t="s">
        <v>132</v>
      </c>
      <c r="I24" s="147">
        <v>1</v>
      </c>
      <c r="K24" s="54"/>
      <c r="L24" s="147"/>
      <c r="M24" s="92"/>
      <c r="N24" s="92"/>
      <c r="O24" s="147"/>
      <c r="P24" s="147"/>
      <c r="R24" s="54"/>
      <c r="S24" s="147"/>
      <c r="T24" s="92"/>
      <c r="U24" s="92"/>
      <c r="V24" s="147"/>
      <c r="W24" s="147"/>
      <c r="Y24" s="54"/>
      <c r="Z24" s="147"/>
      <c r="AA24" s="92"/>
      <c r="AB24" s="92"/>
      <c r="AC24" s="147"/>
      <c r="AD24" s="147"/>
      <c r="AF24" s="54" t="s">
        <v>123</v>
      </c>
      <c r="AG24" s="167" t="s">
        <v>124</v>
      </c>
      <c r="AH24" s="91" t="s">
        <v>207</v>
      </c>
      <c r="AI24" s="92" t="s">
        <v>134</v>
      </c>
      <c r="AJ24" s="167" t="s">
        <v>283</v>
      </c>
      <c r="AK24" s="167">
        <v>1</v>
      </c>
    </row>
    <row r="25" spans="1:37" x14ac:dyDescent="0.3">
      <c r="A25" s="316"/>
      <c r="B25" s="308"/>
      <c r="C25" s="17" t="s">
        <v>15</v>
      </c>
      <c r="D25" s="54"/>
      <c r="E25" s="147"/>
      <c r="F25" s="92"/>
      <c r="G25" s="92"/>
      <c r="H25" s="147"/>
      <c r="I25" s="147"/>
      <c r="K25" s="54"/>
      <c r="L25" s="147"/>
      <c r="M25" s="92"/>
      <c r="N25" s="92"/>
      <c r="O25" s="147"/>
      <c r="P25" s="147"/>
      <c r="R25" s="54"/>
      <c r="S25" s="147"/>
      <c r="T25" s="92"/>
      <c r="U25" s="92"/>
      <c r="V25" s="147"/>
      <c r="W25" s="147"/>
      <c r="Y25" s="54"/>
      <c r="Z25" s="147"/>
      <c r="AA25" s="92"/>
      <c r="AB25" s="92"/>
      <c r="AC25" s="147"/>
      <c r="AD25" s="147"/>
      <c r="AF25" s="54"/>
      <c r="AG25" s="167"/>
      <c r="AH25" s="91"/>
      <c r="AI25" s="92"/>
      <c r="AJ25" s="177"/>
      <c r="AK25" s="167"/>
    </row>
    <row r="26" spans="1:37" x14ac:dyDescent="0.3">
      <c r="A26" s="316"/>
      <c r="B26" s="308"/>
      <c r="C26" s="17" t="s">
        <v>16</v>
      </c>
      <c r="D26" s="54"/>
      <c r="E26" s="147"/>
      <c r="F26" s="92"/>
      <c r="G26" s="92"/>
      <c r="H26" s="147"/>
      <c r="I26" s="147"/>
      <c r="K26" s="54"/>
      <c r="L26" s="145"/>
      <c r="M26" s="92"/>
      <c r="N26" s="92"/>
      <c r="O26" s="147"/>
      <c r="P26" s="147"/>
      <c r="R26" s="54"/>
      <c r="S26" s="145"/>
      <c r="T26" s="92"/>
      <c r="U26" s="92"/>
      <c r="V26" s="147"/>
      <c r="W26" s="147"/>
      <c r="Y26" s="54"/>
      <c r="Z26" s="145"/>
      <c r="AA26" s="92"/>
      <c r="AB26" s="92"/>
      <c r="AC26" s="147"/>
      <c r="AD26" s="147"/>
      <c r="AF26" s="54"/>
      <c r="AG26" s="167"/>
      <c r="AH26" s="92"/>
      <c r="AI26" s="92"/>
      <c r="AJ26" s="167"/>
      <c r="AK26" s="167"/>
    </row>
    <row r="27" spans="1:37" x14ac:dyDescent="0.3">
      <c r="A27" s="316"/>
      <c r="B27" s="308"/>
      <c r="C27" s="17" t="s">
        <v>17</v>
      </c>
      <c r="D27" s="54"/>
      <c r="E27" s="147"/>
      <c r="F27" s="92"/>
      <c r="G27" s="92"/>
      <c r="H27" s="147"/>
      <c r="I27" s="147"/>
      <c r="K27" s="54"/>
      <c r="L27" s="145"/>
      <c r="M27" s="92"/>
      <c r="N27" s="92"/>
      <c r="O27" s="147"/>
      <c r="P27" s="147"/>
      <c r="R27" s="54"/>
      <c r="S27" s="145"/>
      <c r="T27" s="92"/>
      <c r="U27" s="92"/>
      <c r="V27" s="147"/>
      <c r="W27" s="147"/>
      <c r="Y27" s="54"/>
      <c r="Z27" s="145"/>
      <c r="AA27" s="92"/>
      <c r="AB27" s="92"/>
      <c r="AC27" s="147"/>
      <c r="AD27" s="147"/>
      <c r="AF27" s="54"/>
      <c r="AG27" s="167"/>
      <c r="AH27" s="92"/>
      <c r="AI27" s="92"/>
      <c r="AJ27" s="167"/>
      <c r="AK27" s="167"/>
    </row>
    <row r="28" spans="1:37" ht="15" thickBot="1" x14ac:dyDescent="0.35">
      <c r="A28" s="316"/>
      <c r="B28" s="308"/>
      <c r="C28" s="36" t="s">
        <v>111</v>
      </c>
      <c r="D28" s="55"/>
      <c r="E28" s="50"/>
      <c r="F28" s="94"/>
      <c r="G28" s="94"/>
      <c r="H28" s="50"/>
      <c r="I28" s="50"/>
      <c r="K28" s="55"/>
      <c r="L28" s="50"/>
      <c r="M28" s="94"/>
      <c r="N28" s="94"/>
      <c r="O28" s="50"/>
      <c r="P28" s="50"/>
      <c r="R28" s="55"/>
      <c r="S28" s="50"/>
      <c r="T28" s="94"/>
      <c r="U28" s="94"/>
      <c r="V28" s="50"/>
      <c r="W28" s="50"/>
      <c r="Y28" s="55"/>
      <c r="Z28" s="50"/>
      <c r="AA28" s="94"/>
      <c r="AB28" s="94"/>
      <c r="AC28" s="50"/>
      <c r="AD28" s="50"/>
      <c r="AF28" s="55"/>
      <c r="AG28" s="50"/>
      <c r="AH28" s="94"/>
      <c r="AI28" s="94"/>
      <c r="AJ28" s="50"/>
      <c r="AK28" s="50"/>
    </row>
    <row r="29" spans="1:37" ht="16.8" thickBot="1" x14ac:dyDescent="0.35">
      <c r="A29" s="316"/>
      <c r="B29" s="308"/>
      <c r="C29" s="51" t="s">
        <v>94</v>
      </c>
      <c r="D29" s="102" t="s">
        <v>32</v>
      </c>
      <c r="E29" s="104" t="s">
        <v>95</v>
      </c>
      <c r="F29" s="103" t="s">
        <v>20</v>
      </c>
      <c r="G29" s="103" t="s">
        <v>118</v>
      </c>
      <c r="H29" s="104" t="s">
        <v>97</v>
      </c>
      <c r="I29" s="104" t="s">
        <v>23</v>
      </c>
      <c r="K29" s="102" t="s">
        <v>32</v>
      </c>
      <c r="L29" s="104" t="s">
        <v>95</v>
      </c>
      <c r="M29" s="103" t="s">
        <v>20</v>
      </c>
      <c r="N29" s="103" t="s">
        <v>118</v>
      </c>
      <c r="O29" s="104" t="s">
        <v>97</v>
      </c>
      <c r="P29" s="104" t="s">
        <v>23</v>
      </c>
      <c r="R29" s="102" t="s">
        <v>32</v>
      </c>
      <c r="S29" s="104" t="s">
        <v>95</v>
      </c>
      <c r="T29" s="103" t="s">
        <v>20</v>
      </c>
      <c r="U29" s="103" t="s">
        <v>118</v>
      </c>
      <c r="V29" s="104" t="s">
        <v>97</v>
      </c>
      <c r="W29" s="104" t="s">
        <v>23</v>
      </c>
      <c r="Y29" s="102" t="s">
        <v>32</v>
      </c>
      <c r="Z29" s="104" t="s">
        <v>95</v>
      </c>
      <c r="AA29" s="103" t="s">
        <v>20</v>
      </c>
      <c r="AB29" s="103" t="s">
        <v>118</v>
      </c>
      <c r="AC29" s="104" t="s">
        <v>97</v>
      </c>
      <c r="AD29" s="104" t="s">
        <v>23</v>
      </c>
      <c r="AF29" s="102" t="s">
        <v>32</v>
      </c>
      <c r="AG29" s="104" t="s">
        <v>95</v>
      </c>
      <c r="AH29" s="103" t="s">
        <v>20</v>
      </c>
      <c r="AI29" s="103" t="s">
        <v>118</v>
      </c>
      <c r="AJ29" s="104" t="s">
        <v>97</v>
      </c>
      <c r="AK29" s="104" t="s">
        <v>23</v>
      </c>
    </row>
    <row r="30" spans="1:37" ht="15" thickBot="1" x14ac:dyDescent="0.35">
      <c r="A30" s="316"/>
      <c r="B30" s="308"/>
      <c r="C30" s="47" t="s">
        <v>109</v>
      </c>
      <c r="D30" s="53" t="s">
        <v>190</v>
      </c>
      <c r="E30" s="83" t="s">
        <v>493</v>
      </c>
      <c r="F30" s="91" t="s">
        <v>113</v>
      </c>
      <c r="G30" s="91" t="s">
        <v>140</v>
      </c>
      <c r="H30" s="83" t="s">
        <v>191</v>
      </c>
      <c r="I30" s="83">
        <v>1</v>
      </c>
      <c r="K30" s="53" t="s">
        <v>162</v>
      </c>
      <c r="L30" s="50" t="s">
        <v>273</v>
      </c>
      <c r="M30" s="91" t="s">
        <v>163</v>
      </c>
      <c r="N30" s="91" t="s">
        <v>164</v>
      </c>
      <c r="O30" s="83" t="s">
        <v>184</v>
      </c>
      <c r="P30" s="83">
        <v>3</v>
      </c>
      <c r="R30" s="53" t="s">
        <v>162</v>
      </c>
      <c r="S30" s="50" t="s">
        <v>273</v>
      </c>
      <c r="T30" s="91" t="s">
        <v>163</v>
      </c>
      <c r="U30" s="91" t="s">
        <v>164</v>
      </c>
      <c r="V30" s="83" t="s">
        <v>184</v>
      </c>
      <c r="W30" s="83">
        <v>3</v>
      </c>
      <c r="Y30" s="53" t="s">
        <v>162</v>
      </c>
      <c r="Z30" s="50" t="s">
        <v>273</v>
      </c>
      <c r="AA30" s="91" t="s">
        <v>163</v>
      </c>
      <c r="AB30" s="91" t="s">
        <v>164</v>
      </c>
      <c r="AC30" s="83" t="s">
        <v>184</v>
      </c>
      <c r="AD30" s="83">
        <v>3</v>
      </c>
      <c r="AF30" s="53" t="s">
        <v>190</v>
      </c>
      <c r="AG30" s="83" t="s">
        <v>493</v>
      </c>
      <c r="AH30" s="91" t="s">
        <v>113</v>
      </c>
      <c r="AI30" s="91" t="s">
        <v>140</v>
      </c>
      <c r="AJ30" s="83" t="s">
        <v>300</v>
      </c>
      <c r="AK30" s="83">
        <v>1</v>
      </c>
    </row>
    <row r="31" spans="1:37" ht="15" thickBot="1" x14ac:dyDescent="0.35">
      <c r="A31" s="317"/>
      <c r="B31" s="309"/>
      <c r="C31" s="49" t="s">
        <v>110</v>
      </c>
      <c r="D31" s="55"/>
      <c r="E31" s="50"/>
      <c r="F31" s="92"/>
      <c r="G31" s="92"/>
      <c r="H31" s="50"/>
      <c r="I31" s="50"/>
      <c r="K31" s="55"/>
      <c r="L31" s="50"/>
      <c r="M31" s="92"/>
      <c r="N31" s="92"/>
      <c r="O31" s="50"/>
      <c r="P31" s="50"/>
      <c r="R31" s="55"/>
      <c r="S31" s="50"/>
      <c r="T31" s="92"/>
      <c r="U31" s="92"/>
      <c r="V31" s="50"/>
      <c r="W31" s="50"/>
      <c r="Y31" s="55"/>
      <c r="Z31" s="50"/>
      <c r="AA31" s="92"/>
      <c r="AB31" s="92"/>
      <c r="AC31" s="50"/>
      <c r="AD31" s="50"/>
      <c r="AF31" s="55"/>
      <c r="AG31" s="50"/>
      <c r="AH31" s="92"/>
      <c r="AI31" s="92"/>
      <c r="AJ31" s="50"/>
      <c r="AK31" s="50"/>
    </row>
    <row r="32" spans="1:37" ht="15" thickBot="1" x14ac:dyDescent="0.35">
      <c r="A32" s="18"/>
      <c r="B32" s="15"/>
      <c r="C32" s="15"/>
      <c r="D32" s="262"/>
      <c r="E32" s="263"/>
      <c r="F32" s="263"/>
      <c r="G32" s="263"/>
      <c r="H32" s="263"/>
      <c r="I32" s="263"/>
      <c r="K32" s="333"/>
      <c r="L32" s="334"/>
      <c r="M32" s="334"/>
      <c r="N32" s="334"/>
      <c r="O32" s="334"/>
      <c r="P32" s="334"/>
      <c r="R32" s="333"/>
      <c r="S32" s="334"/>
      <c r="T32" s="334"/>
      <c r="U32" s="334"/>
      <c r="V32" s="334"/>
      <c r="W32" s="334"/>
      <c r="Y32" s="333"/>
      <c r="Z32" s="334"/>
      <c r="AA32" s="334"/>
      <c r="AB32" s="334"/>
      <c r="AC32" s="334"/>
      <c r="AD32" s="334"/>
      <c r="AF32" s="262"/>
      <c r="AG32" s="263"/>
      <c r="AH32" s="263"/>
      <c r="AI32" s="263"/>
      <c r="AJ32" s="263"/>
      <c r="AK32" s="263"/>
    </row>
    <row r="33" spans="1:38" ht="60" customHeight="1" thickBot="1" x14ac:dyDescent="0.35">
      <c r="A33" s="264" t="s">
        <v>21</v>
      </c>
      <c r="B33" s="307" t="s">
        <v>105</v>
      </c>
      <c r="C33" s="51"/>
      <c r="D33" s="140" t="s">
        <v>32</v>
      </c>
      <c r="E33" s="85" t="s">
        <v>20</v>
      </c>
      <c r="F33" s="310" t="s">
        <v>98</v>
      </c>
      <c r="G33" s="305"/>
      <c r="H33" s="95" t="s">
        <v>23</v>
      </c>
      <c r="I33" s="84" t="s">
        <v>119</v>
      </c>
      <c r="K33" s="140" t="s">
        <v>32</v>
      </c>
      <c r="L33" s="85" t="s">
        <v>20</v>
      </c>
      <c r="M33" s="310" t="s">
        <v>98</v>
      </c>
      <c r="N33" s="305"/>
      <c r="O33" s="95" t="s">
        <v>23</v>
      </c>
      <c r="P33" s="84" t="s">
        <v>119</v>
      </c>
      <c r="R33" s="140" t="s">
        <v>32</v>
      </c>
      <c r="S33" s="85" t="s">
        <v>20</v>
      </c>
      <c r="T33" s="310" t="s">
        <v>98</v>
      </c>
      <c r="U33" s="305"/>
      <c r="V33" s="95" t="s">
        <v>23</v>
      </c>
      <c r="W33" s="84" t="s">
        <v>119</v>
      </c>
      <c r="Y33" s="140" t="s">
        <v>32</v>
      </c>
      <c r="Z33" s="85" t="s">
        <v>20</v>
      </c>
      <c r="AA33" s="310" t="s">
        <v>98</v>
      </c>
      <c r="AB33" s="305"/>
      <c r="AC33" s="95" t="s">
        <v>23</v>
      </c>
      <c r="AD33" s="84" t="s">
        <v>119</v>
      </c>
      <c r="AF33" s="165" t="s">
        <v>32</v>
      </c>
      <c r="AG33" s="85" t="s">
        <v>20</v>
      </c>
      <c r="AH33" s="310" t="s">
        <v>98</v>
      </c>
      <c r="AI33" s="305"/>
      <c r="AJ33" s="95" t="s">
        <v>23</v>
      </c>
      <c r="AK33" s="84" t="s">
        <v>119</v>
      </c>
    </row>
    <row r="34" spans="1:38" ht="17.25" customHeight="1" x14ac:dyDescent="0.3">
      <c r="A34" s="265"/>
      <c r="B34" s="308"/>
      <c r="C34" s="47" t="s">
        <v>24</v>
      </c>
      <c r="D34" s="183" t="s">
        <v>253</v>
      </c>
      <c r="E34" s="83" t="s">
        <v>200</v>
      </c>
      <c r="F34" s="311" t="s">
        <v>208</v>
      </c>
      <c r="G34" s="312"/>
      <c r="H34" s="91">
        <v>2</v>
      </c>
      <c r="I34" s="91" t="s">
        <v>201</v>
      </c>
      <c r="K34" s="144"/>
      <c r="L34" s="83" t="s">
        <v>172</v>
      </c>
      <c r="M34" s="371"/>
      <c r="N34" s="270"/>
      <c r="O34" s="91"/>
      <c r="P34" s="91"/>
      <c r="R34" s="144"/>
      <c r="S34" s="83" t="s">
        <v>172</v>
      </c>
      <c r="T34" s="371"/>
      <c r="U34" s="270"/>
      <c r="V34" s="91"/>
      <c r="W34" s="91"/>
      <c r="Y34" s="144"/>
      <c r="Z34" s="83" t="s">
        <v>172</v>
      </c>
      <c r="AA34" s="371"/>
      <c r="AB34" s="270"/>
      <c r="AC34" s="91"/>
      <c r="AD34" s="91"/>
      <c r="AF34" s="164" t="s">
        <v>244</v>
      </c>
      <c r="AG34" s="83" t="s">
        <v>200</v>
      </c>
      <c r="AH34" s="311" t="s">
        <v>208</v>
      </c>
      <c r="AI34" s="312"/>
      <c r="AJ34" s="91">
        <v>1</v>
      </c>
      <c r="AK34" s="91" t="s">
        <v>137</v>
      </c>
    </row>
    <row r="35" spans="1:38" ht="17.25" customHeight="1" x14ac:dyDescent="0.3">
      <c r="A35" s="265"/>
      <c r="B35" s="308"/>
      <c r="C35" s="17" t="s">
        <v>24</v>
      </c>
      <c r="D35" s="183"/>
      <c r="E35" s="184"/>
      <c r="F35" s="306"/>
      <c r="G35" s="260"/>
      <c r="H35" s="96"/>
      <c r="I35" s="92"/>
      <c r="K35" s="146"/>
      <c r="L35" s="83" t="s">
        <v>172</v>
      </c>
      <c r="M35" s="306"/>
      <c r="N35" s="260"/>
      <c r="O35" s="96"/>
      <c r="P35" s="92"/>
      <c r="R35" s="146"/>
      <c r="S35" s="83" t="s">
        <v>172</v>
      </c>
      <c r="T35" s="306"/>
      <c r="U35" s="260"/>
      <c r="V35" s="96"/>
      <c r="W35" s="92"/>
      <c r="Y35" s="146"/>
      <c r="Z35" s="83" t="s">
        <v>172</v>
      </c>
      <c r="AA35" s="306"/>
      <c r="AB35" s="260"/>
      <c r="AC35" s="96"/>
      <c r="AD35" s="92"/>
      <c r="AF35" s="164"/>
      <c r="AG35" s="167"/>
      <c r="AH35" s="306"/>
      <c r="AI35" s="260"/>
      <c r="AJ35" s="96"/>
      <c r="AK35" s="92"/>
    </row>
    <row r="36" spans="1:38" x14ac:dyDescent="0.3">
      <c r="A36" s="265"/>
      <c r="B36" s="308"/>
      <c r="C36" s="17" t="s">
        <v>25</v>
      </c>
      <c r="D36" s="183" t="s">
        <v>255</v>
      </c>
      <c r="E36" s="184" t="s">
        <v>200</v>
      </c>
      <c r="F36" s="306" t="s">
        <v>254</v>
      </c>
      <c r="G36" s="260"/>
      <c r="H36" s="92">
        <v>2</v>
      </c>
      <c r="I36" s="92" t="s">
        <v>202</v>
      </c>
      <c r="K36" s="146"/>
      <c r="L36" s="83" t="s">
        <v>172</v>
      </c>
      <c r="M36" s="306"/>
      <c r="N36" s="260"/>
      <c r="O36" s="92"/>
      <c r="P36" s="92"/>
      <c r="R36" s="146"/>
      <c r="S36" s="83" t="s">
        <v>172</v>
      </c>
      <c r="T36" s="306"/>
      <c r="U36" s="260"/>
      <c r="V36" s="92"/>
      <c r="W36" s="92"/>
      <c r="Y36" s="146"/>
      <c r="Z36" s="83" t="s">
        <v>172</v>
      </c>
      <c r="AA36" s="306"/>
      <c r="AB36" s="260"/>
      <c r="AC36" s="92"/>
      <c r="AD36" s="92"/>
      <c r="AF36" s="164" t="s">
        <v>256</v>
      </c>
      <c r="AG36" s="167" t="s">
        <v>200</v>
      </c>
      <c r="AH36" s="306" t="s">
        <v>210</v>
      </c>
      <c r="AI36" s="260"/>
      <c r="AJ36" s="92">
        <v>2</v>
      </c>
      <c r="AK36" s="92" t="s">
        <v>202</v>
      </c>
    </row>
    <row r="37" spans="1:38" x14ac:dyDescent="0.3">
      <c r="A37" s="265"/>
      <c r="B37" s="308"/>
      <c r="C37" s="17" t="s">
        <v>22</v>
      </c>
      <c r="D37" s="146"/>
      <c r="E37" s="147"/>
      <c r="F37" s="261"/>
      <c r="G37" s="261"/>
      <c r="H37" s="92"/>
      <c r="I37" s="92"/>
      <c r="K37" s="146"/>
      <c r="L37" s="83" t="s">
        <v>172</v>
      </c>
      <c r="M37" s="306"/>
      <c r="N37" s="260"/>
      <c r="O37" s="92"/>
      <c r="P37" s="92"/>
      <c r="R37" s="146"/>
      <c r="S37" s="83" t="s">
        <v>172</v>
      </c>
      <c r="T37" s="306"/>
      <c r="U37" s="260"/>
      <c r="V37" s="92"/>
      <c r="W37" s="92"/>
      <c r="Y37" s="146"/>
      <c r="Z37" s="83" t="s">
        <v>172</v>
      </c>
      <c r="AA37" s="306"/>
      <c r="AB37" s="260"/>
      <c r="AC37" s="92"/>
      <c r="AD37" s="92"/>
      <c r="AF37" s="164"/>
      <c r="AG37" s="167"/>
      <c r="AH37" s="261"/>
      <c r="AI37" s="261"/>
      <c r="AJ37" s="92"/>
      <c r="AK37" s="92"/>
    </row>
    <row r="38" spans="1:38" x14ac:dyDescent="0.3">
      <c r="A38" s="265"/>
      <c r="B38" s="308"/>
      <c r="C38" s="17" t="s">
        <v>22</v>
      </c>
      <c r="D38" s="146"/>
      <c r="E38" s="147"/>
      <c r="F38" s="306"/>
      <c r="G38" s="260"/>
      <c r="H38" s="92"/>
      <c r="I38" s="97"/>
      <c r="K38" s="146"/>
      <c r="L38" s="83" t="s">
        <v>172</v>
      </c>
      <c r="M38" s="306"/>
      <c r="N38" s="260"/>
      <c r="O38" s="92"/>
      <c r="P38" s="97"/>
      <c r="R38" s="146"/>
      <c r="S38" s="83" t="s">
        <v>172</v>
      </c>
      <c r="T38" s="306"/>
      <c r="U38" s="260"/>
      <c r="V38" s="92"/>
      <c r="W38" s="97"/>
      <c r="Y38" s="146"/>
      <c r="Z38" s="83" t="s">
        <v>172</v>
      </c>
      <c r="AA38" s="306"/>
      <c r="AB38" s="260"/>
      <c r="AC38" s="92"/>
      <c r="AD38" s="97"/>
      <c r="AF38" s="164"/>
      <c r="AG38" s="167"/>
      <c r="AH38" s="306"/>
      <c r="AI38" s="260"/>
      <c r="AJ38" s="92"/>
      <c r="AK38" s="97"/>
    </row>
    <row r="39" spans="1:38" ht="15" thickBot="1" x14ac:dyDescent="0.35">
      <c r="A39" s="265"/>
      <c r="B39" s="308"/>
      <c r="C39" s="49" t="s">
        <v>22</v>
      </c>
      <c r="D39" s="148"/>
      <c r="E39" s="50"/>
      <c r="F39" s="313"/>
      <c r="G39" s="314"/>
      <c r="H39" s="94"/>
      <c r="I39" s="93"/>
      <c r="K39" s="148"/>
      <c r="L39" s="83" t="s">
        <v>172</v>
      </c>
      <c r="M39" s="313"/>
      <c r="N39" s="314"/>
      <c r="O39" s="94"/>
      <c r="P39" s="93"/>
      <c r="R39" s="148"/>
      <c r="S39" s="83" t="s">
        <v>172</v>
      </c>
      <c r="T39" s="313"/>
      <c r="U39" s="314"/>
      <c r="V39" s="94"/>
      <c r="W39" s="93"/>
      <c r="Y39" s="148"/>
      <c r="Z39" s="83" t="s">
        <v>172</v>
      </c>
      <c r="AA39" s="313"/>
      <c r="AB39" s="314"/>
      <c r="AC39" s="94"/>
      <c r="AD39" s="93"/>
      <c r="AF39" s="166"/>
      <c r="AG39" s="50"/>
      <c r="AH39" s="313"/>
      <c r="AI39" s="314"/>
      <c r="AJ39" s="94"/>
      <c r="AK39" s="93"/>
    </row>
    <row r="40" spans="1:38" s="37" customFormat="1" ht="15" thickBot="1" x14ac:dyDescent="0.35">
      <c r="A40" s="266"/>
      <c r="B40" s="309"/>
      <c r="C40" s="51" t="s">
        <v>71</v>
      </c>
      <c r="D40" s="304" t="s">
        <v>100</v>
      </c>
      <c r="E40" s="304"/>
      <c r="F40" s="304"/>
      <c r="G40" s="305"/>
      <c r="H40" s="103"/>
      <c r="I40" s="52"/>
      <c r="J40" s="23"/>
      <c r="K40" s="372"/>
      <c r="L40" s="304"/>
      <c r="M40" s="304"/>
      <c r="N40" s="305"/>
      <c r="O40" s="103"/>
      <c r="P40" s="52"/>
      <c r="Q40" s="38"/>
      <c r="R40" s="372"/>
      <c r="S40" s="304"/>
      <c r="T40" s="304"/>
      <c r="U40" s="305"/>
      <c r="V40" s="103"/>
      <c r="W40" s="52"/>
      <c r="X40" s="38"/>
      <c r="Y40" s="372"/>
      <c r="Z40" s="304"/>
      <c r="AA40" s="304"/>
      <c r="AB40" s="305"/>
      <c r="AC40" s="103"/>
      <c r="AD40" s="52"/>
      <c r="AE40" s="38"/>
      <c r="AF40" s="304"/>
      <c r="AG40" s="304"/>
      <c r="AH40" s="304"/>
      <c r="AI40" s="305"/>
      <c r="AJ40" s="103"/>
      <c r="AK40" s="52"/>
      <c r="AL40" s="38"/>
    </row>
    <row r="41" spans="1:38" ht="15" thickBot="1" x14ac:dyDescent="0.35">
      <c r="A41" s="12"/>
      <c r="B41" s="15"/>
      <c r="C41" s="15"/>
      <c r="D41" s="262"/>
      <c r="E41" s="263"/>
      <c r="F41" s="263"/>
      <c r="G41" s="263"/>
      <c r="H41" s="263"/>
      <c r="I41" s="263"/>
      <c r="K41" s="319"/>
      <c r="L41" s="320"/>
      <c r="M41" s="320"/>
      <c r="N41" s="320"/>
      <c r="O41" s="320"/>
      <c r="P41" s="320"/>
      <c r="R41" s="319"/>
      <c r="S41" s="320"/>
      <c r="T41" s="320"/>
      <c r="U41" s="320"/>
      <c r="V41" s="320"/>
      <c r="W41" s="320"/>
      <c r="Y41" s="319"/>
      <c r="Z41" s="320"/>
      <c r="AA41" s="320"/>
      <c r="AB41" s="320"/>
      <c r="AC41" s="320"/>
      <c r="AD41" s="320"/>
      <c r="AF41" s="262"/>
      <c r="AG41" s="263"/>
      <c r="AH41" s="263"/>
      <c r="AI41" s="263"/>
      <c r="AJ41" s="263"/>
      <c r="AK41" s="263"/>
    </row>
    <row r="42" spans="1:38" ht="15" thickBot="1" x14ac:dyDescent="0.35">
      <c r="A42" s="291" t="s">
        <v>26</v>
      </c>
      <c r="B42" s="292" t="s">
        <v>106</v>
      </c>
      <c r="C42" s="56"/>
      <c r="D42" s="295" t="s">
        <v>9</v>
      </c>
      <c r="E42" s="296"/>
      <c r="F42" s="297" t="s">
        <v>10</v>
      </c>
      <c r="G42" s="295"/>
      <c r="H42" s="296"/>
      <c r="I42" s="80" t="s">
        <v>118</v>
      </c>
      <c r="J42" s="66"/>
      <c r="K42" s="367" t="s">
        <v>9</v>
      </c>
      <c r="L42" s="296"/>
      <c r="M42" s="297" t="s">
        <v>10</v>
      </c>
      <c r="N42" s="295"/>
      <c r="O42" s="296"/>
      <c r="P42" s="80" t="s">
        <v>118</v>
      </c>
      <c r="Q42" s="66" t="s">
        <v>9</v>
      </c>
      <c r="R42" s="367" t="s">
        <v>9</v>
      </c>
      <c r="S42" s="296"/>
      <c r="T42" s="297" t="s">
        <v>10</v>
      </c>
      <c r="U42" s="295"/>
      <c r="V42" s="296"/>
      <c r="W42" s="80" t="s">
        <v>118</v>
      </c>
      <c r="X42" s="66"/>
      <c r="Y42" s="367" t="s">
        <v>9</v>
      </c>
      <c r="Z42" s="296"/>
      <c r="AA42" s="297" t="s">
        <v>10</v>
      </c>
      <c r="AB42" s="295"/>
      <c r="AC42" s="296"/>
      <c r="AD42" s="80" t="s">
        <v>118</v>
      </c>
      <c r="AE42" s="66"/>
      <c r="AF42" s="295" t="s">
        <v>9</v>
      </c>
      <c r="AG42" s="296"/>
      <c r="AH42" s="297" t="s">
        <v>10</v>
      </c>
      <c r="AI42" s="295"/>
      <c r="AJ42" s="296"/>
      <c r="AK42" s="80" t="s">
        <v>118</v>
      </c>
      <c r="AL42" s="66"/>
    </row>
    <row r="43" spans="1:38" ht="15" customHeight="1" x14ac:dyDescent="0.3">
      <c r="A43" s="291"/>
      <c r="B43" s="293"/>
      <c r="C43" s="16" t="s">
        <v>27</v>
      </c>
      <c r="D43" s="302" t="s">
        <v>193</v>
      </c>
      <c r="E43" s="303"/>
      <c r="F43" s="300" t="s">
        <v>194</v>
      </c>
      <c r="G43" s="301"/>
      <c r="H43" s="299"/>
      <c r="I43" s="98" t="s">
        <v>126</v>
      </c>
      <c r="K43" s="298" t="s">
        <v>165</v>
      </c>
      <c r="L43" s="299"/>
      <c r="M43" s="300" t="s">
        <v>166</v>
      </c>
      <c r="N43" s="301"/>
      <c r="O43" s="299"/>
      <c r="P43" s="98" t="s">
        <v>167</v>
      </c>
      <c r="R43" s="298" t="s">
        <v>165</v>
      </c>
      <c r="S43" s="299"/>
      <c r="T43" s="300" t="s">
        <v>166</v>
      </c>
      <c r="U43" s="301"/>
      <c r="V43" s="299"/>
      <c r="W43" s="98" t="s">
        <v>167</v>
      </c>
      <c r="Y43" s="298" t="s">
        <v>165</v>
      </c>
      <c r="Z43" s="299"/>
      <c r="AA43" s="300" t="s">
        <v>166</v>
      </c>
      <c r="AB43" s="301"/>
      <c r="AC43" s="299"/>
      <c r="AD43" s="98" t="s">
        <v>167</v>
      </c>
      <c r="AF43" s="302" t="s">
        <v>193</v>
      </c>
      <c r="AG43" s="303"/>
      <c r="AH43" s="300" t="s">
        <v>211</v>
      </c>
      <c r="AI43" s="301"/>
      <c r="AJ43" s="299"/>
      <c r="AK43" s="98" t="s">
        <v>126</v>
      </c>
    </row>
    <row r="44" spans="1:38" x14ac:dyDescent="0.3">
      <c r="A44" s="291"/>
      <c r="B44" s="293"/>
      <c r="C44" s="16" t="s">
        <v>28</v>
      </c>
      <c r="D44" s="285" t="s">
        <v>168</v>
      </c>
      <c r="E44" s="286"/>
      <c r="F44" s="287"/>
      <c r="G44" s="285"/>
      <c r="H44" s="286"/>
      <c r="I44" s="99"/>
      <c r="K44" s="369"/>
      <c r="L44" s="286"/>
      <c r="M44" s="287"/>
      <c r="N44" s="285"/>
      <c r="O44" s="286"/>
      <c r="P44" s="99"/>
      <c r="R44" s="369"/>
      <c r="S44" s="286"/>
      <c r="T44" s="287"/>
      <c r="U44" s="285"/>
      <c r="V44" s="286"/>
      <c r="W44" s="99"/>
      <c r="Y44" s="369"/>
      <c r="Z44" s="286"/>
      <c r="AA44" s="287"/>
      <c r="AB44" s="285"/>
      <c r="AC44" s="286"/>
      <c r="AD44" s="99"/>
      <c r="AF44" s="285"/>
      <c r="AG44" s="286"/>
      <c r="AH44" s="287"/>
      <c r="AI44" s="285"/>
      <c r="AJ44" s="286"/>
      <c r="AK44" s="99"/>
    </row>
    <row r="45" spans="1:38" ht="15" thickBot="1" x14ac:dyDescent="0.35">
      <c r="A45" s="291"/>
      <c r="B45" s="294"/>
      <c r="C45" s="57" t="s">
        <v>29</v>
      </c>
      <c r="D45" s="288" t="s">
        <v>198</v>
      </c>
      <c r="E45" s="289"/>
      <c r="F45" s="290" t="s">
        <v>199</v>
      </c>
      <c r="G45" s="288"/>
      <c r="H45" s="289"/>
      <c r="I45" s="90" t="s">
        <v>152</v>
      </c>
      <c r="K45" s="318"/>
      <c r="L45" s="289"/>
      <c r="M45" s="290"/>
      <c r="N45" s="288"/>
      <c r="O45" s="289"/>
      <c r="P45" s="90"/>
      <c r="R45" s="318"/>
      <c r="S45" s="289"/>
      <c r="T45" s="290"/>
      <c r="U45" s="288"/>
      <c r="V45" s="289"/>
      <c r="W45" s="90"/>
      <c r="Y45" s="318"/>
      <c r="Z45" s="289"/>
      <c r="AA45" s="290"/>
      <c r="AB45" s="288"/>
      <c r="AC45" s="289"/>
      <c r="AD45" s="90"/>
      <c r="AF45" s="288"/>
      <c r="AG45" s="289"/>
      <c r="AH45" s="290"/>
      <c r="AI45" s="288"/>
      <c r="AJ45" s="289"/>
      <c r="AK45" s="90"/>
    </row>
    <row r="46" spans="1:38" ht="15" thickBot="1" x14ac:dyDescent="0.35">
      <c r="A46" s="12"/>
      <c r="B46" s="15"/>
      <c r="C46" s="15"/>
      <c r="D46" s="262"/>
      <c r="E46" s="263"/>
      <c r="F46" s="263"/>
      <c r="G46" s="263"/>
      <c r="H46" s="263"/>
      <c r="I46" s="263"/>
      <c r="K46" s="319"/>
      <c r="L46" s="320"/>
      <c r="M46" s="320"/>
      <c r="N46" s="320"/>
      <c r="O46" s="320"/>
      <c r="P46" s="320"/>
      <c r="R46" s="319"/>
      <c r="S46" s="320"/>
      <c r="T46" s="320"/>
      <c r="U46" s="320"/>
      <c r="V46" s="320"/>
      <c r="W46" s="320"/>
      <c r="Y46" s="319"/>
      <c r="Z46" s="320"/>
      <c r="AA46" s="320"/>
      <c r="AB46" s="320"/>
      <c r="AC46" s="320"/>
      <c r="AD46" s="320"/>
      <c r="AF46" s="262"/>
      <c r="AG46" s="263"/>
      <c r="AH46" s="263"/>
      <c r="AI46" s="263"/>
      <c r="AJ46" s="263"/>
      <c r="AK46" s="263"/>
    </row>
    <row r="47" spans="1:38" ht="15" customHeight="1" thickBot="1" x14ac:dyDescent="0.35">
      <c r="A47" s="277" t="s">
        <v>30</v>
      </c>
      <c r="B47" s="279" t="s">
        <v>107</v>
      </c>
      <c r="C47" s="65"/>
      <c r="D47" s="143" t="s">
        <v>9</v>
      </c>
      <c r="E47" s="282" t="s">
        <v>90</v>
      </c>
      <c r="F47" s="283"/>
      <c r="G47" s="284" t="s">
        <v>121</v>
      </c>
      <c r="H47" s="284"/>
      <c r="I47" s="284"/>
      <c r="K47" s="143" t="s">
        <v>9</v>
      </c>
      <c r="L47" s="282" t="s">
        <v>90</v>
      </c>
      <c r="M47" s="283"/>
      <c r="N47" s="284" t="s">
        <v>121</v>
      </c>
      <c r="O47" s="284"/>
      <c r="P47" s="284"/>
      <c r="R47" s="143" t="s">
        <v>9</v>
      </c>
      <c r="S47" s="282" t="s">
        <v>90</v>
      </c>
      <c r="T47" s="283"/>
      <c r="U47" s="284" t="s">
        <v>121</v>
      </c>
      <c r="V47" s="284"/>
      <c r="W47" s="284"/>
      <c r="Y47" s="143" t="s">
        <v>9</v>
      </c>
      <c r="Z47" s="282" t="s">
        <v>90</v>
      </c>
      <c r="AA47" s="283"/>
      <c r="AB47" s="284" t="s">
        <v>121</v>
      </c>
      <c r="AC47" s="284"/>
      <c r="AD47" s="284"/>
      <c r="AF47" s="168" t="s">
        <v>9</v>
      </c>
      <c r="AG47" s="282" t="s">
        <v>90</v>
      </c>
      <c r="AH47" s="283"/>
      <c r="AI47" s="284" t="s">
        <v>121</v>
      </c>
      <c r="AJ47" s="284"/>
      <c r="AK47" s="284"/>
    </row>
    <row r="48" spans="1:38" ht="15" customHeight="1" thickBot="1" x14ac:dyDescent="0.35">
      <c r="A48" s="278"/>
      <c r="B48" s="280"/>
      <c r="C48" s="64" t="s">
        <v>35</v>
      </c>
      <c r="D48" s="141"/>
      <c r="E48" s="272" t="s">
        <v>235</v>
      </c>
      <c r="F48" s="273"/>
      <c r="G48" s="368" t="s">
        <v>306</v>
      </c>
      <c r="H48" s="368"/>
      <c r="I48" s="368"/>
      <c r="K48" s="141" t="s">
        <v>169</v>
      </c>
      <c r="L48" s="272" t="s">
        <v>305</v>
      </c>
      <c r="M48" s="273"/>
      <c r="N48" s="368" t="s">
        <v>238</v>
      </c>
      <c r="O48" s="368"/>
      <c r="P48" s="368"/>
      <c r="R48" s="141" t="s">
        <v>169</v>
      </c>
      <c r="S48" s="272">
        <v>13</v>
      </c>
      <c r="T48" s="273"/>
      <c r="U48" s="368">
        <v>89</v>
      </c>
      <c r="V48" s="368"/>
      <c r="W48" s="368"/>
      <c r="Y48" s="141" t="s">
        <v>169</v>
      </c>
      <c r="Z48" s="272">
        <v>13</v>
      </c>
      <c r="AA48" s="273"/>
      <c r="AB48" s="368">
        <v>89</v>
      </c>
      <c r="AC48" s="368"/>
      <c r="AD48" s="368"/>
      <c r="AF48" s="169"/>
      <c r="AG48" s="272" t="s">
        <v>236</v>
      </c>
      <c r="AH48" s="273"/>
      <c r="AI48" s="274" t="s">
        <v>307</v>
      </c>
      <c r="AJ48" s="274"/>
      <c r="AK48" s="274"/>
    </row>
    <row r="49" spans="1:38" ht="15" thickBot="1" x14ac:dyDescent="0.35">
      <c r="A49" s="278"/>
      <c r="B49" s="281"/>
      <c r="C49" s="63" t="s">
        <v>34</v>
      </c>
      <c r="D49" s="142" t="s">
        <v>195</v>
      </c>
      <c r="E49" s="275" t="s">
        <v>196</v>
      </c>
      <c r="F49" s="276"/>
      <c r="G49" s="274"/>
      <c r="H49" s="274"/>
      <c r="I49" s="274"/>
      <c r="K49" s="142"/>
      <c r="L49" s="275"/>
      <c r="M49" s="276"/>
      <c r="N49" s="274"/>
      <c r="O49" s="274"/>
      <c r="P49" s="274"/>
      <c r="R49" s="142"/>
      <c r="S49" s="275"/>
      <c r="T49" s="276"/>
      <c r="U49" s="274"/>
      <c r="V49" s="274"/>
      <c r="W49" s="274"/>
      <c r="Y49" s="142"/>
      <c r="Z49" s="275"/>
      <c r="AA49" s="276"/>
      <c r="AB49" s="274"/>
      <c r="AC49" s="274"/>
      <c r="AD49" s="274"/>
      <c r="AF49" s="163" t="s">
        <v>212</v>
      </c>
      <c r="AG49" s="275" t="s">
        <v>213</v>
      </c>
      <c r="AH49" s="276"/>
      <c r="AI49" s="274"/>
      <c r="AJ49" s="274"/>
      <c r="AK49" s="274"/>
    </row>
    <row r="50" spans="1:38" ht="15" thickBot="1" x14ac:dyDescent="0.35">
      <c r="A50" s="12"/>
      <c r="B50" s="15"/>
      <c r="C50" s="15"/>
      <c r="D50" s="262"/>
      <c r="E50" s="263"/>
      <c r="F50" s="263"/>
      <c r="G50" s="263"/>
      <c r="H50" s="263"/>
      <c r="I50" s="263"/>
      <c r="K50" s="262"/>
      <c r="L50" s="263"/>
      <c r="M50" s="263"/>
      <c r="N50" s="263"/>
      <c r="O50" s="263"/>
      <c r="P50" s="263"/>
      <c r="R50" s="262"/>
      <c r="S50" s="263"/>
      <c r="T50" s="263"/>
      <c r="U50" s="263"/>
      <c r="V50" s="263"/>
      <c r="W50" s="263"/>
      <c r="Y50" s="262"/>
      <c r="Z50" s="263"/>
      <c r="AA50" s="263"/>
      <c r="AB50" s="263"/>
      <c r="AC50" s="263"/>
      <c r="AD50" s="263"/>
      <c r="AF50" s="262"/>
      <c r="AG50" s="263"/>
      <c r="AH50" s="263"/>
      <c r="AI50" s="263"/>
      <c r="AJ50" s="263"/>
      <c r="AK50" s="263"/>
    </row>
    <row r="51" spans="1:38" ht="15" customHeight="1" x14ac:dyDescent="0.3">
      <c r="A51" s="264" t="s">
        <v>31</v>
      </c>
      <c r="B51" s="267" t="s">
        <v>115</v>
      </c>
      <c r="C51" s="62" t="s">
        <v>36</v>
      </c>
      <c r="D51" s="270">
        <v>89</v>
      </c>
      <c r="E51" s="271"/>
      <c r="F51" s="271"/>
      <c r="G51" s="271"/>
      <c r="H51" s="271"/>
      <c r="I51" s="271"/>
      <c r="K51" s="270">
        <v>170</v>
      </c>
      <c r="L51" s="271"/>
      <c r="M51" s="271"/>
      <c r="N51" s="271"/>
      <c r="O51" s="271"/>
      <c r="P51" s="271"/>
      <c r="R51" s="270" t="s">
        <v>168</v>
      </c>
      <c r="S51" s="271"/>
      <c r="T51" s="271"/>
      <c r="U51" s="271"/>
      <c r="V51" s="271"/>
      <c r="W51" s="271"/>
      <c r="Y51" s="270" t="s">
        <v>168</v>
      </c>
      <c r="Z51" s="271"/>
      <c r="AA51" s="271"/>
      <c r="AB51" s="271"/>
      <c r="AC51" s="271"/>
      <c r="AD51" s="271"/>
      <c r="AF51" s="270">
        <v>91</v>
      </c>
      <c r="AG51" s="271"/>
      <c r="AH51" s="271"/>
      <c r="AI51" s="271"/>
      <c r="AJ51" s="271"/>
      <c r="AK51" s="271"/>
    </row>
    <row r="52" spans="1:38" x14ac:dyDescent="0.3">
      <c r="A52" s="265"/>
      <c r="B52" s="268"/>
      <c r="C52" s="19" t="s">
        <v>72</v>
      </c>
      <c r="D52" s="260">
        <v>238</v>
      </c>
      <c r="E52" s="261"/>
      <c r="F52" s="261"/>
      <c r="G52" s="261"/>
      <c r="H52" s="261"/>
      <c r="I52" s="261"/>
      <c r="K52" s="260">
        <v>18</v>
      </c>
      <c r="L52" s="261"/>
      <c r="M52" s="261"/>
      <c r="N52" s="261"/>
      <c r="O52" s="261"/>
      <c r="P52" s="261"/>
      <c r="R52" s="260">
        <v>18</v>
      </c>
      <c r="S52" s="261"/>
      <c r="T52" s="261"/>
      <c r="U52" s="261"/>
      <c r="V52" s="261"/>
      <c r="W52" s="261"/>
      <c r="Y52" s="260">
        <v>18</v>
      </c>
      <c r="Z52" s="261"/>
      <c r="AA52" s="261"/>
      <c r="AB52" s="261"/>
      <c r="AC52" s="261"/>
      <c r="AD52" s="261"/>
      <c r="AF52" s="260">
        <v>142</v>
      </c>
      <c r="AG52" s="261"/>
      <c r="AH52" s="261"/>
      <c r="AI52" s="261"/>
      <c r="AJ52" s="261"/>
      <c r="AK52" s="261"/>
    </row>
    <row r="53" spans="1:38" x14ac:dyDescent="0.3">
      <c r="A53" s="265"/>
      <c r="B53" s="268"/>
      <c r="C53" s="19" t="s">
        <v>42</v>
      </c>
      <c r="D53" s="260">
        <v>71</v>
      </c>
      <c r="E53" s="261"/>
      <c r="F53" s="261"/>
      <c r="G53" s="261"/>
      <c r="H53" s="261"/>
      <c r="I53" s="261"/>
      <c r="K53" s="260">
        <v>11</v>
      </c>
      <c r="L53" s="261"/>
      <c r="M53" s="261"/>
      <c r="N53" s="261"/>
      <c r="O53" s="261"/>
      <c r="P53" s="261"/>
      <c r="R53" s="260">
        <v>11</v>
      </c>
      <c r="S53" s="261"/>
      <c r="T53" s="261"/>
      <c r="U53" s="261"/>
      <c r="V53" s="261"/>
      <c r="W53" s="261"/>
      <c r="Y53" s="260">
        <v>11</v>
      </c>
      <c r="Z53" s="261"/>
      <c r="AA53" s="261"/>
      <c r="AB53" s="261"/>
      <c r="AC53" s="261"/>
      <c r="AD53" s="261"/>
      <c r="AF53" s="260">
        <v>71</v>
      </c>
      <c r="AG53" s="261"/>
      <c r="AH53" s="261"/>
      <c r="AI53" s="261"/>
      <c r="AJ53" s="261"/>
      <c r="AK53" s="261"/>
    </row>
    <row r="54" spans="1:38" x14ac:dyDescent="0.3">
      <c r="A54" s="265"/>
      <c r="B54" s="268"/>
      <c r="C54" s="19" t="s">
        <v>43</v>
      </c>
      <c r="D54" s="260">
        <v>218</v>
      </c>
      <c r="E54" s="261"/>
      <c r="F54" s="261"/>
      <c r="G54" s="261"/>
      <c r="H54" s="261"/>
      <c r="I54" s="261"/>
      <c r="K54" s="260" t="s">
        <v>277</v>
      </c>
      <c r="L54" s="261"/>
      <c r="M54" s="261"/>
      <c r="N54" s="261"/>
      <c r="O54" s="261"/>
      <c r="P54" s="261"/>
      <c r="R54" s="260" t="s">
        <v>276</v>
      </c>
      <c r="S54" s="261"/>
      <c r="T54" s="261"/>
      <c r="U54" s="261"/>
      <c r="V54" s="261"/>
      <c r="W54" s="261"/>
      <c r="Y54" s="260" t="s">
        <v>276</v>
      </c>
      <c r="Z54" s="261"/>
      <c r="AA54" s="261"/>
      <c r="AB54" s="261"/>
      <c r="AC54" s="261"/>
      <c r="AD54" s="261"/>
      <c r="AF54" s="260">
        <v>218</v>
      </c>
      <c r="AG54" s="261"/>
      <c r="AH54" s="261"/>
      <c r="AI54" s="261"/>
      <c r="AJ54" s="261"/>
      <c r="AK54" s="261"/>
    </row>
    <row r="55" spans="1:38" x14ac:dyDescent="0.3">
      <c r="A55" s="265"/>
      <c r="B55" s="268"/>
      <c r="C55" s="17" t="s">
        <v>44</v>
      </c>
      <c r="D55" s="254" t="s">
        <v>168</v>
      </c>
      <c r="E55" s="255"/>
      <c r="F55" s="255"/>
      <c r="G55" s="255"/>
      <c r="H55" s="255"/>
      <c r="I55" s="255"/>
      <c r="K55" s="254" t="s">
        <v>168</v>
      </c>
      <c r="L55" s="255"/>
      <c r="M55" s="255"/>
      <c r="N55" s="255"/>
      <c r="O55" s="255"/>
      <c r="P55" s="255"/>
      <c r="R55" s="254" t="s">
        <v>168</v>
      </c>
      <c r="S55" s="255"/>
      <c r="T55" s="255"/>
      <c r="U55" s="255"/>
      <c r="V55" s="255"/>
      <c r="W55" s="255"/>
      <c r="Y55" s="254" t="s">
        <v>168</v>
      </c>
      <c r="Z55" s="255"/>
      <c r="AA55" s="255"/>
      <c r="AB55" s="255"/>
      <c r="AC55" s="255"/>
      <c r="AD55" s="255"/>
      <c r="AF55" s="254" t="s">
        <v>168</v>
      </c>
      <c r="AG55" s="255"/>
      <c r="AH55" s="255"/>
      <c r="AI55" s="255"/>
      <c r="AJ55" s="255"/>
      <c r="AK55" s="255"/>
    </row>
    <row r="56" spans="1:38" x14ac:dyDescent="0.3">
      <c r="A56" s="265"/>
      <c r="B56" s="268"/>
      <c r="C56" s="17" t="s">
        <v>45</v>
      </c>
      <c r="D56" s="254" t="s">
        <v>168</v>
      </c>
      <c r="E56" s="255"/>
      <c r="F56" s="255"/>
      <c r="G56" s="255"/>
      <c r="H56" s="255"/>
      <c r="I56" s="255"/>
      <c r="K56" s="254" t="s">
        <v>168</v>
      </c>
      <c r="L56" s="255"/>
      <c r="M56" s="255"/>
      <c r="N56" s="255"/>
      <c r="O56" s="255"/>
      <c r="P56" s="255"/>
      <c r="R56" s="254" t="s">
        <v>168</v>
      </c>
      <c r="S56" s="255"/>
      <c r="T56" s="255"/>
      <c r="U56" s="255"/>
      <c r="V56" s="255"/>
      <c r="W56" s="255"/>
      <c r="Y56" s="254" t="s">
        <v>168</v>
      </c>
      <c r="Z56" s="255"/>
      <c r="AA56" s="255"/>
      <c r="AB56" s="255"/>
      <c r="AC56" s="255"/>
      <c r="AD56" s="255"/>
      <c r="AF56" s="254" t="s">
        <v>168</v>
      </c>
      <c r="AG56" s="255"/>
      <c r="AH56" s="255"/>
      <c r="AI56" s="255"/>
      <c r="AJ56" s="255"/>
      <c r="AK56" s="255"/>
    </row>
    <row r="57" spans="1:38" x14ac:dyDescent="0.3">
      <c r="A57" s="265"/>
      <c r="B57" s="268"/>
      <c r="C57" s="19" t="s">
        <v>46</v>
      </c>
      <c r="D57" s="254">
        <v>9.1999999999999993</v>
      </c>
      <c r="E57" s="255"/>
      <c r="F57" s="255"/>
      <c r="G57" s="255"/>
      <c r="H57" s="255"/>
      <c r="I57" s="255"/>
      <c r="K57" s="254" t="s">
        <v>168</v>
      </c>
      <c r="L57" s="255"/>
      <c r="M57" s="255"/>
      <c r="N57" s="255"/>
      <c r="O57" s="255"/>
      <c r="P57" s="255"/>
      <c r="R57" s="254" t="s">
        <v>168</v>
      </c>
      <c r="S57" s="255"/>
      <c r="T57" s="255"/>
      <c r="U57" s="255"/>
      <c r="V57" s="255"/>
      <c r="W57" s="255"/>
      <c r="Y57" s="254" t="s">
        <v>168</v>
      </c>
      <c r="Z57" s="255"/>
      <c r="AA57" s="255"/>
      <c r="AB57" s="255"/>
      <c r="AC57" s="255"/>
      <c r="AD57" s="255"/>
      <c r="AF57" s="254" t="s">
        <v>168</v>
      </c>
      <c r="AG57" s="255"/>
      <c r="AH57" s="255"/>
      <c r="AI57" s="255"/>
      <c r="AJ57" s="255"/>
      <c r="AK57" s="255"/>
    </row>
    <row r="58" spans="1:38" x14ac:dyDescent="0.3">
      <c r="A58" s="265"/>
      <c r="B58" s="268"/>
      <c r="C58" s="17" t="s">
        <v>47</v>
      </c>
      <c r="D58" s="260">
        <v>625.20000000000005</v>
      </c>
      <c r="E58" s="261"/>
      <c r="F58" s="261"/>
      <c r="G58" s="261"/>
      <c r="H58" s="261"/>
      <c r="I58" s="261"/>
      <c r="K58" s="252">
        <v>1076.5999999999999</v>
      </c>
      <c r="L58" s="253"/>
      <c r="M58" s="253"/>
      <c r="N58" s="253"/>
      <c r="O58" s="253"/>
      <c r="P58" s="253"/>
      <c r="R58" s="252">
        <v>771</v>
      </c>
      <c r="S58" s="253"/>
      <c r="T58" s="253"/>
      <c r="U58" s="253"/>
      <c r="V58" s="253"/>
      <c r="W58" s="253"/>
      <c r="Y58" s="252">
        <v>771</v>
      </c>
      <c r="Z58" s="253"/>
      <c r="AA58" s="253"/>
      <c r="AB58" s="253"/>
      <c r="AC58" s="253"/>
      <c r="AD58" s="253"/>
      <c r="AF58" s="254">
        <v>522</v>
      </c>
      <c r="AG58" s="255"/>
      <c r="AH58" s="255"/>
      <c r="AI58" s="255"/>
      <c r="AJ58" s="255"/>
      <c r="AK58" s="255"/>
    </row>
    <row r="59" spans="1:38" ht="15" customHeight="1" x14ac:dyDescent="0.3">
      <c r="A59" s="265"/>
      <c r="B59" s="268"/>
      <c r="C59" s="256" t="s">
        <v>73</v>
      </c>
      <c r="D59" s="254" t="s">
        <v>168</v>
      </c>
      <c r="E59" s="255"/>
      <c r="F59" s="255"/>
      <c r="G59" s="255"/>
      <c r="H59" s="255"/>
      <c r="I59" s="255"/>
      <c r="J59" s="45"/>
      <c r="K59" s="254" t="s">
        <v>168</v>
      </c>
      <c r="L59" s="255"/>
      <c r="M59" s="255"/>
      <c r="N59" s="255"/>
      <c r="O59" s="255"/>
      <c r="P59" s="255"/>
      <c r="Q59" s="39"/>
      <c r="R59" s="254" t="s">
        <v>168</v>
      </c>
      <c r="S59" s="255"/>
      <c r="T59" s="255"/>
      <c r="U59" s="255"/>
      <c r="V59" s="255"/>
      <c r="W59" s="255"/>
      <c r="X59" s="39"/>
      <c r="Y59" s="254" t="s">
        <v>168</v>
      </c>
      <c r="Z59" s="255"/>
      <c r="AA59" s="255"/>
      <c r="AB59" s="255"/>
      <c r="AC59" s="255"/>
      <c r="AD59" s="255"/>
      <c r="AE59" s="39"/>
      <c r="AF59" s="254" t="s">
        <v>168</v>
      </c>
      <c r="AG59" s="255"/>
      <c r="AH59" s="255"/>
      <c r="AI59" s="255"/>
      <c r="AJ59" s="255"/>
      <c r="AK59" s="255"/>
      <c r="AL59" s="39"/>
    </row>
    <row r="60" spans="1:38" ht="15" thickBot="1" x14ac:dyDescent="0.35">
      <c r="A60" s="266"/>
      <c r="B60" s="269"/>
      <c r="C60" s="257"/>
      <c r="D60" s="258"/>
      <c r="E60" s="259"/>
      <c r="F60" s="259"/>
      <c r="G60" s="259"/>
      <c r="H60" s="259"/>
      <c r="I60" s="259"/>
      <c r="J60" s="45"/>
      <c r="K60" s="258"/>
      <c r="L60" s="259"/>
      <c r="M60" s="259"/>
      <c r="N60" s="259"/>
      <c r="O60" s="259"/>
      <c r="P60" s="259"/>
      <c r="Q60" s="39"/>
      <c r="R60" s="258"/>
      <c r="S60" s="259"/>
      <c r="T60" s="259"/>
      <c r="U60" s="259"/>
      <c r="V60" s="259"/>
      <c r="W60" s="259"/>
      <c r="X60" s="39"/>
      <c r="Y60" s="258"/>
      <c r="Z60" s="259"/>
      <c r="AA60" s="259"/>
      <c r="AB60" s="259"/>
      <c r="AC60" s="259"/>
      <c r="AD60" s="259"/>
      <c r="AE60" s="39"/>
      <c r="AF60" s="258"/>
      <c r="AG60" s="259"/>
      <c r="AH60" s="259"/>
      <c r="AI60" s="259"/>
      <c r="AJ60" s="259"/>
      <c r="AK60" s="259"/>
      <c r="AL60" s="39"/>
    </row>
  </sheetData>
  <mergeCells count="263">
    <mergeCell ref="Y32:AD32"/>
    <mergeCell ref="AA33:AB33"/>
    <mergeCell ref="AA34:AB34"/>
    <mergeCell ref="AA35:AB35"/>
    <mergeCell ref="AA36:AB36"/>
    <mergeCell ref="AA37:AB37"/>
    <mergeCell ref="AA38:AB38"/>
    <mergeCell ref="AA39:AB39"/>
    <mergeCell ref="AH38:AI38"/>
    <mergeCell ref="AH39:AI39"/>
    <mergeCell ref="K13:O13"/>
    <mergeCell ref="K14:O14"/>
    <mergeCell ref="K15:O15"/>
    <mergeCell ref="K19:O19"/>
    <mergeCell ref="M42:O42"/>
    <mergeCell ref="M43:O43"/>
    <mergeCell ref="M44:O44"/>
    <mergeCell ref="M45:O45"/>
    <mergeCell ref="D41:I41"/>
    <mergeCell ref="D32:I32"/>
    <mergeCell ref="D20:I20"/>
    <mergeCell ref="M37:N37"/>
    <mergeCell ref="K16:P16"/>
    <mergeCell ref="D14:H14"/>
    <mergeCell ref="D15:H15"/>
    <mergeCell ref="K40:N40"/>
    <mergeCell ref="F43:H43"/>
    <mergeCell ref="F44:H44"/>
    <mergeCell ref="D6:I6"/>
    <mergeCell ref="F35:G35"/>
    <mergeCell ref="D10:I10"/>
    <mergeCell ref="D16:I16"/>
    <mergeCell ref="F36:G36"/>
    <mergeCell ref="D44:E44"/>
    <mergeCell ref="D11:I11"/>
    <mergeCell ref="K7:P7"/>
    <mergeCell ref="K8:P8"/>
    <mergeCell ref="K9:P9"/>
    <mergeCell ref="K10:P10"/>
    <mergeCell ref="K17:P17"/>
    <mergeCell ref="F33:G33"/>
    <mergeCell ref="D17:I17"/>
    <mergeCell ref="D18:I18"/>
    <mergeCell ref="K18:P18"/>
    <mergeCell ref="D7:I7"/>
    <mergeCell ref="F39:G39"/>
    <mergeCell ref="F38:G38"/>
    <mergeCell ref="K20:P20"/>
    <mergeCell ref="K32:P32"/>
    <mergeCell ref="M34:N34"/>
    <mergeCell ref="M36:N36"/>
    <mergeCell ref="F42:H42"/>
    <mergeCell ref="Y7:AD7"/>
    <mergeCell ref="AF7:AK7"/>
    <mergeCell ref="Y9:AD9"/>
    <mergeCell ref="AF9:AK9"/>
    <mergeCell ref="Y16:AD16"/>
    <mergeCell ref="R7:W7"/>
    <mergeCell ref="Y8:AD8"/>
    <mergeCell ref="AF8:AK8"/>
    <mergeCell ref="R16:W16"/>
    <mergeCell ref="R13:V13"/>
    <mergeCell ref="R14:V14"/>
    <mergeCell ref="AF13:AJ13"/>
    <mergeCell ref="AF14:AJ14"/>
    <mergeCell ref="AF15:AJ15"/>
    <mergeCell ref="A13:A15"/>
    <mergeCell ref="B13:B15"/>
    <mergeCell ref="Y10:AD10"/>
    <mergeCell ref="AF10:AK10"/>
    <mergeCell ref="K12:P12"/>
    <mergeCell ref="Y12:AD12"/>
    <mergeCell ref="D8:I8"/>
    <mergeCell ref="D9:I9"/>
    <mergeCell ref="R8:W8"/>
    <mergeCell ref="R9:W9"/>
    <mergeCell ref="R10:W10"/>
    <mergeCell ref="R12:W12"/>
    <mergeCell ref="A8:A11"/>
    <mergeCell ref="B8:B11"/>
    <mergeCell ref="K11:P11"/>
    <mergeCell ref="R11:W11"/>
    <mergeCell ref="Y11:AD11"/>
    <mergeCell ref="AF11:AK11"/>
    <mergeCell ref="D12:I12"/>
    <mergeCell ref="R15:V15"/>
    <mergeCell ref="Y13:AC13"/>
    <mergeCell ref="Y14:AC14"/>
    <mergeCell ref="Y15:AC15"/>
    <mergeCell ref="D13:H13"/>
    <mergeCell ref="A21:A31"/>
    <mergeCell ref="B21:B31"/>
    <mergeCell ref="A17:A19"/>
    <mergeCell ref="B17:B19"/>
    <mergeCell ref="Y17:AD17"/>
    <mergeCell ref="AF17:AK17"/>
    <mergeCell ref="Y18:AD18"/>
    <mergeCell ref="AF18:AK18"/>
    <mergeCell ref="R17:W17"/>
    <mergeCell ref="R18:W18"/>
    <mergeCell ref="R20:W20"/>
    <mergeCell ref="R19:V19"/>
    <mergeCell ref="Y19:AC19"/>
    <mergeCell ref="Y20:AD20"/>
    <mergeCell ref="AF19:AJ19"/>
    <mergeCell ref="D19:H19"/>
    <mergeCell ref="A33:A40"/>
    <mergeCell ref="B33:B40"/>
    <mergeCell ref="F34:G34"/>
    <mergeCell ref="F37:G37"/>
    <mergeCell ref="D40:G40"/>
    <mergeCell ref="R43:S43"/>
    <mergeCell ref="R44:S44"/>
    <mergeCell ref="AF42:AG42"/>
    <mergeCell ref="A42:A45"/>
    <mergeCell ref="B42:B45"/>
    <mergeCell ref="D42:E42"/>
    <mergeCell ref="AF43:AG43"/>
    <mergeCell ref="D43:E43"/>
    <mergeCell ref="K42:L42"/>
    <mergeCell ref="K43:L43"/>
    <mergeCell ref="K44:L44"/>
    <mergeCell ref="K45:L45"/>
    <mergeCell ref="M35:N35"/>
    <mergeCell ref="M38:N38"/>
    <mergeCell ref="M39:N39"/>
    <mergeCell ref="K41:P41"/>
    <mergeCell ref="M33:N33"/>
    <mergeCell ref="Y40:AB40"/>
    <mergeCell ref="Y41:AD41"/>
    <mergeCell ref="K50:P50"/>
    <mergeCell ref="R45:S45"/>
    <mergeCell ref="R46:W46"/>
    <mergeCell ref="S47:T47"/>
    <mergeCell ref="K46:P46"/>
    <mergeCell ref="T45:V45"/>
    <mergeCell ref="L49:M49"/>
    <mergeCell ref="N49:P49"/>
    <mergeCell ref="E48:F48"/>
    <mergeCell ref="D45:E45"/>
    <mergeCell ref="R50:W50"/>
    <mergeCell ref="F45:H45"/>
    <mergeCell ref="Y59:AD60"/>
    <mergeCell ref="AF59:AK60"/>
    <mergeCell ref="Y58:AD58"/>
    <mergeCell ref="AF58:AK58"/>
    <mergeCell ref="D53:I53"/>
    <mergeCell ref="D52:I52"/>
    <mergeCell ref="A47:A49"/>
    <mergeCell ref="B47:B49"/>
    <mergeCell ref="E47:F47"/>
    <mergeCell ref="E49:F49"/>
    <mergeCell ref="L47:M47"/>
    <mergeCell ref="N47:P47"/>
    <mergeCell ref="L48:M48"/>
    <mergeCell ref="N48:P48"/>
    <mergeCell ref="S48:T48"/>
    <mergeCell ref="U48:W48"/>
    <mergeCell ref="S49:T49"/>
    <mergeCell ref="U49:W49"/>
    <mergeCell ref="D50:I50"/>
    <mergeCell ref="D59:I60"/>
    <mergeCell ref="D58:I58"/>
    <mergeCell ref="D57:I57"/>
    <mergeCell ref="D56:I56"/>
    <mergeCell ref="D55:I55"/>
    <mergeCell ref="D54:I54"/>
    <mergeCell ref="R59:W60"/>
    <mergeCell ref="R58:W58"/>
    <mergeCell ref="A51:A60"/>
    <mergeCell ref="B51:B60"/>
    <mergeCell ref="K51:P51"/>
    <mergeCell ref="K52:P52"/>
    <mergeCell ref="K53:P53"/>
    <mergeCell ref="K54:P54"/>
    <mergeCell ref="K55:P55"/>
    <mergeCell ref="K56:P56"/>
    <mergeCell ref="K57:P57"/>
    <mergeCell ref="K58:P58"/>
    <mergeCell ref="K59:P60"/>
    <mergeCell ref="C59:C60"/>
    <mergeCell ref="D51:I51"/>
    <mergeCell ref="R51:W51"/>
    <mergeCell ref="Y57:AD57"/>
    <mergeCell ref="AF57:AK57"/>
    <mergeCell ref="AF56:AK56"/>
    <mergeCell ref="Y52:AD52"/>
    <mergeCell ref="AF52:AK52"/>
    <mergeCell ref="Y56:AD56"/>
    <mergeCell ref="R52:W52"/>
    <mergeCell ref="R53:W53"/>
    <mergeCell ref="R54:W54"/>
    <mergeCell ref="R55:W55"/>
    <mergeCell ref="R56:W56"/>
    <mergeCell ref="R57:W57"/>
    <mergeCell ref="Y51:AD51"/>
    <mergeCell ref="AF51:AK51"/>
    <mergeCell ref="Y53:AD53"/>
    <mergeCell ref="AF53:AK53"/>
    <mergeCell ref="Y55:AD55"/>
    <mergeCell ref="AF55:AK55"/>
    <mergeCell ref="AG49:AH49"/>
    <mergeCell ref="AI49:AK49"/>
    <mergeCell ref="AF50:AK50"/>
    <mergeCell ref="Y54:AD54"/>
    <mergeCell ref="AF54:AK54"/>
    <mergeCell ref="Y50:AD50"/>
    <mergeCell ref="AF46:AK46"/>
    <mergeCell ref="AG47:AH47"/>
    <mergeCell ref="AI47:AK47"/>
    <mergeCell ref="AG48:AH48"/>
    <mergeCell ref="AF12:AK12"/>
    <mergeCell ref="AF16:AK16"/>
    <mergeCell ref="AF20:AK20"/>
    <mergeCell ref="AF32:AK32"/>
    <mergeCell ref="AH33:AI33"/>
    <mergeCell ref="AH34:AI34"/>
    <mergeCell ref="AH35:AI35"/>
    <mergeCell ref="AH36:AI36"/>
    <mergeCell ref="AH37:AI37"/>
    <mergeCell ref="AI48:AK48"/>
    <mergeCell ref="AH42:AJ42"/>
    <mergeCell ref="AH43:AJ43"/>
    <mergeCell ref="AH44:AJ44"/>
    <mergeCell ref="AH45:AJ45"/>
    <mergeCell ref="AF45:AG45"/>
    <mergeCell ref="AF41:AK41"/>
    <mergeCell ref="AF44:AG44"/>
    <mergeCell ref="AF40:AI40"/>
    <mergeCell ref="Y42:Z42"/>
    <mergeCell ref="Y43:Z43"/>
    <mergeCell ref="Y44:Z44"/>
    <mergeCell ref="Y45:Z45"/>
    <mergeCell ref="Y46:AD46"/>
    <mergeCell ref="Z47:AA47"/>
    <mergeCell ref="AA42:AC42"/>
    <mergeCell ref="AA43:AC43"/>
    <mergeCell ref="AA44:AC44"/>
    <mergeCell ref="AB47:AD47"/>
    <mergeCell ref="Z48:AA48"/>
    <mergeCell ref="AB48:AD48"/>
    <mergeCell ref="Z49:AA49"/>
    <mergeCell ref="AB49:AD49"/>
    <mergeCell ref="D46:I46"/>
    <mergeCell ref="G47:I47"/>
    <mergeCell ref="G48:I48"/>
    <mergeCell ref="G49:I49"/>
    <mergeCell ref="R32:W32"/>
    <mergeCell ref="T33:U33"/>
    <mergeCell ref="T34:U34"/>
    <mergeCell ref="T35:U35"/>
    <mergeCell ref="T36:U36"/>
    <mergeCell ref="T37:U37"/>
    <mergeCell ref="T38:U38"/>
    <mergeCell ref="T39:U39"/>
    <mergeCell ref="R40:U40"/>
    <mergeCell ref="R41:W41"/>
    <mergeCell ref="R42:S42"/>
    <mergeCell ref="U47:W47"/>
    <mergeCell ref="T42:V42"/>
    <mergeCell ref="T43:V43"/>
    <mergeCell ref="T44:V44"/>
    <mergeCell ref="AA45:AC45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E34" sqref="E34"/>
    </sheetView>
  </sheetViews>
  <sheetFormatPr baseColWidth="10" defaultColWidth="11.44140625" defaultRowHeight="14.4" x14ac:dyDescent="0.3"/>
  <cols>
    <col min="1" max="1" width="16.44140625" bestFit="1" customWidth="1"/>
    <col min="5" max="5" width="14.88671875" bestFit="1" customWidth="1"/>
    <col min="9" max="9" width="14.88671875" bestFit="1" customWidth="1"/>
    <col min="13" max="13" width="14.88671875" bestFit="1" customWidth="1"/>
    <col min="17" max="17" width="14.88671875" bestFit="1" customWidth="1"/>
    <col min="21" max="21" width="14.88671875" bestFit="1" customWidth="1"/>
  </cols>
  <sheetData>
    <row r="5" spans="1:23" x14ac:dyDescent="0.3">
      <c r="A5" s="243" t="s">
        <v>114</v>
      </c>
      <c r="B5" s="243"/>
      <c r="C5" s="243"/>
      <c r="E5" s="243" t="s">
        <v>156</v>
      </c>
      <c r="F5" s="243"/>
      <c r="G5" s="243"/>
      <c r="I5" s="243" t="s">
        <v>157</v>
      </c>
      <c r="J5" s="243"/>
      <c r="K5" s="243"/>
      <c r="M5" s="243" t="s">
        <v>158</v>
      </c>
      <c r="N5" s="243"/>
      <c r="O5" s="243"/>
      <c r="Q5" s="243" t="s">
        <v>159</v>
      </c>
      <c r="R5" s="243"/>
      <c r="S5" s="243"/>
      <c r="U5" s="243"/>
      <c r="V5" s="243"/>
      <c r="W5" s="243"/>
    </row>
    <row r="6" spans="1:23" x14ac:dyDescent="0.3">
      <c r="A6" s="5" t="s">
        <v>92</v>
      </c>
      <c r="B6" s="5" t="s">
        <v>75</v>
      </c>
      <c r="C6" s="5" t="s">
        <v>91</v>
      </c>
      <c r="E6" s="5" t="s">
        <v>92</v>
      </c>
      <c r="F6" s="5" t="s">
        <v>75</v>
      </c>
      <c r="G6" s="5" t="s">
        <v>91</v>
      </c>
      <c r="I6" s="5" t="s">
        <v>92</v>
      </c>
      <c r="J6" s="5" t="s">
        <v>75</v>
      </c>
      <c r="K6" s="5" t="s">
        <v>91</v>
      </c>
      <c r="M6" s="5" t="s">
        <v>92</v>
      </c>
      <c r="N6" s="5" t="s">
        <v>75</v>
      </c>
      <c r="O6" s="5" t="s">
        <v>91</v>
      </c>
      <c r="Q6" s="5" t="s">
        <v>92</v>
      </c>
      <c r="R6" s="5" t="s">
        <v>75</v>
      </c>
      <c r="S6" s="5" t="s">
        <v>91</v>
      </c>
      <c r="U6" s="5"/>
      <c r="V6" s="5"/>
      <c r="W6" s="5"/>
    </row>
    <row r="7" spans="1:23" x14ac:dyDescent="0.3">
      <c r="A7" s="5">
        <v>1</v>
      </c>
      <c r="B7" s="5">
        <v>2009</v>
      </c>
      <c r="C7" s="77">
        <v>2.7800000000000002</v>
      </c>
      <c r="E7" s="5">
        <v>1</v>
      </c>
      <c r="F7" s="5">
        <v>2009</v>
      </c>
      <c r="G7" s="5"/>
      <c r="I7" s="5">
        <v>1</v>
      </c>
      <c r="J7" s="5">
        <v>2009</v>
      </c>
      <c r="K7" s="5"/>
      <c r="M7" s="5">
        <v>1</v>
      </c>
      <c r="N7" s="5">
        <v>2009</v>
      </c>
      <c r="O7" s="5"/>
      <c r="Q7" s="5">
        <v>1</v>
      </c>
      <c r="R7" s="5">
        <v>2009</v>
      </c>
      <c r="S7" s="5"/>
      <c r="U7" s="5"/>
      <c r="V7" s="5"/>
      <c r="W7" s="5"/>
    </row>
    <row r="8" spans="1:23" x14ac:dyDescent="0.3">
      <c r="A8" s="5">
        <v>2</v>
      </c>
      <c r="B8" s="5">
        <v>2010</v>
      </c>
      <c r="C8" s="77">
        <v>2.52</v>
      </c>
      <c r="E8" s="5">
        <v>2</v>
      </c>
      <c r="F8" s="5">
        <v>2010</v>
      </c>
      <c r="G8" s="5"/>
      <c r="I8" s="5">
        <v>2</v>
      </c>
      <c r="J8" s="5">
        <v>2010</v>
      </c>
      <c r="K8" s="5"/>
      <c r="M8" s="5">
        <v>2</v>
      </c>
      <c r="N8" s="5">
        <v>2010</v>
      </c>
      <c r="O8" s="5"/>
      <c r="Q8" s="5">
        <v>2</v>
      </c>
      <c r="R8" s="5">
        <v>2010</v>
      </c>
      <c r="S8" s="5"/>
      <c r="U8" s="5"/>
      <c r="V8" s="5"/>
      <c r="W8" s="5"/>
    </row>
    <row r="9" spans="1:23" x14ac:dyDescent="0.3">
      <c r="A9" s="5">
        <v>3</v>
      </c>
      <c r="B9" s="5">
        <v>2011</v>
      </c>
      <c r="C9" s="77">
        <v>2.27</v>
      </c>
      <c r="E9" s="5">
        <v>3</v>
      </c>
      <c r="F9" s="5">
        <v>2011</v>
      </c>
      <c r="G9" s="5"/>
      <c r="I9" s="5">
        <v>3</v>
      </c>
      <c r="J9" s="5">
        <v>2011</v>
      </c>
      <c r="K9" s="5"/>
      <c r="M9" s="5">
        <v>3</v>
      </c>
      <c r="N9" s="5">
        <v>2011</v>
      </c>
      <c r="O9" s="5"/>
      <c r="Q9" s="5">
        <v>3</v>
      </c>
      <c r="R9" s="5">
        <v>2011</v>
      </c>
      <c r="S9" s="5"/>
      <c r="U9" s="5"/>
      <c r="V9" s="5"/>
      <c r="W9" s="5"/>
    </row>
    <row r="10" spans="1:23" x14ac:dyDescent="0.3">
      <c r="A10" s="5">
        <v>4</v>
      </c>
      <c r="B10" s="5">
        <v>2012</v>
      </c>
      <c r="C10" s="77">
        <v>3.79</v>
      </c>
      <c r="E10" s="5">
        <v>4</v>
      </c>
      <c r="F10" s="5">
        <v>2012</v>
      </c>
      <c r="G10" s="5"/>
      <c r="I10" s="5">
        <v>4</v>
      </c>
      <c r="J10" s="5">
        <v>2012</v>
      </c>
      <c r="K10" s="5"/>
      <c r="M10" s="5">
        <v>4</v>
      </c>
      <c r="N10" s="5">
        <v>2012</v>
      </c>
      <c r="O10" s="5"/>
      <c r="Q10" s="5">
        <v>4</v>
      </c>
      <c r="R10" s="5">
        <v>2012</v>
      </c>
      <c r="S10" s="5"/>
      <c r="U10" s="5"/>
      <c r="V10" s="5"/>
      <c r="W10" s="5"/>
    </row>
    <row r="11" spans="1:23" x14ac:dyDescent="0.3">
      <c r="A11" s="5">
        <v>5</v>
      </c>
      <c r="B11" s="5">
        <v>2013</v>
      </c>
      <c r="C11" s="77">
        <v>2.95</v>
      </c>
      <c r="E11" s="5">
        <v>5</v>
      </c>
      <c r="F11" s="5">
        <v>2013</v>
      </c>
      <c r="G11" s="5"/>
      <c r="I11" s="5">
        <v>5</v>
      </c>
      <c r="J11" s="5">
        <v>2013</v>
      </c>
      <c r="K11" s="5"/>
      <c r="M11" s="5">
        <v>5</v>
      </c>
      <c r="N11" s="5">
        <v>2013</v>
      </c>
      <c r="O11" s="5"/>
      <c r="Q11" s="5">
        <v>5</v>
      </c>
      <c r="R11" s="5">
        <v>2013</v>
      </c>
      <c r="S11" s="5"/>
      <c r="U11" s="5"/>
      <c r="V11" s="5"/>
      <c r="W11" s="5"/>
    </row>
    <row r="12" spans="1:23" x14ac:dyDescent="0.3">
      <c r="A12" s="5">
        <v>6</v>
      </c>
      <c r="B12" s="5">
        <v>2014</v>
      </c>
      <c r="C12" s="77">
        <v>3.0950000000000002</v>
      </c>
      <c r="E12" s="5">
        <v>6</v>
      </c>
      <c r="F12" s="5">
        <v>2014</v>
      </c>
      <c r="G12" s="5"/>
      <c r="I12" s="5">
        <v>6</v>
      </c>
      <c r="J12" s="5">
        <v>2014</v>
      </c>
      <c r="K12" s="5"/>
      <c r="M12" s="5">
        <v>6</v>
      </c>
      <c r="N12" s="5">
        <v>2014</v>
      </c>
      <c r="O12" s="5"/>
      <c r="Q12" s="5">
        <v>6</v>
      </c>
      <c r="R12" s="5">
        <v>2014</v>
      </c>
      <c r="S12" s="5"/>
      <c r="U12" s="5"/>
      <c r="V12" s="5"/>
      <c r="W12" s="5"/>
    </row>
    <row r="13" spans="1:23" x14ac:dyDescent="0.3">
      <c r="A13" s="5">
        <v>7</v>
      </c>
      <c r="B13" s="5">
        <v>2015</v>
      </c>
      <c r="C13" s="77">
        <v>2.4</v>
      </c>
      <c r="E13" s="5">
        <v>7</v>
      </c>
      <c r="F13" s="5">
        <v>2015</v>
      </c>
      <c r="G13" s="5"/>
      <c r="I13" s="5">
        <v>7</v>
      </c>
      <c r="J13" s="5">
        <v>2015</v>
      </c>
      <c r="K13" s="5"/>
      <c r="M13" s="5">
        <v>7</v>
      </c>
      <c r="N13" s="5">
        <v>2015</v>
      </c>
      <c r="O13" s="5"/>
      <c r="Q13" s="5">
        <v>7</v>
      </c>
      <c r="R13" s="5">
        <v>2015</v>
      </c>
      <c r="S13" s="5"/>
      <c r="U13" s="5"/>
      <c r="V13" s="5"/>
      <c r="W13" s="5"/>
    </row>
    <row r="14" spans="1:23" x14ac:dyDescent="0.3">
      <c r="A14" s="5">
        <v>8</v>
      </c>
      <c r="B14" s="5">
        <v>2016</v>
      </c>
      <c r="C14" s="77">
        <v>4.4799999999999995</v>
      </c>
      <c r="E14" s="5">
        <v>8</v>
      </c>
      <c r="F14" s="5">
        <v>2016</v>
      </c>
      <c r="G14" s="5"/>
      <c r="I14" s="5">
        <v>8</v>
      </c>
      <c r="J14" s="5">
        <v>2016</v>
      </c>
      <c r="K14" s="5"/>
      <c r="M14" s="5">
        <v>8</v>
      </c>
      <c r="N14" s="5">
        <v>2016</v>
      </c>
      <c r="O14" s="5"/>
      <c r="Q14" s="5">
        <v>8</v>
      </c>
      <c r="R14" s="5">
        <v>2016</v>
      </c>
      <c r="S14" s="5"/>
      <c r="U14" s="5"/>
      <c r="V14" s="5"/>
      <c r="W14" s="5"/>
    </row>
    <row r="15" spans="1:23" x14ac:dyDescent="0.3">
      <c r="A15" s="5">
        <v>9</v>
      </c>
      <c r="B15" s="5">
        <v>2017</v>
      </c>
      <c r="C15" s="77">
        <v>2.17</v>
      </c>
      <c r="E15" s="5">
        <v>9</v>
      </c>
      <c r="F15" s="5">
        <v>2017</v>
      </c>
      <c r="G15" s="5"/>
      <c r="I15" s="5">
        <v>9</v>
      </c>
      <c r="J15" s="5">
        <v>2017</v>
      </c>
      <c r="K15" s="5"/>
      <c r="M15" s="5">
        <v>9</v>
      </c>
      <c r="N15" s="5">
        <v>2017</v>
      </c>
      <c r="O15" s="5"/>
      <c r="Q15" s="5">
        <v>9</v>
      </c>
      <c r="R15" s="5">
        <v>2017</v>
      </c>
      <c r="S15" s="5"/>
      <c r="U15" s="5"/>
      <c r="V15" s="5"/>
      <c r="W15" s="5"/>
    </row>
    <row r="16" spans="1:23" x14ac:dyDescent="0.3">
      <c r="A16" s="5">
        <v>10</v>
      </c>
      <c r="B16" s="5">
        <v>2018</v>
      </c>
      <c r="C16" s="77">
        <v>3.0100000000000002</v>
      </c>
      <c r="E16" s="5">
        <v>10</v>
      </c>
      <c r="F16" s="5">
        <v>2018</v>
      </c>
      <c r="G16" s="5"/>
      <c r="I16" s="5">
        <v>10</v>
      </c>
      <c r="J16" s="5">
        <v>2018</v>
      </c>
      <c r="K16" s="5"/>
      <c r="M16" s="5">
        <v>10</v>
      </c>
      <c r="N16" s="5">
        <v>2018</v>
      </c>
      <c r="O16" s="5"/>
      <c r="Q16" s="5">
        <v>10</v>
      </c>
      <c r="R16" s="5">
        <v>2018</v>
      </c>
      <c r="S16" s="5"/>
      <c r="U16" s="5"/>
      <c r="V16" s="5"/>
      <c r="W16" s="5"/>
    </row>
    <row r="20" spans="1:23" x14ac:dyDescent="0.3">
      <c r="A20" s="243" t="s">
        <v>160</v>
      </c>
      <c r="B20" s="243"/>
      <c r="C20" s="243"/>
      <c r="D20" s="5"/>
      <c r="E20" s="243" t="s">
        <v>161</v>
      </c>
      <c r="F20" s="243"/>
      <c r="G20" s="243"/>
      <c r="H20" s="5"/>
      <c r="I20" s="243" t="s">
        <v>93</v>
      </c>
      <c r="J20" s="243"/>
      <c r="K20" s="243"/>
      <c r="L20" s="5"/>
      <c r="M20" s="243" t="s">
        <v>93</v>
      </c>
      <c r="N20" s="243"/>
      <c r="O20" s="243"/>
      <c r="P20" s="5"/>
      <c r="Q20" s="243" t="s">
        <v>93</v>
      </c>
      <c r="R20" s="243"/>
      <c r="S20" s="243"/>
      <c r="T20" s="5"/>
      <c r="U20" s="243"/>
      <c r="V20" s="243"/>
      <c r="W20" s="243"/>
    </row>
    <row r="21" spans="1:23" x14ac:dyDescent="0.3">
      <c r="A21" s="5" t="s">
        <v>92</v>
      </c>
      <c r="B21" s="5" t="s">
        <v>75</v>
      </c>
      <c r="C21" s="5" t="s">
        <v>91</v>
      </c>
      <c r="D21" s="5"/>
      <c r="E21" s="5" t="s">
        <v>92</v>
      </c>
      <c r="F21" s="5" t="s">
        <v>75</v>
      </c>
      <c r="G21" s="5" t="s">
        <v>91</v>
      </c>
      <c r="H21" s="5"/>
      <c r="I21" s="5" t="s">
        <v>92</v>
      </c>
      <c r="J21" s="5" t="s">
        <v>75</v>
      </c>
      <c r="K21" s="5" t="s">
        <v>91</v>
      </c>
      <c r="L21" s="5"/>
      <c r="M21" s="5" t="s">
        <v>92</v>
      </c>
      <c r="N21" s="5" t="s">
        <v>75</v>
      </c>
      <c r="O21" s="5" t="s">
        <v>91</v>
      </c>
      <c r="P21" s="5"/>
      <c r="Q21" s="5" t="s">
        <v>92</v>
      </c>
      <c r="R21" s="5" t="s">
        <v>75</v>
      </c>
      <c r="S21" s="5" t="s">
        <v>91</v>
      </c>
      <c r="T21" s="5"/>
      <c r="U21" s="5"/>
      <c r="V21" s="5"/>
      <c r="W21" s="5"/>
    </row>
    <row r="22" spans="1:23" x14ac:dyDescent="0.3">
      <c r="A22" s="5">
        <v>1</v>
      </c>
      <c r="B22" s="5">
        <v>2009</v>
      </c>
      <c r="C22" s="5"/>
      <c r="D22" s="5"/>
      <c r="E22" s="5">
        <v>1</v>
      </c>
      <c r="F22" s="5">
        <v>2009</v>
      </c>
      <c r="G22" s="5"/>
      <c r="H22" s="5"/>
      <c r="I22" s="5">
        <v>1</v>
      </c>
      <c r="J22" s="5"/>
      <c r="K22" s="5"/>
      <c r="L22" s="5"/>
      <c r="M22" s="5">
        <v>1</v>
      </c>
      <c r="N22" s="5"/>
      <c r="O22" s="5"/>
      <c r="P22" s="5"/>
      <c r="Q22" s="5">
        <v>1</v>
      </c>
      <c r="R22" s="5"/>
      <c r="S22" s="5"/>
      <c r="T22" s="5"/>
      <c r="U22" s="5"/>
      <c r="V22" s="5"/>
      <c r="W22" s="5"/>
    </row>
    <row r="23" spans="1:23" x14ac:dyDescent="0.3">
      <c r="A23" s="5">
        <v>2</v>
      </c>
      <c r="B23" s="5">
        <v>2010</v>
      </c>
      <c r="C23" s="178">
        <v>3.5</v>
      </c>
      <c r="D23" s="5"/>
      <c r="E23" s="5">
        <v>2</v>
      </c>
      <c r="F23" s="5">
        <v>2010</v>
      </c>
      <c r="G23" s="5"/>
      <c r="H23" s="5"/>
      <c r="I23" s="5">
        <v>2</v>
      </c>
      <c r="J23" s="5"/>
      <c r="K23" s="5"/>
      <c r="L23" s="5"/>
      <c r="M23" s="5">
        <v>2</v>
      </c>
      <c r="N23" s="5"/>
      <c r="O23" s="5"/>
      <c r="P23" s="5"/>
      <c r="Q23" s="5">
        <v>2</v>
      </c>
      <c r="R23" s="5"/>
      <c r="S23" s="5"/>
      <c r="T23" s="5"/>
      <c r="U23" s="5"/>
      <c r="V23" s="5"/>
      <c r="W23" s="5"/>
    </row>
    <row r="24" spans="1:23" x14ac:dyDescent="0.3">
      <c r="A24" s="5">
        <v>3</v>
      </c>
      <c r="B24" s="5">
        <v>2011</v>
      </c>
      <c r="C24" s="178">
        <v>3.4</v>
      </c>
      <c r="D24" s="5"/>
      <c r="E24" s="5">
        <v>3</v>
      </c>
      <c r="F24" s="5">
        <v>2011</v>
      </c>
      <c r="G24" s="5"/>
      <c r="H24" s="5"/>
      <c r="I24" s="5">
        <v>3</v>
      </c>
      <c r="J24" s="5"/>
      <c r="K24" s="5"/>
      <c r="L24" s="5"/>
      <c r="M24" s="5">
        <v>3</v>
      </c>
      <c r="N24" s="5"/>
      <c r="O24" s="5"/>
      <c r="P24" s="5"/>
      <c r="Q24" s="5">
        <v>3</v>
      </c>
      <c r="R24" s="5"/>
      <c r="S24" s="5"/>
      <c r="T24" s="5"/>
      <c r="U24" s="5"/>
      <c r="V24" s="5"/>
      <c r="W24" s="5"/>
    </row>
    <row r="25" spans="1:23" x14ac:dyDescent="0.3">
      <c r="A25" s="5">
        <v>4</v>
      </c>
      <c r="B25" s="5">
        <v>2012</v>
      </c>
      <c r="C25" s="178">
        <v>3.3</v>
      </c>
      <c r="D25" s="5"/>
      <c r="E25" s="5">
        <v>4</v>
      </c>
      <c r="F25" s="5">
        <v>2012</v>
      </c>
      <c r="G25" s="5"/>
      <c r="H25" s="5"/>
      <c r="I25" s="5">
        <v>4</v>
      </c>
      <c r="J25" s="5"/>
      <c r="K25" s="5"/>
      <c r="L25" s="5"/>
      <c r="M25" s="5">
        <v>4</v>
      </c>
      <c r="N25" s="5"/>
      <c r="O25" s="5"/>
      <c r="P25" s="5"/>
      <c r="Q25" s="5">
        <v>4</v>
      </c>
      <c r="R25" s="5"/>
      <c r="S25" s="5"/>
      <c r="T25" s="5"/>
      <c r="U25" s="5"/>
      <c r="V25" s="5"/>
      <c r="W25" s="5"/>
    </row>
    <row r="26" spans="1:23" x14ac:dyDescent="0.3">
      <c r="A26" s="5">
        <v>5</v>
      </c>
      <c r="B26" s="5">
        <v>2013</v>
      </c>
      <c r="C26" s="178">
        <v>3.39</v>
      </c>
      <c r="D26" s="5"/>
      <c r="E26" s="5">
        <v>5</v>
      </c>
      <c r="F26" s="5">
        <v>2013</v>
      </c>
      <c r="G26" s="5"/>
      <c r="H26" s="5"/>
      <c r="I26" s="5">
        <v>5</v>
      </c>
      <c r="J26" s="5"/>
      <c r="K26" s="5"/>
      <c r="L26" s="5"/>
      <c r="M26" s="5">
        <v>5</v>
      </c>
      <c r="N26" s="5"/>
      <c r="O26" s="5"/>
      <c r="P26" s="5"/>
      <c r="Q26" s="5">
        <v>5</v>
      </c>
      <c r="R26" s="5"/>
      <c r="S26" s="5"/>
      <c r="T26" s="5"/>
      <c r="U26" s="5"/>
      <c r="V26" s="5"/>
      <c r="W26" s="5"/>
    </row>
    <row r="27" spans="1:23" x14ac:dyDescent="0.3">
      <c r="A27" s="5">
        <v>6</v>
      </c>
      <c r="B27" s="5">
        <v>2014</v>
      </c>
      <c r="C27" s="178">
        <v>4.43</v>
      </c>
      <c r="D27" s="5"/>
      <c r="E27" s="5">
        <v>6</v>
      </c>
      <c r="F27" s="5">
        <v>2014</v>
      </c>
      <c r="G27" s="5"/>
      <c r="H27" s="5"/>
      <c r="I27" s="5">
        <v>6</v>
      </c>
      <c r="J27" s="5"/>
      <c r="K27" s="5"/>
      <c r="L27" s="5"/>
      <c r="M27" s="5">
        <v>6</v>
      </c>
      <c r="N27" s="5"/>
      <c r="O27" s="5"/>
      <c r="P27" s="5"/>
      <c r="Q27" s="5">
        <v>6</v>
      </c>
      <c r="R27" s="5"/>
      <c r="S27" s="5"/>
      <c r="T27" s="5"/>
      <c r="U27" s="5"/>
      <c r="V27" s="5"/>
      <c r="W27" s="5"/>
    </row>
    <row r="28" spans="1:23" x14ac:dyDescent="0.3">
      <c r="A28" s="5">
        <v>7</v>
      </c>
      <c r="B28" s="5">
        <v>2015</v>
      </c>
      <c r="C28" s="178">
        <v>4.32</v>
      </c>
      <c r="D28" s="5"/>
      <c r="E28" s="5">
        <v>7</v>
      </c>
      <c r="F28" s="5">
        <v>2015</v>
      </c>
      <c r="G28" s="5"/>
      <c r="H28" s="5"/>
      <c r="I28" s="5">
        <v>7</v>
      </c>
      <c r="J28" s="5"/>
      <c r="K28" s="5"/>
      <c r="L28" s="5"/>
      <c r="M28" s="5">
        <v>7</v>
      </c>
      <c r="N28" s="5"/>
      <c r="O28" s="5"/>
      <c r="P28" s="5"/>
      <c r="Q28" s="5">
        <v>7</v>
      </c>
      <c r="R28" s="5"/>
      <c r="S28" s="5"/>
      <c r="T28" s="5"/>
      <c r="U28" s="5"/>
      <c r="V28" s="5"/>
      <c r="W28" s="5"/>
    </row>
    <row r="29" spans="1:23" x14ac:dyDescent="0.3">
      <c r="A29" s="5">
        <v>8</v>
      </c>
      <c r="B29" s="5">
        <v>2016</v>
      </c>
      <c r="C29" s="178">
        <v>3.92</v>
      </c>
      <c r="D29" s="5"/>
      <c r="E29" s="5">
        <v>8</v>
      </c>
      <c r="F29" s="5">
        <v>2016</v>
      </c>
      <c r="G29" s="5"/>
      <c r="H29" s="5"/>
      <c r="I29" s="5">
        <v>8</v>
      </c>
      <c r="J29" s="5"/>
      <c r="K29" s="5"/>
      <c r="L29" s="5"/>
      <c r="M29" s="5">
        <v>8</v>
      </c>
      <c r="N29" s="5"/>
      <c r="O29" s="5"/>
      <c r="P29" s="5"/>
      <c r="Q29" s="5">
        <v>8</v>
      </c>
      <c r="R29" s="5"/>
      <c r="S29" s="5"/>
      <c r="T29" s="5"/>
      <c r="U29" s="5"/>
      <c r="V29" s="5"/>
      <c r="W29" s="5"/>
    </row>
    <row r="30" spans="1:23" x14ac:dyDescent="0.3">
      <c r="A30" s="5">
        <v>9</v>
      </c>
      <c r="B30" s="5">
        <v>2017</v>
      </c>
      <c r="C30" s="178">
        <v>4.2300000000000004</v>
      </c>
      <c r="D30" s="5"/>
      <c r="E30" s="5">
        <v>9</v>
      </c>
      <c r="F30" s="5">
        <v>2017</v>
      </c>
      <c r="G30" s="5"/>
      <c r="H30" s="5"/>
      <c r="I30" s="5">
        <v>9</v>
      </c>
      <c r="J30" s="5"/>
      <c r="K30" s="5"/>
      <c r="L30" s="5"/>
      <c r="M30" s="5">
        <v>9</v>
      </c>
      <c r="N30" s="5"/>
      <c r="O30" s="5"/>
      <c r="P30" s="5"/>
      <c r="Q30" s="5">
        <v>9</v>
      </c>
      <c r="R30" s="5"/>
      <c r="S30" s="5"/>
      <c r="T30" s="5"/>
      <c r="U30" s="5"/>
      <c r="V30" s="5"/>
      <c r="W30" s="5"/>
    </row>
    <row r="31" spans="1:23" x14ac:dyDescent="0.3">
      <c r="A31" s="5">
        <v>10</v>
      </c>
      <c r="B31" s="5">
        <v>2018</v>
      </c>
      <c r="C31" s="178">
        <v>2.75</v>
      </c>
      <c r="D31" s="5"/>
      <c r="E31" s="5">
        <v>10</v>
      </c>
      <c r="F31" s="5">
        <v>2018</v>
      </c>
      <c r="G31" s="5"/>
      <c r="H31" s="5"/>
      <c r="I31" s="5">
        <v>10</v>
      </c>
      <c r="J31" s="5"/>
      <c r="K31" s="5"/>
      <c r="L31" s="5"/>
      <c r="M31" s="5">
        <v>10</v>
      </c>
      <c r="N31" s="5"/>
      <c r="O31" s="5"/>
      <c r="P31" s="5"/>
      <c r="Q31" s="5">
        <v>10</v>
      </c>
      <c r="R31" s="5"/>
      <c r="S31" s="5"/>
      <c r="T31" s="5"/>
      <c r="U31" s="5"/>
      <c r="V31" s="5"/>
      <c r="W31" s="5"/>
    </row>
    <row r="33" spans="1:23" x14ac:dyDescent="0.3">
      <c r="A33" s="379" t="s">
        <v>492</v>
      </c>
      <c r="B33" s="379"/>
      <c r="C33" s="379"/>
    </row>
    <row r="34" spans="1:23" x14ac:dyDescent="0.3">
      <c r="A34" s="379"/>
      <c r="B34" s="379"/>
      <c r="C34" s="379"/>
    </row>
    <row r="35" spans="1:23" x14ac:dyDescent="0.3">
      <c r="A35" s="243"/>
      <c r="B35" s="243"/>
      <c r="C35" s="243"/>
      <c r="D35" s="5"/>
      <c r="E35" s="243"/>
      <c r="F35" s="243"/>
      <c r="G35" s="243"/>
      <c r="H35" s="5"/>
      <c r="I35" s="243"/>
      <c r="J35" s="243"/>
      <c r="K35" s="243"/>
      <c r="L35" s="5"/>
      <c r="M35" s="243"/>
      <c r="N35" s="243"/>
      <c r="O35" s="243"/>
      <c r="P35" s="5"/>
      <c r="Q35" s="243"/>
      <c r="R35" s="243"/>
      <c r="S35" s="243"/>
      <c r="T35" s="5"/>
      <c r="U35" s="243"/>
      <c r="V35" s="243"/>
      <c r="W35" s="243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50" spans="1:23" x14ac:dyDescent="0.3">
      <c r="A50" s="243" t="s">
        <v>93</v>
      </c>
      <c r="B50" s="243"/>
      <c r="C50" s="243"/>
      <c r="D50" s="5"/>
      <c r="E50" s="243" t="s">
        <v>93</v>
      </c>
      <c r="F50" s="243"/>
      <c r="G50" s="243"/>
      <c r="H50" s="5"/>
      <c r="I50" s="243" t="s">
        <v>93</v>
      </c>
      <c r="J50" s="243"/>
      <c r="K50" s="243"/>
      <c r="L50" s="5"/>
      <c r="M50" s="243" t="s">
        <v>93</v>
      </c>
      <c r="N50" s="243"/>
      <c r="O50" s="243"/>
      <c r="P50" s="5"/>
      <c r="Q50" s="243" t="s">
        <v>93</v>
      </c>
      <c r="R50" s="243"/>
      <c r="S50" s="243"/>
      <c r="T50" s="5"/>
      <c r="U50" s="243" t="s">
        <v>93</v>
      </c>
      <c r="V50" s="243"/>
      <c r="W50" s="243"/>
    </row>
    <row r="51" spans="1:23" x14ac:dyDescent="0.3">
      <c r="A51" s="5" t="s">
        <v>92</v>
      </c>
      <c r="B51" s="5" t="s">
        <v>75</v>
      </c>
      <c r="C51" s="5" t="s">
        <v>91</v>
      </c>
      <c r="D51" s="5"/>
      <c r="E51" s="5" t="s">
        <v>92</v>
      </c>
      <c r="F51" s="5" t="s">
        <v>75</v>
      </c>
      <c r="G51" s="5" t="s">
        <v>91</v>
      </c>
      <c r="H51" s="5"/>
      <c r="I51" s="5" t="s">
        <v>92</v>
      </c>
      <c r="J51" s="5" t="s">
        <v>75</v>
      </c>
      <c r="K51" s="5" t="s">
        <v>91</v>
      </c>
      <c r="L51" s="5"/>
      <c r="M51" s="5" t="s">
        <v>92</v>
      </c>
      <c r="N51" s="5" t="s">
        <v>75</v>
      </c>
      <c r="O51" s="5" t="s">
        <v>91</v>
      </c>
      <c r="P51" s="5"/>
      <c r="Q51" s="5" t="s">
        <v>92</v>
      </c>
      <c r="R51" s="5" t="s">
        <v>75</v>
      </c>
      <c r="S51" s="5" t="s">
        <v>91</v>
      </c>
      <c r="T51" s="5"/>
      <c r="U51" s="5" t="s">
        <v>92</v>
      </c>
      <c r="V51" s="5" t="s">
        <v>75</v>
      </c>
      <c r="W51" s="5" t="s">
        <v>91</v>
      </c>
    </row>
    <row r="52" spans="1:23" x14ac:dyDescent="0.3">
      <c r="A52" s="5">
        <v>1</v>
      </c>
      <c r="B52" s="5"/>
      <c r="C52" s="5"/>
      <c r="D52" s="5"/>
      <c r="E52" s="5">
        <v>1</v>
      </c>
      <c r="F52" s="5"/>
      <c r="G52" s="5"/>
      <c r="H52" s="5"/>
      <c r="I52" s="5">
        <v>1</v>
      </c>
      <c r="J52" s="5"/>
      <c r="K52" s="5"/>
      <c r="L52" s="5"/>
      <c r="M52" s="5">
        <v>1</v>
      </c>
      <c r="N52" s="5"/>
      <c r="O52" s="5"/>
      <c r="P52" s="5"/>
      <c r="Q52" s="5">
        <v>1</v>
      </c>
      <c r="R52" s="5"/>
      <c r="S52" s="5"/>
      <c r="T52" s="5"/>
      <c r="U52" s="5">
        <v>1</v>
      </c>
      <c r="V52" s="5"/>
      <c r="W52" s="5"/>
    </row>
    <row r="53" spans="1:23" x14ac:dyDescent="0.3">
      <c r="A53" s="5">
        <v>2</v>
      </c>
      <c r="B53" s="5"/>
      <c r="C53" s="5"/>
      <c r="D53" s="5"/>
      <c r="E53" s="5">
        <v>2</v>
      </c>
      <c r="F53" s="5"/>
      <c r="G53" s="5"/>
      <c r="H53" s="5"/>
      <c r="I53" s="5">
        <v>2</v>
      </c>
      <c r="J53" s="5"/>
      <c r="K53" s="5"/>
      <c r="L53" s="5"/>
      <c r="M53" s="5">
        <v>2</v>
      </c>
      <c r="N53" s="5"/>
      <c r="O53" s="5"/>
      <c r="P53" s="5"/>
      <c r="Q53" s="5">
        <v>2</v>
      </c>
      <c r="R53" s="5"/>
      <c r="S53" s="5"/>
      <c r="T53" s="5"/>
      <c r="U53" s="5">
        <v>2</v>
      </c>
      <c r="V53" s="5"/>
      <c r="W53" s="5"/>
    </row>
    <row r="54" spans="1:23" x14ac:dyDescent="0.3">
      <c r="A54" s="5">
        <v>3</v>
      </c>
      <c r="B54" s="5"/>
      <c r="C54" s="5"/>
      <c r="D54" s="5"/>
      <c r="E54" s="5">
        <v>3</v>
      </c>
      <c r="F54" s="5"/>
      <c r="G54" s="5"/>
      <c r="H54" s="5"/>
      <c r="I54" s="5">
        <v>3</v>
      </c>
      <c r="J54" s="5"/>
      <c r="K54" s="5"/>
      <c r="L54" s="5"/>
      <c r="M54" s="5">
        <v>3</v>
      </c>
      <c r="N54" s="5"/>
      <c r="O54" s="5"/>
      <c r="P54" s="5"/>
      <c r="Q54" s="5">
        <v>3</v>
      </c>
      <c r="R54" s="5"/>
      <c r="S54" s="5"/>
      <c r="T54" s="5"/>
      <c r="U54" s="5">
        <v>3</v>
      </c>
      <c r="V54" s="5"/>
      <c r="W54" s="5"/>
    </row>
    <row r="55" spans="1:23" x14ac:dyDescent="0.3">
      <c r="A55" s="5">
        <v>4</v>
      </c>
      <c r="B55" s="5"/>
      <c r="C55" s="5"/>
      <c r="D55" s="5"/>
      <c r="E55" s="5">
        <v>4</v>
      </c>
      <c r="F55" s="5"/>
      <c r="G55" s="5"/>
      <c r="H55" s="5"/>
      <c r="I55" s="5">
        <v>4</v>
      </c>
      <c r="J55" s="5"/>
      <c r="K55" s="5"/>
      <c r="L55" s="5"/>
      <c r="M55" s="5">
        <v>4</v>
      </c>
      <c r="N55" s="5"/>
      <c r="O55" s="5"/>
      <c r="P55" s="5"/>
      <c r="Q55" s="5">
        <v>4</v>
      </c>
      <c r="R55" s="5"/>
      <c r="S55" s="5"/>
      <c r="T55" s="5"/>
      <c r="U55" s="5">
        <v>4</v>
      </c>
      <c r="V55" s="5"/>
      <c r="W55" s="5"/>
    </row>
    <row r="56" spans="1:23" x14ac:dyDescent="0.3">
      <c r="A56" s="5">
        <v>5</v>
      </c>
      <c r="B56" s="5"/>
      <c r="C56" s="5"/>
      <c r="D56" s="5"/>
      <c r="E56" s="5">
        <v>5</v>
      </c>
      <c r="F56" s="5"/>
      <c r="G56" s="5"/>
      <c r="H56" s="5"/>
      <c r="I56" s="5">
        <v>5</v>
      </c>
      <c r="J56" s="5"/>
      <c r="K56" s="5"/>
      <c r="L56" s="5"/>
      <c r="M56" s="5">
        <v>5</v>
      </c>
      <c r="N56" s="5"/>
      <c r="O56" s="5"/>
      <c r="P56" s="5"/>
      <c r="Q56" s="5">
        <v>5</v>
      </c>
      <c r="R56" s="5"/>
      <c r="S56" s="5"/>
      <c r="T56" s="5"/>
      <c r="U56" s="5">
        <v>5</v>
      </c>
      <c r="V56" s="5"/>
      <c r="W56" s="5"/>
    </row>
    <row r="57" spans="1:23" x14ac:dyDescent="0.3">
      <c r="A57" s="5">
        <v>6</v>
      </c>
      <c r="B57" s="5"/>
      <c r="C57" s="5"/>
      <c r="D57" s="5"/>
      <c r="E57" s="5">
        <v>6</v>
      </c>
      <c r="F57" s="5"/>
      <c r="G57" s="5"/>
      <c r="H57" s="5"/>
      <c r="I57" s="5">
        <v>6</v>
      </c>
      <c r="J57" s="5"/>
      <c r="K57" s="5"/>
      <c r="L57" s="5"/>
      <c r="M57" s="5">
        <v>6</v>
      </c>
      <c r="N57" s="5"/>
      <c r="O57" s="5"/>
      <c r="P57" s="5"/>
      <c r="Q57" s="5">
        <v>6</v>
      </c>
      <c r="R57" s="5"/>
      <c r="S57" s="5"/>
      <c r="T57" s="5"/>
      <c r="U57" s="5">
        <v>6</v>
      </c>
      <c r="V57" s="5"/>
      <c r="W57" s="5"/>
    </row>
    <row r="58" spans="1:23" x14ac:dyDescent="0.3">
      <c r="A58" s="5">
        <v>7</v>
      </c>
      <c r="B58" s="5"/>
      <c r="C58" s="5"/>
      <c r="D58" s="5"/>
      <c r="E58" s="5">
        <v>7</v>
      </c>
      <c r="F58" s="5"/>
      <c r="G58" s="5"/>
      <c r="H58" s="5"/>
      <c r="I58" s="5">
        <v>7</v>
      </c>
      <c r="J58" s="5"/>
      <c r="K58" s="5"/>
      <c r="L58" s="5"/>
      <c r="M58" s="5">
        <v>7</v>
      </c>
      <c r="N58" s="5"/>
      <c r="O58" s="5"/>
      <c r="P58" s="5"/>
      <c r="Q58" s="5">
        <v>7</v>
      </c>
      <c r="R58" s="5"/>
      <c r="S58" s="5"/>
      <c r="T58" s="5"/>
      <c r="U58" s="5">
        <v>7</v>
      </c>
      <c r="V58" s="5"/>
      <c r="W58" s="5"/>
    </row>
    <row r="59" spans="1:23" x14ac:dyDescent="0.3">
      <c r="A59" s="5">
        <v>8</v>
      </c>
      <c r="B59" s="5"/>
      <c r="C59" s="5"/>
      <c r="D59" s="5"/>
      <c r="E59" s="5">
        <v>8</v>
      </c>
      <c r="F59" s="5"/>
      <c r="G59" s="5"/>
      <c r="H59" s="5"/>
      <c r="I59" s="5">
        <v>8</v>
      </c>
      <c r="J59" s="5"/>
      <c r="K59" s="5"/>
      <c r="L59" s="5"/>
      <c r="M59" s="5">
        <v>8</v>
      </c>
      <c r="N59" s="5"/>
      <c r="O59" s="5"/>
      <c r="P59" s="5"/>
      <c r="Q59" s="5">
        <v>8</v>
      </c>
      <c r="R59" s="5"/>
      <c r="S59" s="5"/>
      <c r="T59" s="5"/>
      <c r="U59" s="5">
        <v>8</v>
      </c>
      <c r="V59" s="5"/>
      <c r="W59" s="5"/>
    </row>
    <row r="60" spans="1:23" x14ac:dyDescent="0.3">
      <c r="A60" s="5">
        <v>9</v>
      </c>
      <c r="B60" s="5"/>
      <c r="C60" s="5"/>
      <c r="D60" s="5"/>
      <c r="E60" s="5">
        <v>9</v>
      </c>
      <c r="F60" s="5"/>
      <c r="G60" s="5"/>
      <c r="H60" s="5"/>
      <c r="I60" s="5">
        <v>9</v>
      </c>
      <c r="J60" s="5"/>
      <c r="K60" s="5"/>
      <c r="L60" s="5"/>
      <c r="M60" s="5">
        <v>9</v>
      </c>
      <c r="N60" s="5"/>
      <c r="O60" s="5"/>
      <c r="P60" s="5"/>
      <c r="Q60" s="5">
        <v>9</v>
      </c>
      <c r="R60" s="5"/>
      <c r="S60" s="5"/>
      <c r="T60" s="5"/>
      <c r="U60" s="5">
        <v>9</v>
      </c>
      <c r="V60" s="5"/>
      <c r="W60" s="5"/>
    </row>
    <row r="61" spans="1:23" x14ac:dyDescent="0.3">
      <c r="A61" s="5">
        <v>10</v>
      </c>
      <c r="B61" s="5"/>
      <c r="C61" s="5"/>
      <c r="D61" s="5"/>
      <c r="E61" s="5">
        <v>10</v>
      </c>
      <c r="F61" s="5"/>
      <c r="G61" s="5"/>
      <c r="H61" s="5"/>
      <c r="I61" s="5">
        <v>10</v>
      </c>
      <c r="J61" s="5"/>
      <c r="K61" s="5"/>
      <c r="L61" s="5"/>
      <c r="M61" s="5">
        <v>10</v>
      </c>
      <c r="N61" s="5"/>
      <c r="O61" s="5"/>
      <c r="P61" s="5"/>
      <c r="Q61" s="5">
        <v>10</v>
      </c>
      <c r="R61" s="5"/>
      <c r="S61" s="5"/>
      <c r="T61" s="5"/>
      <c r="U61" s="5">
        <v>10</v>
      </c>
      <c r="V61" s="5"/>
      <c r="W61" s="5"/>
    </row>
  </sheetData>
  <mergeCells count="25">
    <mergeCell ref="A33:C34"/>
    <mergeCell ref="U35:W35"/>
    <mergeCell ref="A50:C50"/>
    <mergeCell ref="E50:G50"/>
    <mergeCell ref="I50:K50"/>
    <mergeCell ref="M50:O50"/>
    <mergeCell ref="Q50:S50"/>
    <mergeCell ref="U50:W50"/>
    <mergeCell ref="A35:C35"/>
    <mergeCell ref="E35:G35"/>
    <mergeCell ref="I35:K35"/>
    <mergeCell ref="M35:O35"/>
    <mergeCell ref="Q35:S35"/>
    <mergeCell ref="U5:W5"/>
    <mergeCell ref="A20:C20"/>
    <mergeCell ref="E20:G20"/>
    <mergeCell ref="I20:K20"/>
    <mergeCell ref="M20:O20"/>
    <mergeCell ref="Q20:S20"/>
    <mergeCell ref="U20:W20"/>
    <mergeCell ref="A5:C5"/>
    <mergeCell ref="E5:G5"/>
    <mergeCell ref="I5:K5"/>
    <mergeCell ref="M5:O5"/>
    <mergeCell ref="Q5:S5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opLeftCell="B22" workbookViewId="0">
      <selection activeCell="B23" sqref="B23"/>
    </sheetView>
  </sheetViews>
  <sheetFormatPr baseColWidth="10" defaultColWidth="11.44140625" defaultRowHeight="14.4" x14ac:dyDescent="0.3"/>
  <cols>
    <col min="1" max="1" width="47.88671875" style="178" customWidth="1"/>
    <col min="2" max="2" width="11.88671875" style="178" bestFit="1" customWidth="1"/>
    <col min="3" max="3" width="14.88671875" style="178" customWidth="1"/>
    <col min="4" max="4" width="11.44140625" style="178"/>
    <col min="5" max="5" width="12.5546875" style="178" bestFit="1" customWidth="1"/>
    <col min="6" max="16384" width="11.44140625" style="178"/>
  </cols>
  <sheetData>
    <row r="1" spans="1:29" x14ac:dyDescent="0.3">
      <c r="B1" s="178" t="s">
        <v>323</v>
      </c>
      <c r="C1" s="178" t="s">
        <v>324</v>
      </c>
      <c r="D1" s="178" t="s">
        <v>325</v>
      </c>
      <c r="E1" s="178" t="s">
        <v>326</v>
      </c>
      <c r="F1" s="178" t="s">
        <v>327</v>
      </c>
      <c r="G1" s="178" t="s">
        <v>328</v>
      </c>
    </row>
    <row r="2" spans="1:29" x14ac:dyDescent="0.3">
      <c r="A2" s="178" t="s">
        <v>329</v>
      </c>
      <c r="B2" s="37" t="s">
        <v>241</v>
      </c>
      <c r="C2" s="37" t="s">
        <v>241</v>
      </c>
      <c r="D2" s="37" t="s">
        <v>241</v>
      </c>
      <c r="E2" s="186" t="s">
        <v>120</v>
      </c>
      <c r="F2" s="186"/>
      <c r="G2" s="186"/>
      <c r="H2" s="187"/>
    </row>
    <row r="3" spans="1:29" x14ac:dyDescent="0.3">
      <c r="A3" s="178" t="s">
        <v>330</v>
      </c>
      <c r="B3" s="37" t="s">
        <v>142</v>
      </c>
      <c r="C3" s="37" t="s">
        <v>142</v>
      </c>
      <c r="D3" s="37" t="s">
        <v>142</v>
      </c>
      <c r="E3" s="186" t="s">
        <v>143</v>
      </c>
      <c r="F3" s="186"/>
      <c r="G3" s="186"/>
      <c r="H3" s="187"/>
    </row>
    <row r="4" spans="1:29" x14ac:dyDescent="0.3">
      <c r="A4" s="178" t="s">
        <v>331</v>
      </c>
      <c r="B4" s="37" t="s">
        <v>142</v>
      </c>
      <c r="C4" s="37" t="s">
        <v>142</v>
      </c>
      <c r="D4" s="37" t="s">
        <v>142</v>
      </c>
      <c r="E4" s="186" t="s">
        <v>120</v>
      </c>
      <c r="F4" s="188" t="s">
        <v>332</v>
      </c>
      <c r="G4" s="186" t="s">
        <v>143</v>
      </c>
    </row>
    <row r="5" spans="1:29" x14ac:dyDescent="0.3">
      <c r="A5" s="178" t="s">
        <v>333</v>
      </c>
      <c r="B5" s="37" t="s">
        <v>142</v>
      </c>
      <c r="C5" s="37" t="s">
        <v>142</v>
      </c>
      <c r="D5" s="37" t="s">
        <v>142</v>
      </c>
      <c r="E5" s="186" t="s">
        <v>120</v>
      </c>
      <c r="F5" s="189" t="s">
        <v>521</v>
      </c>
      <c r="G5" s="186" t="s">
        <v>143</v>
      </c>
    </row>
    <row r="6" spans="1:29" x14ac:dyDescent="0.3">
      <c r="A6" s="178" t="s">
        <v>334</v>
      </c>
      <c r="B6" s="37" t="s">
        <v>142</v>
      </c>
      <c r="C6" s="37" t="s">
        <v>142</v>
      </c>
      <c r="D6" s="37" t="s">
        <v>142</v>
      </c>
      <c r="E6" s="186" t="s">
        <v>120</v>
      </c>
      <c r="F6" s="189" t="s">
        <v>522</v>
      </c>
      <c r="G6" s="186" t="s">
        <v>143</v>
      </c>
    </row>
    <row r="7" spans="1:29" x14ac:dyDescent="0.3">
      <c r="A7" s="178" t="s">
        <v>336</v>
      </c>
      <c r="B7" s="190" t="s">
        <v>148</v>
      </c>
      <c r="C7" s="190" t="s">
        <v>148</v>
      </c>
      <c r="D7" s="190" t="s">
        <v>148</v>
      </c>
      <c r="E7" s="191" t="s">
        <v>120</v>
      </c>
      <c r="F7" s="192"/>
      <c r="G7" s="192"/>
      <c r="H7" s="193"/>
    </row>
    <row r="8" spans="1:29" x14ac:dyDescent="0.3">
      <c r="A8" s="178" t="s">
        <v>337</v>
      </c>
      <c r="B8" s="190" t="s">
        <v>143</v>
      </c>
      <c r="C8" s="37" t="s">
        <v>142</v>
      </c>
      <c r="D8" s="37" t="s">
        <v>142</v>
      </c>
      <c r="E8" s="37" t="s">
        <v>142</v>
      </c>
      <c r="F8" s="190" t="s">
        <v>120</v>
      </c>
      <c r="G8" s="194"/>
      <c r="H8" s="195"/>
    </row>
    <row r="11" spans="1:29" x14ac:dyDescent="0.3">
      <c r="B11" s="178" t="s">
        <v>329</v>
      </c>
      <c r="I11" s="178" t="s">
        <v>330</v>
      </c>
      <c r="P11" s="178" t="s">
        <v>331</v>
      </c>
      <c r="X11" s="178" t="s">
        <v>333</v>
      </c>
    </row>
    <row r="12" spans="1:29" x14ac:dyDescent="0.3">
      <c r="B12" s="37" t="s">
        <v>241</v>
      </c>
      <c r="C12" s="37" t="s">
        <v>241</v>
      </c>
      <c r="D12" s="37" t="s">
        <v>241</v>
      </c>
      <c r="E12" s="37" t="s">
        <v>120</v>
      </c>
      <c r="I12" s="37" t="s">
        <v>142</v>
      </c>
      <c r="J12" s="37" t="s">
        <v>142</v>
      </c>
      <c r="K12" s="37" t="s">
        <v>142</v>
      </c>
      <c r="L12" s="186" t="s">
        <v>143</v>
      </c>
      <c r="P12" s="37" t="s">
        <v>142</v>
      </c>
      <c r="Q12" s="37" t="s">
        <v>142</v>
      </c>
      <c r="R12" s="37" t="s">
        <v>142</v>
      </c>
      <c r="S12" s="186" t="s">
        <v>120</v>
      </c>
      <c r="T12" s="188" t="s">
        <v>332</v>
      </c>
      <c r="U12" s="186" t="s">
        <v>143</v>
      </c>
      <c r="V12" s="186"/>
      <c r="X12" s="37" t="s">
        <v>142</v>
      </c>
      <c r="Y12" s="37" t="s">
        <v>142</v>
      </c>
      <c r="Z12" s="37" t="s">
        <v>142</v>
      </c>
      <c r="AA12" s="186" t="s">
        <v>120</v>
      </c>
      <c r="AB12" s="189" t="s">
        <v>146</v>
      </c>
      <c r="AC12" s="186" t="s">
        <v>143</v>
      </c>
    </row>
    <row r="13" spans="1:29" x14ac:dyDescent="0.3">
      <c r="A13" s="178" t="s">
        <v>523</v>
      </c>
    </row>
    <row r="14" spans="1:29" x14ac:dyDescent="0.3">
      <c r="A14" s="178" t="s">
        <v>524</v>
      </c>
    </row>
    <row r="15" spans="1:29" x14ac:dyDescent="0.3">
      <c r="A15" s="178" t="s">
        <v>525</v>
      </c>
    </row>
    <row r="16" spans="1:29" x14ac:dyDescent="0.3">
      <c r="A16" s="178" t="s">
        <v>526</v>
      </c>
      <c r="B16" s="178">
        <v>13</v>
      </c>
      <c r="C16" s="178">
        <v>13</v>
      </c>
      <c r="D16" s="178">
        <v>13</v>
      </c>
      <c r="E16" s="178">
        <v>7.9</v>
      </c>
      <c r="I16" s="178">
        <v>13</v>
      </c>
      <c r="J16" s="178">
        <v>13</v>
      </c>
      <c r="K16" s="178">
        <v>13</v>
      </c>
      <c r="L16" s="178">
        <v>10</v>
      </c>
      <c r="P16" s="178">
        <v>13</v>
      </c>
      <c r="Q16" s="178">
        <v>13</v>
      </c>
      <c r="R16" s="178">
        <v>13</v>
      </c>
      <c r="S16" s="178">
        <v>8</v>
      </c>
      <c r="T16" s="178">
        <v>8</v>
      </c>
      <c r="U16" s="178">
        <v>10.6</v>
      </c>
      <c r="X16" s="178">
        <v>13</v>
      </c>
      <c r="Y16" s="178">
        <v>13</v>
      </c>
      <c r="Z16" s="178">
        <v>13</v>
      </c>
      <c r="AA16" s="178">
        <v>8</v>
      </c>
      <c r="AB16" s="178">
        <v>8</v>
      </c>
      <c r="AC16" s="178">
        <v>10.6</v>
      </c>
    </row>
    <row r="17" spans="1:29" x14ac:dyDescent="0.3">
      <c r="A17" s="178" t="s">
        <v>524</v>
      </c>
      <c r="B17" s="178">
        <v>89</v>
      </c>
      <c r="C17" s="178">
        <v>89</v>
      </c>
      <c r="D17" s="178">
        <v>89</v>
      </c>
      <c r="E17" s="178">
        <v>70</v>
      </c>
      <c r="I17" s="178">
        <v>89</v>
      </c>
      <c r="J17" s="178">
        <v>89</v>
      </c>
      <c r="K17" s="178">
        <v>89</v>
      </c>
      <c r="L17" s="178">
        <v>80</v>
      </c>
      <c r="P17" s="178">
        <v>89</v>
      </c>
      <c r="Q17" s="178">
        <v>89</v>
      </c>
      <c r="R17" s="178">
        <v>89</v>
      </c>
      <c r="S17" s="178">
        <v>70</v>
      </c>
      <c r="T17" s="178">
        <v>91</v>
      </c>
      <c r="U17" s="178">
        <v>80</v>
      </c>
      <c r="X17" s="178">
        <v>89</v>
      </c>
      <c r="Y17" s="178">
        <v>89</v>
      </c>
      <c r="Z17" s="178">
        <v>89</v>
      </c>
      <c r="AA17" s="178">
        <v>70</v>
      </c>
      <c r="AB17" s="178">
        <v>80</v>
      </c>
      <c r="AC17" s="178">
        <v>80</v>
      </c>
    </row>
    <row r="18" spans="1:29" x14ac:dyDescent="0.3">
      <c r="A18" s="178" t="s">
        <v>525</v>
      </c>
      <c r="B18" s="178">
        <f>B16*B17</f>
        <v>1157</v>
      </c>
      <c r="C18" s="178">
        <f>C16*C17</f>
        <v>1157</v>
      </c>
      <c r="D18" s="178">
        <f>D16*D17</f>
        <v>1157</v>
      </c>
      <c r="E18" s="178">
        <f>E16*E17</f>
        <v>553</v>
      </c>
      <c r="I18" s="178">
        <f>I16*I17</f>
        <v>1157</v>
      </c>
      <c r="J18" s="178">
        <f>J16*J17</f>
        <v>1157</v>
      </c>
      <c r="K18" s="178">
        <f>K16*K17</f>
        <v>1157</v>
      </c>
      <c r="L18" s="178">
        <f>L16*L17</f>
        <v>800</v>
      </c>
      <c r="P18" s="178">
        <f t="shared" ref="P18:U18" si="0">P16*P17</f>
        <v>1157</v>
      </c>
      <c r="Q18" s="178">
        <f t="shared" si="0"/>
        <v>1157</v>
      </c>
      <c r="R18" s="178">
        <f t="shared" si="0"/>
        <v>1157</v>
      </c>
      <c r="S18" s="178">
        <f t="shared" si="0"/>
        <v>560</v>
      </c>
      <c r="T18" s="178">
        <f t="shared" si="0"/>
        <v>728</v>
      </c>
      <c r="U18" s="178">
        <f t="shared" si="0"/>
        <v>848</v>
      </c>
      <c r="X18" s="178">
        <f t="shared" ref="X18:AC18" si="1">X16*X17</f>
        <v>1157</v>
      </c>
      <c r="Y18" s="178">
        <f t="shared" si="1"/>
        <v>1157</v>
      </c>
      <c r="Z18" s="178">
        <f t="shared" si="1"/>
        <v>1157</v>
      </c>
      <c r="AA18" s="178">
        <f t="shared" si="1"/>
        <v>560</v>
      </c>
      <c r="AB18" s="178">
        <f t="shared" si="1"/>
        <v>640</v>
      </c>
      <c r="AC18" s="178">
        <f t="shared" si="1"/>
        <v>848</v>
      </c>
    </row>
    <row r="19" spans="1:29" x14ac:dyDescent="0.3">
      <c r="A19" s="178" t="s">
        <v>527</v>
      </c>
      <c r="B19" s="178">
        <f>B32</f>
        <v>1175.5999999999999</v>
      </c>
      <c r="C19" s="178">
        <v>881</v>
      </c>
      <c r="D19" s="178">
        <v>881</v>
      </c>
      <c r="E19" s="178">
        <v>574</v>
      </c>
      <c r="I19" s="178">
        <v>1076.5999999999999</v>
      </c>
      <c r="J19" s="178">
        <v>771</v>
      </c>
      <c r="K19" s="178">
        <v>771</v>
      </c>
      <c r="L19" s="178">
        <v>587</v>
      </c>
      <c r="P19" s="178">
        <v>1076.5999999999999</v>
      </c>
      <c r="Q19" s="178">
        <v>771</v>
      </c>
      <c r="R19" s="178">
        <v>771</v>
      </c>
      <c r="S19" s="178">
        <v>522</v>
      </c>
      <c r="T19" s="178">
        <f>T32</f>
        <v>569</v>
      </c>
      <c r="U19" s="178">
        <v>587</v>
      </c>
      <c r="X19" s="178">
        <v>1076.5999999999999</v>
      </c>
      <c r="Y19" s="178">
        <v>771</v>
      </c>
      <c r="Z19" s="178">
        <v>771</v>
      </c>
      <c r="AA19" s="178">
        <v>522</v>
      </c>
      <c r="AB19" s="178">
        <v>528</v>
      </c>
      <c r="AC19" s="178">
        <v>587</v>
      </c>
    </row>
    <row r="20" spans="1:29" x14ac:dyDescent="0.3">
      <c r="A20" s="178" t="s">
        <v>528</v>
      </c>
      <c r="B20" s="178">
        <f>B18-B19</f>
        <v>-18.599999999999909</v>
      </c>
      <c r="C20" s="178">
        <f t="shared" ref="C20:E20" si="2">C18-C19</f>
        <v>276</v>
      </c>
      <c r="D20" s="178">
        <f t="shared" si="2"/>
        <v>276</v>
      </c>
      <c r="E20" s="178">
        <f t="shared" si="2"/>
        <v>-21</v>
      </c>
      <c r="I20" s="178">
        <f>I18-I19</f>
        <v>80.400000000000091</v>
      </c>
      <c r="J20" s="178">
        <f t="shared" ref="J20:L20" si="3">J18-J19</f>
        <v>386</v>
      </c>
      <c r="K20" s="178">
        <f t="shared" si="3"/>
        <v>386</v>
      </c>
      <c r="L20" s="178">
        <f t="shared" si="3"/>
        <v>213</v>
      </c>
      <c r="P20" s="178">
        <f>P18-P19</f>
        <v>80.400000000000091</v>
      </c>
      <c r="Q20" s="178">
        <f t="shared" ref="Q20:U20" si="4">Q18-Q19</f>
        <v>386</v>
      </c>
      <c r="R20" s="178">
        <f t="shared" si="4"/>
        <v>386</v>
      </c>
      <c r="S20" s="178">
        <f t="shared" si="4"/>
        <v>38</v>
      </c>
      <c r="T20" s="178">
        <f t="shared" si="4"/>
        <v>159</v>
      </c>
      <c r="U20" s="178">
        <f t="shared" si="4"/>
        <v>261</v>
      </c>
      <c r="X20" s="178">
        <f>X18-X19</f>
        <v>80.400000000000091</v>
      </c>
      <c r="Y20" s="178">
        <f t="shared" ref="Y20:AC20" si="5">Y18-Y19</f>
        <v>386</v>
      </c>
      <c r="Z20" s="178">
        <f t="shared" si="5"/>
        <v>386</v>
      </c>
      <c r="AA20" s="178">
        <f t="shared" si="5"/>
        <v>38</v>
      </c>
      <c r="AB20" s="178">
        <f t="shared" si="5"/>
        <v>112</v>
      </c>
      <c r="AC20" s="178">
        <f t="shared" si="5"/>
        <v>261</v>
      </c>
    </row>
    <row r="22" spans="1:29" x14ac:dyDescent="0.3">
      <c r="A22" s="178" t="s">
        <v>529</v>
      </c>
      <c r="B22" s="175">
        <f>AVERAGE(B20:E20)</f>
        <v>128.10000000000002</v>
      </c>
      <c r="C22" s="175"/>
      <c r="D22" s="175"/>
      <c r="E22" s="175"/>
      <c r="F22" s="175"/>
      <c r="G22" s="175"/>
      <c r="H22" s="175"/>
      <c r="I22" s="175">
        <f>AVERAGE(I20:L20)</f>
        <v>266.35000000000002</v>
      </c>
      <c r="J22" s="175"/>
      <c r="K22" s="175"/>
      <c r="L22" s="175"/>
      <c r="M22" s="175"/>
      <c r="N22" s="175"/>
      <c r="O22" s="175"/>
      <c r="P22" s="175">
        <f>AVERAGE(P20:U20)</f>
        <v>218.4</v>
      </c>
      <c r="X22" s="175">
        <f>AVERAGE(X20:AC20)</f>
        <v>210.56666666666669</v>
      </c>
    </row>
    <row r="25" spans="1:29" x14ac:dyDescent="0.3">
      <c r="A25" s="178" t="s">
        <v>36</v>
      </c>
      <c r="B25" s="178">
        <v>170</v>
      </c>
      <c r="C25" s="178">
        <v>0</v>
      </c>
      <c r="D25" s="178">
        <v>0</v>
      </c>
      <c r="E25" s="178">
        <v>91</v>
      </c>
      <c r="I25" s="178">
        <v>170</v>
      </c>
      <c r="J25" s="178" t="s">
        <v>168</v>
      </c>
      <c r="K25" s="178" t="s">
        <v>168</v>
      </c>
      <c r="L25" s="178">
        <v>89</v>
      </c>
      <c r="P25" s="178">
        <v>170</v>
      </c>
      <c r="Q25" s="178" t="s">
        <v>168</v>
      </c>
      <c r="R25" s="178" t="s">
        <v>168</v>
      </c>
      <c r="S25" s="178">
        <v>91</v>
      </c>
      <c r="T25" s="178">
        <v>68</v>
      </c>
      <c r="U25" s="178">
        <v>89</v>
      </c>
      <c r="X25" s="178">
        <v>170</v>
      </c>
      <c r="Y25" s="178" t="s">
        <v>168</v>
      </c>
      <c r="Z25" s="178" t="s">
        <v>168</v>
      </c>
      <c r="AA25" s="178">
        <v>91</v>
      </c>
      <c r="AB25" s="178">
        <v>156</v>
      </c>
      <c r="AC25" s="178">
        <v>89</v>
      </c>
    </row>
    <row r="26" spans="1:29" x14ac:dyDescent="0.3">
      <c r="A26" s="178" t="s">
        <v>72</v>
      </c>
      <c r="B26" s="178">
        <v>111</v>
      </c>
      <c r="C26" s="178">
        <v>115</v>
      </c>
      <c r="D26" s="178">
        <v>115</v>
      </c>
      <c r="E26" s="178">
        <v>194</v>
      </c>
      <c r="I26" s="178">
        <v>18</v>
      </c>
      <c r="J26" s="178">
        <v>18</v>
      </c>
      <c r="K26" s="178">
        <v>18</v>
      </c>
      <c r="L26" s="178">
        <v>200</v>
      </c>
      <c r="P26" s="178">
        <v>18</v>
      </c>
      <c r="Q26" s="178">
        <v>18</v>
      </c>
      <c r="R26" s="178">
        <v>18</v>
      </c>
      <c r="S26" s="178">
        <v>142</v>
      </c>
      <c r="T26" s="178">
        <v>86</v>
      </c>
      <c r="U26" s="178">
        <v>200</v>
      </c>
      <c r="X26" s="178">
        <v>18</v>
      </c>
      <c r="Y26" s="178">
        <v>18</v>
      </c>
      <c r="Z26" s="178">
        <v>18</v>
      </c>
      <c r="AA26" s="178">
        <v>142</v>
      </c>
      <c r="AB26" s="178">
        <v>86</v>
      </c>
      <c r="AC26" s="178">
        <v>200</v>
      </c>
    </row>
    <row r="27" spans="1:29" x14ac:dyDescent="0.3">
      <c r="A27" s="178" t="s">
        <v>42</v>
      </c>
      <c r="B27" s="178">
        <v>11</v>
      </c>
      <c r="C27" s="178">
        <v>19</v>
      </c>
      <c r="D27" s="178">
        <v>19</v>
      </c>
      <c r="E27" s="178">
        <v>71</v>
      </c>
      <c r="I27" s="178">
        <v>11</v>
      </c>
      <c r="J27" s="178">
        <v>11</v>
      </c>
      <c r="K27" s="178">
        <v>11</v>
      </c>
      <c r="L27" s="178">
        <v>71</v>
      </c>
      <c r="P27" s="178">
        <v>11</v>
      </c>
      <c r="Q27" s="178">
        <v>11</v>
      </c>
      <c r="R27" s="178">
        <v>11</v>
      </c>
      <c r="S27" s="178">
        <v>71</v>
      </c>
      <c r="T27" s="178">
        <v>197</v>
      </c>
      <c r="U27" s="178">
        <v>71</v>
      </c>
      <c r="X27" s="178">
        <v>11</v>
      </c>
      <c r="Y27" s="178">
        <v>11</v>
      </c>
      <c r="Z27" s="178">
        <v>11</v>
      </c>
      <c r="AA27" s="178">
        <v>71</v>
      </c>
      <c r="AB27" s="178">
        <v>68</v>
      </c>
      <c r="AC27" s="178">
        <v>71</v>
      </c>
    </row>
    <row r="28" spans="1:29" x14ac:dyDescent="0.3">
      <c r="A28" s="178" t="s">
        <v>43</v>
      </c>
      <c r="B28" s="178" t="s">
        <v>274</v>
      </c>
      <c r="C28" s="178">
        <v>747</v>
      </c>
      <c r="D28" s="178">
        <v>747</v>
      </c>
      <c r="E28" s="178">
        <v>218</v>
      </c>
      <c r="I28" s="178" t="s">
        <v>277</v>
      </c>
      <c r="J28" s="178" t="s">
        <v>276</v>
      </c>
      <c r="K28" s="178" t="s">
        <v>338</v>
      </c>
      <c r="L28" s="178">
        <v>218</v>
      </c>
      <c r="P28" s="178" t="s">
        <v>277</v>
      </c>
      <c r="Q28" s="178" t="s">
        <v>276</v>
      </c>
      <c r="R28" s="178" t="s">
        <v>338</v>
      </c>
      <c r="S28" s="178">
        <v>218</v>
      </c>
      <c r="T28" s="178">
        <v>218</v>
      </c>
      <c r="U28" s="178">
        <v>218</v>
      </c>
      <c r="X28" s="178" t="s">
        <v>277</v>
      </c>
      <c r="Y28" s="178" t="s">
        <v>276</v>
      </c>
      <c r="Z28" s="178" t="s">
        <v>338</v>
      </c>
      <c r="AA28" s="178">
        <v>218</v>
      </c>
      <c r="AB28" s="178">
        <v>218</v>
      </c>
      <c r="AC28" s="178">
        <v>218</v>
      </c>
    </row>
    <row r="29" spans="1:29" x14ac:dyDescent="0.3">
      <c r="A29" s="178" t="s">
        <v>44</v>
      </c>
      <c r="B29" s="178" t="s">
        <v>168</v>
      </c>
      <c r="C29" s="178" t="s">
        <v>168</v>
      </c>
      <c r="D29" s="178" t="s">
        <v>168</v>
      </c>
      <c r="E29" s="178" t="s">
        <v>168</v>
      </c>
      <c r="I29" s="178" t="s">
        <v>168</v>
      </c>
      <c r="J29" s="178" t="s">
        <v>168</v>
      </c>
      <c r="K29" s="178" t="s">
        <v>168</v>
      </c>
      <c r="L29" s="178" t="s">
        <v>168</v>
      </c>
      <c r="P29" s="178" t="s">
        <v>168</v>
      </c>
      <c r="Q29" s="178" t="s">
        <v>168</v>
      </c>
      <c r="R29" s="178" t="s">
        <v>168</v>
      </c>
      <c r="S29" s="178" t="s">
        <v>168</v>
      </c>
      <c r="T29" s="178" t="s">
        <v>168</v>
      </c>
      <c r="U29" s="178" t="s">
        <v>168</v>
      </c>
      <c r="X29" s="178" t="s">
        <v>168</v>
      </c>
      <c r="Y29" s="178" t="s">
        <v>168</v>
      </c>
      <c r="Z29" s="178" t="s">
        <v>168</v>
      </c>
      <c r="AA29" s="178" t="s">
        <v>168</v>
      </c>
      <c r="AB29" s="178" t="s">
        <v>168</v>
      </c>
      <c r="AC29" s="178" t="s">
        <v>168</v>
      </c>
    </row>
    <row r="30" spans="1:29" x14ac:dyDescent="0.3">
      <c r="A30" s="178" t="s">
        <v>45</v>
      </c>
      <c r="B30" s="178" t="s">
        <v>168</v>
      </c>
      <c r="C30" s="178" t="s">
        <v>168</v>
      </c>
      <c r="D30" s="178" t="s">
        <v>168</v>
      </c>
      <c r="E30" s="178" t="s">
        <v>168</v>
      </c>
      <c r="I30" s="178" t="s">
        <v>168</v>
      </c>
      <c r="J30" s="178" t="s">
        <v>168</v>
      </c>
      <c r="K30" s="178" t="s">
        <v>168</v>
      </c>
      <c r="L30" s="178" t="s">
        <v>168</v>
      </c>
      <c r="P30" s="178" t="s">
        <v>168</v>
      </c>
      <c r="Q30" s="178" t="s">
        <v>168</v>
      </c>
      <c r="R30" s="178" t="s">
        <v>168</v>
      </c>
      <c r="S30" s="178" t="s">
        <v>168</v>
      </c>
      <c r="T30" s="178" t="s">
        <v>168</v>
      </c>
      <c r="U30" s="178" t="s">
        <v>168</v>
      </c>
      <c r="X30" s="178" t="s">
        <v>168</v>
      </c>
      <c r="Y30" s="178" t="s">
        <v>168</v>
      </c>
      <c r="Z30" s="178" t="s">
        <v>168</v>
      </c>
      <c r="AA30" s="178" t="s">
        <v>168</v>
      </c>
      <c r="AB30" s="178" t="s">
        <v>168</v>
      </c>
      <c r="AC30" s="178" t="s">
        <v>168</v>
      </c>
    </row>
    <row r="31" spans="1:29" x14ac:dyDescent="0.3">
      <c r="A31" s="178" t="s">
        <v>46</v>
      </c>
      <c r="B31" s="178" t="s">
        <v>168</v>
      </c>
      <c r="C31" s="178" t="s">
        <v>168</v>
      </c>
      <c r="D31" s="178" t="s">
        <v>168</v>
      </c>
      <c r="E31" s="178" t="s">
        <v>168</v>
      </c>
      <c r="I31" s="178" t="s">
        <v>168</v>
      </c>
      <c r="J31" s="178" t="s">
        <v>168</v>
      </c>
      <c r="K31" s="178" t="s">
        <v>168</v>
      </c>
      <c r="L31" s="178">
        <v>9.1999999999999993</v>
      </c>
      <c r="P31" s="178" t="s">
        <v>168</v>
      </c>
      <c r="Q31" s="178" t="s">
        <v>168</v>
      </c>
      <c r="R31" s="178" t="s">
        <v>168</v>
      </c>
      <c r="S31" s="178" t="s">
        <v>168</v>
      </c>
      <c r="T31" s="178" t="s">
        <v>168</v>
      </c>
      <c r="U31" s="178">
        <v>9.1999999999999993</v>
      </c>
      <c r="X31" s="178" t="s">
        <v>168</v>
      </c>
      <c r="Y31" s="178" t="s">
        <v>168</v>
      </c>
      <c r="Z31" s="178" t="s">
        <v>168</v>
      </c>
      <c r="AA31" s="178" t="s">
        <v>168</v>
      </c>
      <c r="AB31" s="178" t="s">
        <v>168</v>
      </c>
      <c r="AC31" s="178">
        <v>9.1999999999999993</v>
      </c>
    </row>
    <row r="32" spans="1:29" x14ac:dyDescent="0.3">
      <c r="A32" s="178" t="s">
        <v>47</v>
      </c>
      <c r="B32" s="178">
        <v>1175.5999999999999</v>
      </c>
      <c r="C32" s="178">
        <v>881</v>
      </c>
      <c r="D32" s="178">
        <v>882</v>
      </c>
      <c r="E32" s="178">
        <v>574</v>
      </c>
      <c r="I32" s="178">
        <v>1076.5999999999999</v>
      </c>
      <c r="J32" s="178">
        <v>771</v>
      </c>
      <c r="K32" s="178">
        <v>771</v>
      </c>
      <c r="L32" s="178">
        <v>587</v>
      </c>
      <c r="P32" s="178">
        <v>1076.5999999999999</v>
      </c>
      <c r="Q32" s="178">
        <v>771</v>
      </c>
      <c r="R32" s="178">
        <v>771</v>
      </c>
      <c r="S32" s="178">
        <v>522</v>
      </c>
      <c r="T32" s="178">
        <f>SUM(T25:T31)</f>
        <v>569</v>
      </c>
      <c r="U32" s="178">
        <v>587</v>
      </c>
      <c r="X32" s="178">
        <v>1076.5999999999999</v>
      </c>
      <c r="Y32" s="178">
        <v>771</v>
      </c>
      <c r="Z32" s="178">
        <v>771</v>
      </c>
      <c r="AA32" s="178">
        <v>522</v>
      </c>
      <c r="AB32" s="178">
        <v>528</v>
      </c>
      <c r="AC32" s="178">
        <v>587</v>
      </c>
    </row>
    <row r="37" spans="1:20" x14ac:dyDescent="0.3">
      <c r="B37" s="178" t="s">
        <v>334</v>
      </c>
      <c r="I37" s="178" t="s">
        <v>336</v>
      </c>
      <c r="P37" s="178" t="s">
        <v>337</v>
      </c>
    </row>
    <row r="38" spans="1:20" x14ac:dyDescent="0.3">
      <c r="B38" s="37" t="s">
        <v>142</v>
      </c>
      <c r="C38" s="37" t="s">
        <v>142</v>
      </c>
      <c r="D38" s="37" t="s">
        <v>142</v>
      </c>
      <c r="E38" s="186" t="s">
        <v>120</v>
      </c>
      <c r="F38" s="189" t="s">
        <v>147</v>
      </c>
      <c r="G38" s="186" t="s">
        <v>143</v>
      </c>
      <c r="I38" s="190" t="s">
        <v>148</v>
      </c>
      <c r="J38" s="190" t="s">
        <v>148</v>
      </c>
      <c r="K38" s="190" t="s">
        <v>148</v>
      </c>
      <c r="L38" s="191" t="s">
        <v>120</v>
      </c>
      <c r="M38" s="192"/>
      <c r="N38" s="192"/>
      <c r="P38" s="190" t="s">
        <v>143</v>
      </c>
      <c r="Q38" s="37" t="s">
        <v>142</v>
      </c>
      <c r="R38" s="37" t="s">
        <v>142</v>
      </c>
      <c r="S38" s="37" t="s">
        <v>142</v>
      </c>
      <c r="T38" s="190" t="s">
        <v>120</v>
      </c>
    </row>
    <row r="39" spans="1:20" x14ac:dyDescent="0.3">
      <c r="A39" s="178" t="s">
        <v>523</v>
      </c>
      <c r="F39" s="178">
        <v>5</v>
      </c>
    </row>
    <row r="40" spans="1:20" x14ac:dyDescent="0.3">
      <c r="A40" s="178" t="s">
        <v>524</v>
      </c>
      <c r="F40" s="178">
        <v>235</v>
      </c>
    </row>
    <row r="41" spans="1:20" x14ac:dyDescent="0.3">
      <c r="A41" s="178" t="s">
        <v>525</v>
      </c>
      <c r="F41" s="178">
        <f>F39*F40</f>
        <v>1175</v>
      </c>
    </row>
    <row r="42" spans="1:20" x14ac:dyDescent="0.3">
      <c r="A42" s="178" t="s">
        <v>526</v>
      </c>
      <c r="B42" s="178">
        <v>13</v>
      </c>
      <c r="C42" s="178">
        <v>13</v>
      </c>
      <c r="D42" s="178">
        <v>13</v>
      </c>
      <c r="E42" s="178">
        <v>8</v>
      </c>
      <c r="G42" s="178">
        <v>10.6</v>
      </c>
      <c r="I42" s="178">
        <v>6</v>
      </c>
      <c r="J42" s="178">
        <v>10</v>
      </c>
      <c r="K42" s="178">
        <v>10</v>
      </c>
      <c r="L42" s="178">
        <v>8</v>
      </c>
      <c r="P42" s="178">
        <v>10</v>
      </c>
      <c r="Q42" s="178">
        <v>13</v>
      </c>
      <c r="R42" s="178">
        <v>13</v>
      </c>
      <c r="S42" s="178">
        <v>13</v>
      </c>
      <c r="T42" s="178">
        <v>8</v>
      </c>
    </row>
    <row r="43" spans="1:20" x14ac:dyDescent="0.3">
      <c r="A43" s="178" t="s">
        <v>524</v>
      </c>
      <c r="B43" s="178">
        <v>89</v>
      </c>
      <c r="C43" s="178">
        <v>89</v>
      </c>
      <c r="D43" s="178">
        <v>89</v>
      </c>
      <c r="E43" s="178">
        <v>70</v>
      </c>
      <c r="G43" s="178">
        <v>80</v>
      </c>
      <c r="I43" s="178">
        <v>89</v>
      </c>
      <c r="J43" s="178">
        <v>89</v>
      </c>
      <c r="K43" s="178">
        <v>89</v>
      </c>
      <c r="L43" s="178">
        <v>70</v>
      </c>
      <c r="P43" s="178">
        <v>80</v>
      </c>
      <c r="Q43" s="178">
        <v>89</v>
      </c>
      <c r="R43" s="178">
        <v>89</v>
      </c>
      <c r="S43" s="178">
        <v>89</v>
      </c>
      <c r="T43" s="178">
        <v>70</v>
      </c>
    </row>
    <row r="44" spans="1:20" x14ac:dyDescent="0.3">
      <c r="A44" s="178" t="s">
        <v>525</v>
      </c>
      <c r="B44" s="178">
        <f>B42*B43</f>
        <v>1157</v>
      </c>
      <c r="C44" s="178">
        <f>C42*C43</f>
        <v>1157</v>
      </c>
      <c r="D44" s="178">
        <f>D42*D43</f>
        <v>1157</v>
      </c>
      <c r="E44" s="178">
        <f>E42*E43</f>
        <v>560</v>
      </c>
      <c r="G44" s="178">
        <f>G42*G43</f>
        <v>848</v>
      </c>
      <c r="I44" s="178">
        <f>I42*I43</f>
        <v>534</v>
      </c>
      <c r="J44" s="178">
        <f>J42*J43</f>
        <v>890</v>
      </c>
      <c r="K44" s="178">
        <f>K42*K43</f>
        <v>890</v>
      </c>
      <c r="L44" s="178">
        <f>L42*L43</f>
        <v>560</v>
      </c>
      <c r="P44" s="178">
        <f>P42*P43</f>
        <v>800</v>
      </c>
      <c r="Q44" s="178">
        <f>Q42*Q43</f>
        <v>1157</v>
      </c>
      <c r="R44" s="178">
        <f>R42*R43</f>
        <v>1157</v>
      </c>
      <c r="S44" s="178">
        <f>S42*S43</f>
        <v>1157</v>
      </c>
      <c r="T44" s="178">
        <f>T42*T43</f>
        <v>560</v>
      </c>
    </row>
    <row r="45" spans="1:20" x14ac:dyDescent="0.3">
      <c r="A45" s="178" t="s">
        <v>527</v>
      </c>
      <c r="B45" s="178">
        <v>1076.5999999999999</v>
      </c>
      <c r="C45" s="178">
        <v>771</v>
      </c>
      <c r="D45" s="178">
        <v>771</v>
      </c>
      <c r="E45" s="178">
        <v>522</v>
      </c>
      <c r="F45" s="178">
        <v>532</v>
      </c>
      <c r="G45" s="178">
        <v>587</v>
      </c>
      <c r="I45" s="178">
        <v>1164</v>
      </c>
      <c r="J45" s="178">
        <v>585</v>
      </c>
      <c r="K45" s="178">
        <v>585</v>
      </c>
      <c r="L45" s="178">
        <v>522</v>
      </c>
      <c r="P45" s="178">
        <v>625.20000000000005</v>
      </c>
      <c r="Q45" s="178">
        <v>1076.5999999999999</v>
      </c>
      <c r="R45" s="178">
        <v>771</v>
      </c>
      <c r="S45" s="178">
        <v>771</v>
      </c>
      <c r="T45" s="178">
        <v>522</v>
      </c>
    </row>
    <row r="46" spans="1:20" x14ac:dyDescent="0.3">
      <c r="A46" s="178" t="s">
        <v>528</v>
      </c>
      <c r="B46" s="178">
        <f>B44-B45</f>
        <v>80.400000000000091</v>
      </c>
      <c r="C46" s="178">
        <f t="shared" ref="C46:D46" si="6">C44-C45</f>
        <v>386</v>
      </c>
      <c r="D46" s="178">
        <f t="shared" si="6"/>
        <v>386</v>
      </c>
      <c r="E46" s="178">
        <f>E44-E45</f>
        <v>38</v>
      </c>
      <c r="F46" s="178">
        <f>F41-F45</f>
        <v>643</v>
      </c>
      <c r="G46" s="178">
        <f t="shared" ref="G46" si="7">G44-G45</f>
        <v>261</v>
      </c>
      <c r="I46" s="178">
        <f>I44-I45</f>
        <v>-630</v>
      </c>
      <c r="J46" s="178">
        <f t="shared" ref="J46:L46" si="8">J44-J45</f>
        <v>305</v>
      </c>
      <c r="K46" s="178">
        <f t="shared" si="8"/>
        <v>305</v>
      </c>
      <c r="L46" s="178">
        <f t="shared" si="8"/>
        <v>38</v>
      </c>
      <c r="P46" s="178">
        <f>P44-P45</f>
        <v>174.79999999999995</v>
      </c>
      <c r="Q46" s="178">
        <f>Q44-Q45</f>
        <v>80.400000000000091</v>
      </c>
      <c r="R46" s="178">
        <f t="shared" ref="R46:T46" si="9">R44-R45</f>
        <v>386</v>
      </c>
      <c r="S46" s="178">
        <f t="shared" si="9"/>
        <v>386</v>
      </c>
      <c r="T46" s="178">
        <f t="shared" si="9"/>
        <v>38</v>
      </c>
    </row>
    <row r="47" spans="1:20" x14ac:dyDescent="0.3">
      <c r="A47" s="178" t="s">
        <v>530</v>
      </c>
      <c r="F47" s="178">
        <f>F39*B71-F45</f>
        <v>838</v>
      </c>
    </row>
    <row r="48" spans="1:20" x14ac:dyDescent="0.3">
      <c r="A48" s="178" t="s">
        <v>529</v>
      </c>
      <c r="B48" s="175">
        <f>AVERAGE(B46:G46)</f>
        <v>299.06666666666666</v>
      </c>
      <c r="D48" s="175"/>
      <c r="E48" s="175"/>
      <c r="F48" s="175"/>
      <c r="G48" s="175"/>
      <c r="H48" s="175"/>
      <c r="I48" s="175">
        <f>AVERAGE(I46:L46)</f>
        <v>4.5</v>
      </c>
      <c r="J48" s="175"/>
      <c r="K48" s="175"/>
      <c r="L48" s="175"/>
      <c r="M48" s="175"/>
      <c r="N48" s="175"/>
      <c r="O48" s="175"/>
      <c r="P48" s="175">
        <f>AVERAGE(P46:T46)</f>
        <v>213.04000000000002</v>
      </c>
    </row>
    <row r="49" spans="1:20" x14ac:dyDescent="0.3">
      <c r="A49" s="178" t="s">
        <v>531</v>
      </c>
      <c r="B49" s="175">
        <f>AVERAGE(B46:E46,F47,G46)</f>
        <v>331.56666666666666</v>
      </c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</row>
    <row r="51" spans="1:20" x14ac:dyDescent="0.3">
      <c r="A51" s="178" t="s">
        <v>36</v>
      </c>
      <c r="B51" s="178">
        <v>170</v>
      </c>
      <c r="C51" s="178" t="s">
        <v>168</v>
      </c>
      <c r="D51" s="178" t="s">
        <v>168</v>
      </c>
      <c r="E51" s="178">
        <v>91</v>
      </c>
      <c r="F51" s="178">
        <v>130</v>
      </c>
      <c r="G51" s="178">
        <v>89</v>
      </c>
      <c r="I51" s="178">
        <v>78</v>
      </c>
      <c r="J51" s="178">
        <v>0</v>
      </c>
      <c r="K51" s="178">
        <v>0</v>
      </c>
      <c r="L51" s="178">
        <v>91</v>
      </c>
      <c r="P51" s="178">
        <v>89</v>
      </c>
      <c r="Q51" s="178">
        <v>170</v>
      </c>
      <c r="R51" s="178" t="s">
        <v>168</v>
      </c>
      <c r="S51" s="178" t="s">
        <v>168</v>
      </c>
      <c r="T51" s="178">
        <v>91</v>
      </c>
    </row>
    <row r="52" spans="1:20" x14ac:dyDescent="0.3">
      <c r="A52" s="178" t="s">
        <v>72</v>
      </c>
      <c r="B52" s="178">
        <v>18</v>
      </c>
      <c r="C52" s="178">
        <v>18</v>
      </c>
      <c r="D52" s="178">
        <v>18</v>
      </c>
      <c r="E52" s="178">
        <v>142</v>
      </c>
      <c r="F52" s="178">
        <v>60</v>
      </c>
      <c r="G52" s="178">
        <v>200</v>
      </c>
      <c r="I52" s="178">
        <v>294</v>
      </c>
      <c r="J52" s="178">
        <v>222</v>
      </c>
      <c r="K52" s="178">
        <v>222</v>
      </c>
      <c r="L52" s="178">
        <v>142</v>
      </c>
      <c r="P52" s="178">
        <v>238</v>
      </c>
      <c r="Q52" s="178">
        <v>18</v>
      </c>
      <c r="R52" s="178">
        <v>18</v>
      </c>
      <c r="S52" s="178">
        <v>18</v>
      </c>
      <c r="T52" s="178">
        <v>142</v>
      </c>
    </row>
    <row r="53" spans="1:20" x14ac:dyDescent="0.3">
      <c r="A53" s="178" t="s">
        <v>42</v>
      </c>
      <c r="B53" s="178">
        <v>11</v>
      </c>
      <c r="C53" s="178">
        <v>11</v>
      </c>
      <c r="D53" s="178">
        <v>11</v>
      </c>
      <c r="E53" s="178">
        <v>71</v>
      </c>
      <c r="F53" s="178">
        <v>124</v>
      </c>
      <c r="G53" s="178">
        <v>71</v>
      </c>
      <c r="I53" s="178">
        <v>257</v>
      </c>
      <c r="J53" s="178">
        <v>68</v>
      </c>
      <c r="K53" s="178">
        <v>68</v>
      </c>
      <c r="L53" s="178">
        <v>71</v>
      </c>
      <c r="P53" s="178">
        <v>71</v>
      </c>
      <c r="Q53" s="178">
        <v>11</v>
      </c>
      <c r="R53" s="178">
        <v>11</v>
      </c>
      <c r="S53" s="178">
        <v>11</v>
      </c>
      <c r="T53" s="178">
        <v>71</v>
      </c>
    </row>
    <row r="54" spans="1:20" x14ac:dyDescent="0.3">
      <c r="A54" s="178" t="s">
        <v>43</v>
      </c>
      <c r="B54" s="178" t="s">
        <v>277</v>
      </c>
      <c r="C54" s="178" t="s">
        <v>276</v>
      </c>
      <c r="D54" s="178" t="s">
        <v>338</v>
      </c>
      <c r="E54" s="178">
        <v>218</v>
      </c>
      <c r="F54" s="178">
        <v>218</v>
      </c>
      <c r="G54" s="178">
        <v>218</v>
      </c>
      <c r="I54" s="178" t="s">
        <v>296</v>
      </c>
      <c r="J54" s="178" t="s">
        <v>297</v>
      </c>
      <c r="K54" s="178" t="s">
        <v>339</v>
      </c>
      <c r="L54" s="178">
        <v>218</v>
      </c>
      <c r="P54" s="178">
        <v>218</v>
      </c>
      <c r="Q54" s="178" t="s">
        <v>277</v>
      </c>
      <c r="R54" s="178" t="s">
        <v>276</v>
      </c>
      <c r="S54" s="178" t="s">
        <v>338</v>
      </c>
      <c r="T54" s="178">
        <v>218</v>
      </c>
    </row>
    <row r="55" spans="1:20" x14ac:dyDescent="0.3">
      <c r="A55" s="178" t="s">
        <v>44</v>
      </c>
      <c r="B55" s="178" t="s">
        <v>168</v>
      </c>
      <c r="C55" s="178" t="s">
        <v>168</v>
      </c>
      <c r="D55" s="178" t="s">
        <v>168</v>
      </c>
      <c r="E55" s="178" t="s">
        <v>168</v>
      </c>
      <c r="F55" s="178" t="s">
        <v>168</v>
      </c>
      <c r="G55" s="178" t="s">
        <v>168</v>
      </c>
      <c r="I55" s="178" t="s">
        <v>168</v>
      </c>
      <c r="J55" s="178" t="s">
        <v>168</v>
      </c>
      <c r="K55" s="178" t="s">
        <v>168</v>
      </c>
      <c r="L55" s="178" t="s">
        <v>168</v>
      </c>
      <c r="P55" s="178" t="s">
        <v>168</v>
      </c>
      <c r="Q55" s="178" t="s">
        <v>168</v>
      </c>
      <c r="R55" s="178" t="s">
        <v>168</v>
      </c>
      <c r="S55" s="178" t="s">
        <v>168</v>
      </c>
      <c r="T55" s="178" t="s">
        <v>168</v>
      </c>
    </row>
    <row r="56" spans="1:20" x14ac:dyDescent="0.3">
      <c r="A56" s="178" t="s">
        <v>45</v>
      </c>
      <c r="B56" s="178" t="s">
        <v>168</v>
      </c>
      <c r="C56" s="178" t="s">
        <v>168</v>
      </c>
      <c r="D56" s="178" t="s">
        <v>168</v>
      </c>
      <c r="E56" s="178" t="s">
        <v>168</v>
      </c>
      <c r="F56" s="178" t="s">
        <v>168</v>
      </c>
      <c r="G56" s="178" t="s">
        <v>168</v>
      </c>
      <c r="I56" s="178" t="s">
        <v>168</v>
      </c>
      <c r="J56" s="178" t="s">
        <v>168</v>
      </c>
      <c r="K56" s="178" t="s">
        <v>168</v>
      </c>
      <c r="L56" s="178" t="s">
        <v>168</v>
      </c>
      <c r="P56" s="178" t="s">
        <v>168</v>
      </c>
      <c r="Q56" s="178" t="s">
        <v>168</v>
      </c>
      <c r="R56" s="178" t="s">
        <v>168</v>
      </c>
      <c r="S56" s="178" t="s">
        <v>168</v>
      </c>
      <c r="T56" s="178" t="s">
        <v>168</v>
      </c>
    </row>
    <row r="57" spans="1:20" x14ac:dyDescent="0.3">
      <c r="A57" s="178" t="s">
        <v>46</v>
      </c>
      <c r="B57" s="178" t="s">
        <v>168</v>
      </c>
      <c r="C57" s="178" t="s">
        <v>168</v>
      </c>
      <c r="D57" s="178" t="s">
        <v>168</v>
      </c>
      <c r="E57" s="178" t="s">
        <v>168</v>
      </c>
      <c r="F57" s="178" t="s">
        <v>168</v>
      </c>
      <c r="G57" s="178">
        <v>9.1999999999999993</v>
      </c>
      <c r="I57" s="178" t="s">
        <v>168</v>
      </c>
      <c r="J57" s="178" t="s">
        <v>168</v>
      </c>
      <c r="K57" s="178" t="s">
        <v>168</v>
      </c>
      <c r="L57" s="178" t="s">
        <v>168</v>
      </c>
      <c r="P57" s="178">
        <v>9.1999999999999993</v>
      </c>
      <c r="Q57" s="178" t="s">
        <v>168</v>
      </c>
      <c r="R57" s="178" t="s">
        <v>168</v>
      </c>
      <c r="S57" s="178" t="s">
        <v>168</v>
      </c>
      <c r="T57" s="178" t="s">
        <v>168</v>
      </c>
    </row>
    <row r="58" spans="1:20" x14ac:dyDescent="0.3">
      <c r="A58" s="178" t="s">
        <v>47</v>
      </c>
      <c r="B58" s="178">
        <v>1076.5999999999999</v>
      </c>
      <c r="C58" s="178">
        <v>771</v>
      </c>
      <c r="D58" s="178">
        <v>771</v>
      </c>
      <c r="E58" s="178">
        <v>522</v>
      </c>
      <c r="F58" s="178">
        <v>532</v>
      </c>
      <c r="G58" s="178">
        <v>587</v>
      </c>
      <c r="I58" s="178">
        <v>1164</v>
      </c>
      <c r="J58" s="178">
        <v>585</v>
      </c>
      <c r="K58" s="178">
        <v>585</v>
      </c>
      <c r="L58" s="178">
        <v>522</v>
      </c>
      <c r="P58" s="178">
        <f>SUM(P51:P57)</f>
        <v>625.20000000000005</v>
      </c>
      <c r="Q58" s="178">
        <v>1076.5999999999999</v>
      </c>
      <c r="R58" s="178">
        <v>771</v>
      </c>
      <c r="S58" s="178">
        <v>771</v>
      </c>
      <c r="T58" s="178">
        <v>522</v>
      </c>
    </row>
    <row r="63" spans="1:20" x14ac:dyDescent="0.3">
      <c r="A63" s="178" t="s">
        <v>537</v>
      </c>
    </row>
    <row r="65" spans="1:2" x14ac:dyDescent="0.3">
      <c r="A65" s="178" t="s">
        <v>532</v>
      </c>
    </row>
    <row r="66" spans="1:2" x14ac:dyDescent="0.3">
      <c r="A66" s="178" t="s">
        <v>376</v>
      </c>
      <c r="B66" s="178">
        <v>383.6</v>
      </c>
    </row>
    <row r="67" spans="1:2" x14ac:dyDescent="0.3">
      <c r="A67" s="178" t="s">
        <v>377</v>
      </c>
      <c r="B67" s="202">
        <v>176.6</v>
      </c>
    </row>
    <row r="69" spans="1:2" x14ac:dyDescent="0.3">
      <c r="A69" s="178" t="s">
        <v>533</v>
      </c>
    </row>
    <row r="70" spans="1:2" x14ac:dyDescent="0.3">
      <c r="A70" s="178" t="s">
        <v>146</v>
      </c>
      <c r="B70" s="178">
        <v>274.5</v>
      </c>
    </row>
    <row r="71" spans="1:2" x14ac:dyDescent="0.3">
      <c r="A71" s="178" t="s">
        <v>378</v>
      </c>
      <c r="B71" s="178">
        <v>274</v>
      </c>
    </row>
    <row r="74" spans="1:2" x14ac:dyDescent="0.3">
      <c r="A74" s="178" t="s">
        <v>534</v>
      </c>
    </row>
    <row r="75" spans="1:2" x14ac:dyDescent="0.3">
      <c r="A75" s="178" t="s">
        <v>535</v>
      </c>
    </row>
    <row r="76" spans="1:2" x14ac:dyDescent="0.3">
      <c r="A76" s="178" t="s">
        <v>536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P36" sqref="P36"/>
    </sheetView>
  </sheetViews>
  <sheetFormatPr baseColWidth="10" defaultColWidth="11.44140625" defaultRowHeight="14.4" x14ac:dyDescent="0.3"/>
  <cols>
    <col min="1" max="1" width="22.33203125" style="178" bestFit="1" customWidth="1"/>
    <col min="2" max="16384" width="11.44140625" style="178"/>
  </cols>
  <sheetData>
    <row r="1" spans="1:29" x14ac:dyDescent="0.3">
      <c r="B1" s="178" t="s">
        <v>323</v>
      </c>
      <c r="C1" s="178" t="s">
        <v>324</v>
      </c>
      <c r="D1" s="178" t="s">
        <v>325</v>
      </c>
      <c r="E1" s="178" t="s">
        <v>326</v>
      </c>
      <c r="F1" s="178" t="s">
        <v>327</v>
      </c>
      <c r="G1" s="178" t="s">
        <v>328</v>
      </c>
    </row>
    <row r="2" spans="1:29" x14ac:dyDescent="0.3">
      <c r="A2" s="178" t="s">
        <v>329</v>
      </c>
      <c r="B2" s="37" t="s">
        <v>241</v>
      </c>
      <c r="C2" s="37" t="s">
        <v>241</v>
      </c>
      <c r="D2" s="37" t="s">
        <v>241</v>
      </c>
      <c r="E2" s="186" t="s">
        <v>120</v>
      </c>
      <c r="F2" s="186"/>
      <c r="G2" s="186"/>
    </row>
    <row r="3" spans="1:29" x14ac:dyDescent="0.3">
      <c r="A3" s="178" t="s">
        <v>330</v>
      </c>
      <c r="B3" s="37" t="s">
        <v>142</v>
      </c>
      <c r="C3" s="37" t="s">
        <v>142</v>
      </c>
      <c r="D3" s="37" t="s">
        <v>142</v>
      </c>
      <c r="E3" s="186" t="s">
        <v>143</v>
      </c>
      <c r="F3" s="186"/>
      <c r="G3" s="186"/>
    </row>
    <row r="4" spans="1:29" x14ac:dyDescent="0.3">
      <c r="A4" s="178" t="s">
        <v>331</v>
      </c>
      <c r="B4" s="37" t="s">
        <v>142</v>
      </c>
      <c r="C4" s="37" t="s">
        <v>142</v>
      </c>
      <c r="D4" s="37" t="s">
        <v>142</v>
      </c>
      <c r="E4" s="186" t="s">
        <v>120</v>
      </c>
      <c r="F4" s="188" t="s">
        <v>332</v>
      </c>
      <c r="G4" s="186" t="s">
        <v>143</v>
      </c>
    </row>
    <row r="5" spans="1:29" x14ac:dyDescent="0.3">
      <c r="A5" s="178" t="s">
        <v>333</v>
      </c>
      <c r="B5" s="37" t="s">
        <v>142</v>
      </c>
      <c r="C5" s="37" t="s">
        <v>142</v>
      </c>
      <c r="D5" s="37" t="s">
        <v>142</v>
      </c>
      <c r="E5" s="186" t="s">
        <v>120</v>
      </c>
      <c r="F5" s="189" t="s">
        <v>521</v>
      </c>
      <c r="G5" s="186" t="s">
        <v>143</v>
      </c>
    </row>
    <row r="6" spans="1:29" x14ac:dyDescent="0.3">
      <c r="A6" s="178" t="s">
        <v>334</v>
      </c>
      <c r="B6" s="37" t="s">
        <v>142</v>
      </c>
      <c r="C6" s="37" t="s">
        <v>142</v>
      </c>
      <c r="D6" s="37" t="s">
        <v>142</v>
      </c>
      <c r="E6" s="186" t="s">
        <v>120</v>
      </c>
      <c r="F6" s="189" t="s">
        <v>522</v>
      </c>
      <c r="G6" s="186" t="s">
        <v>143</v>
      </c>
    </row>
    <row r="7" spans="1:29" x14ac:dyDescent="0.3">
      <c r="A7" s="178" t="s">
        <v>336</v>
      </c>
      <c r="B7" s="190" t="s">
        <v>148</v>
      </c>
      <c r="C7" s="190" t="s">
        <v>148</v>
      </c>
      <c r="D7" s="190" t="s">
        <v>148</v>
      </c>
      <c r="E7" s="191" t="s">
        <v>120</v>
      </c>
      <c r="F7" s="192"/>
      <c r="G7" s="192"/>
    </row>
    <row r="8" spans="1:29" x14ac:dyDescent="0.3">
      <c r="A8" s="178" t="s">
        <v>337</v>
      </c>
      <c r="B8" s="190" t="s">
        <v>143</v>
      </c>
      <c r="C8" s="37" t="s">
        <v>142</v>
      </c>
      <c r="D8" s="37" t="s">
        <v>142</v>
      </c>
      <c r="E8" s="37" t="s">
        <v>142</v>
      </c>
      <c r="F8" s="190" t="s">
        <v>120</v>
      </c>
      <c r="G8" s="194"/>
    </row>
    <row r="9" spans="1:29" x14ac:dyDescent="0.3">
      <c r="B9" s="190"/>
      <c r="C9" s="37"/>
      <c r="D9" s="37"/>
      <c r="E9" s="37"/>
      <c r="F9" s="190"/>
      <c r="G9" s="194"/>
    </row>
    <row r="10" spans="1:29" x14ac:dyDescent="0.3">
      <c r="B10" s="190"/>
      <c r="C10" s="37"/>
      <c r="D10" s="37"/>
      <c r="E10" s="37"/>
      <c r="F10" s="190"/>
      <c r="G10" s="194"/>
    </row>
    <row r="11" spans="1:29" x14ac:dyDescent="0.3">
      <c r="I11" s="178" t="s">
        <v>330</v>
      </c>
      <c r="P11" s="178" t="s">
        <v>331</v>
      </c>
      <c r="X11" s="178" t="s">
        <v>333</v>
      </c>
    </row>
    <row r="12" spans="1:29" x14ac:dyDescent="0.3">
      <c r="A12" s="220"/>
      <c r="B12" s="210" t="s">
        <v>241</v>
      </c>
      <c r="C12" s="210" t="s">
        <v>241</v>
      </c>
      <c r="D12" s="210" t="s">
        <v>241</v>
      </c>
      <c r="E12" s="211" t="s">
        <v>120</v>
      </c>
      <c r="F12" s="212"/>
      <c r="G12" s="212"/>
      <c r="I12" s="211" t="s">
        <v>142</v>
      </c>
      <c r="J12" s="211" t="s">
        <v>142</v>
      </c>
      <c r="K12" s="211" t="s">
        <v>142</v>
      </c>
      <c r="L12" s="211" t="s">
        <v>143</v>
      </c>
      <c r="M12" s="211"/>
      <c r="N12" s="211"/>
      <c r="O12" s="212"/>
      <c r="P12" s="211" t="s">
        <v>142</v>
      </c>
      <c r="Q12" s="211" t="s">
        <v>142</v>
      </c>
      <c r="R12" s="211" t="s">
        <v>142</v>
      </c>
      <c r="S12" s="211" t="s">
        <v>120</v>
      </c>
      <c r="T12" s="213" t="s">
        <v>332</v>
      </c>
      <c r="U12" s="211" t="s">
        <v>143</v>
      </c>
      <c r="V12" s="211"/>
      <c r="W12" s="212"/>
      <c r="X12" s="211" t="s">
        <v>142</v>
      </c>
      <c r="Y12" s="211" t="s">
        <v>142</v>
      </c>
      <c r="Z12" s="211" t="s">
        <v>142</v>
      </c>
      <c r="AA12" s="211" t="s">
        <v>120</v>
      </c>
      <c r="AB12" s="214" t="s">
        <v>146</v>
      </c>
      <c r="AC12" s="211" t="s">
        <v>143</v>
      </c>
    </row>
    <row r="13" spans="1:29" x14ac:dyDescent="0.3">
      <c r="A13" s="221" t="s">
        <v>539</v>
      </c>
      <c r="B13" s="217">
        <v>13</v>
      </c>
      <c r="C13" s="217">
        <v>13</v>
      </c>
      <c r="D13" s="217">
        <v>13</v>
      </c>
      <c r="E13" s="217">
        <v>7.9</v>
      </c>
      <c r="F13" s="218"/>
      <c r="G13" s="218"/>
      <c r="H13" s="218"/>
      <c r="I13" s="217">
        <v>13</v>
      </c>
      <c r="J13" s="217">
        <v>13</v>
      </c>
      <c r="K13" s="217">
        <v>13</v>
      </c>
      <c r="L13" s="217">
        <v>10</v>
      </c>
      <c r="M13" s="217"/>
      <c r="N13" s="217"/>
      <c r="O13" s="218"/>
      <c r="P13" s="217">
        <v>13</v>
      </c>
      <c r="Q13" s="217">
        <v>13</v>
      </c>
      <c r="R13" s="217">
        <v>13</v>
      </c>
      <c r="S13" s="217">
        <v>8</v>
      </c>
      <c r="T13" s="217">
        <v>8</v>
      </c>
      <c r="U13" s="217">
        <v>10.6</v>
      </c>
      <c r="V13" s="217"/>
      <c r="W13" s="218"/>
      <c r="X13" s="217">
        <v>13</v>
      </c>
      <c r="Y13" s="217">
        <v>13</v>
      </c>
      <c r="Z13" s="217">
        <v>13</v>
      </c>
      <c r="AA13" s="217">
        <v>8</v>
      </c>
      <c r="AB13" s="217">
        <v>8</v>
      </c>
      <c r="AC13" s="217">
        <v>10.6</v>
      </c>
    </row>
    <row r="14" spans="1:29" x14ac:dyDescent="0.3">
      <c r="A14" s="222" t="s">
        <v>380</v>
      </c>
      <c r="F14" s="205"/>
      <c r="G14" s="205"/>
      <c r="O14" s="205"/>
      <c r="W14" s="205"/>
    </row>
    <row r="15" spans="1:29" x14ac:dyDescent="0.3">
      <c r="A15" s="220" t="s">
        <v>32</v>
      </c>
      <c r="B15" s="186" t="s">
        <v>129</v>
      </c>
      <c r="C15" s="186" t="s">
        <v>129</v>
      </c>
      <c r="D15" s="186" t="s">
        <v>129</v>
      </c>
      <c r="E15" s="186" t="s">
        <v>129</v>
      </c>
      <c r="F15" s="205"/>
      <c r="G15" s="205"/>
      <c r="I15" s="186" t="s">
        <v>129</v>
      </c>
      <c r="J15" s="186" t="s">
        <v>129</v>
      </c>
      <c r="K15" s="186" t="s">
        <v>129</v>
      </c>
      <c r="L15" s="186" t="s">
        <v>129</v>
      </c>
      <c r="M15" s="186"/>
      <c r="N15" s="186"/>
      <c r="O15" s="205"/>
      <c r="P15" s="186" t="s">
        <v>129</v>
      </c>
      <c r="Q15" s="186" t="s">
        <v>129</v>
      </c>
      <c r="R15" s="186" t="s">
        <v>129</v>
      </c>
      <c r="S15" s="186" t="s">
        <v>129</v>
      </c>
      <c r="T15" s="205" t="s">
        <v>136</v>
      </c>
      <c r="U15" s="186" t="s">
        <v>129</v>
      </c>
      <c r="V15" s="186"/>
      <c r="W15" s="205"/>
      <c r="X15" s="186" t="s">
        <v>129</v>
      </c>
      <c r="Y15" s="186" t="s">
        <v>129</v>
      </c>
      <c r="Z15" s="186" t="s">
        <v>129</v>
      </c>
      <c r="AA15" s="186" t="s">
        <v>129</v>
      </c>
      <c r="AB15" s="205" t="s">
        <v>136</v>
      </c>
      <c r="AC15" s="186" t="s">
        <v>129</v>
      </c>
    </row>
    <row r="16" spans="1:29" x14ac:dyDescent="0.3">
      <c r="A16" s="220" t="s">
        <v>340</v>
      </c>
      <c r="B16" s="196">
        <v>0.35</v>
      </c>
      <c r="C16" s="196">
        <v>0.35</v>
      </c>
      <c r="D16" s="196">
        <v>0.35</v>
      </c>
      <c r="E16" s="206">
        <v>0.35</v>
      </c>
      <c r="F16" s="205"/>
      <c r="G16" s="205"/>
      <c r="I16" s="206">
        <v>0.35</v>
      </c>
      <c r="J16" s="206">
        <v>0.35</v>
      </c>
      <c r="K16" s="206">
        <v>0.35</v>
      </c>
      <c r="L16" s="206">
        <v>0.35</v>
      </c>
      <c r="M16" s="206"/>
      <c r="N16" s="206"/>
      <c r="O16" s="205"/>
      <c r="P16" s="206">
        <v>0.35</v>
      </c>
      <c r="Q16" s="206">
        <v>0.35</v>
      </c>
      <c r="R16" s="206">
        <v>0.35</v>
      </c>
      <c r="S16" s="206">
        <v>0.35</v>
      </c>
      <c r="T16" s="206">
        <v>0.12</v>
      </c>
      <c r="U16" s="206">
        <v>0.35</v>
      </c>
      <c r="V16" s="206"/>
      <c r="W16" s="205"/>
      <c r="X16" s="206">
        <v>0.35</v>
      </c>
      <c r="Y16" s="206">
        <v>0.35</v>
      </c>
      <c r="Z16" s="206">
        <v>0.35</v>
      </c>
      <c r="AA16" s="206">
        <v>0.35</v>
      </c>
      <c r="AB16" s="206">
        <v>0.12</v>
      </c>
      <c r="AC16" s="206">
        <v>0.35</v>
      </c>
    </row>
    <row r="17" spans="1:31" x14ac:dyDescent="0.3">
      <c r="A17" s="220" t="s">
        <v>540</v>
      </c>
      <c r="B17" s="178">
        <v>240</v>
      </c>
      <c r="C17" s="178">
        <v>240</v>
      </c>
      <c r="D17" s="178">
        <v>240</v>
      </c>
      <c r="E17" s="205">
        <v>170</v>
      </c>
      <c r="F17" s="205"/>
      <c r="G17" s="205"/>
      <c r="I17" s="205">
        <v>40</v>
      </c>
      <c r="J17" s="205">
        <v>40</v>
      </c>
      <c r="K17" s="205">
        <v>40</v>
      </c>
      <c r="L17" s="205">
        <v>340</v>
      </c>
      <c r="M17" s="205"/>
      <c r="N17" s="205"/>
      <c r="O17" s="205"/>
      <c r="P17" s="205">
        <v>40</v>
      </c>
      <c r="Q17" s="205">
        <v>40</v>
      </c>
      <c r="R17" s="205">
        <v>40</v>
      </c>
      <c r="S17" s="205">
        <v>50</v>
      </c>
      <c r="T17" s="205">
        <v>173</v>
      </c>
      <c r="U17" s="205">
        <v>430</v>
      </c>
      <c r="V17" s="205"/>
      <c r="W17" s="205"/>
      <c r="X17" s="205">
        <v>40</v>
      </c>
      <c r="Y17" s="205">
        <v>40</v>
      </c>
      <c r="Z17" s="205">
        <v>40</v>
      </c>
      <c r="AA17" s="205">
        <v>50</v>
      </c>
      <c r="AB17" s="205">
        <v>173</v>
      </c>
      <c r="AC17" s="205">
        <v>430</v>
      </c>
    </row>
    <row r="18" spans="1:31" x14ac:dyDescent="0.3">
      <c r="A18" s="220" t="s">
        <v>541</v>
      </c>
      <c r="B18" s="178">
        <f>B16*B17</f>
        <v>84</v>
      </c>
      <c r="C18" s="178">
        <f t="shared" ref="C18:E18" si="0">C16*C17</f>
        <v>84</v>
      </c>
      <c r="D18" s="178">
        <f t="shared" si="0"/>
        <v>84</v>
      </c>
      <c r="E18" s="205">
        <f t="shared" si="0"/>
        <v>59.499999999999993</v>
      </c>
      <c r="F18" s="205"/>
      <c r="G18" s="205"/>
      <c r="I18" s="205">
        <f>I16*I17</f>
        <v>14</v>
      </c>
      <c r="J18" s="205">
        <f t="shared" ref="J18:L18" si="1">J16*J17</f>
        <v>14</v>
      </c>
      <c r="K18" s="205">
        <f t="shared" si="1"/>
        <v>14</v>
      </c>
      <c r="L18" s="205">
        <f t="shared" si="1"/>
        <v>118.99999999999999</v>
      </c>
      <c r="M18" s="205"/>
      <c r="N18" s="205"/>
      <c r="O18" s="205"/>
      <c r="P18" s="205">
        <f>P16*P17</f>
        <v>14</v>
      </c>
      <c r="Q18" s="205">
        <f t="shared" ref="Q18:U18" si="2">Q16*Q17</f>
        <v>14</v>
      </c>
      <c r="R18" s="205">
        <f t="shared" si="2"/>
        <v>14</v>
      </c>
      <c r="S18" s="205">
        <f t="shared" si="2"/>
        <v>17.5</v>
      </c>
      <c r="T18" s="205">
        <f t="shared" si="2"/>
        <v>20.759999999999998</v>
      </c>
      <c r="U18" s="205">
        <f t="shared" si="2"/>
        <v>150.5</v>
      </c>
      <c r="V18" s="205"/>
      <c r="W18" s="205"/>
      <c r="X18" s="205">
        <f>X16*X17</f>
        <v>14</v>
      </c>
      <c r="Y18" s="205">
        <f t="shared" ref="Y18:AC18" si="3">Y16*Y17</f>
        <v>14</v>
      </c>
      <c r="Z18" s="205">
        <f t="shared" si="3"/>
        <v>14</v>
      </c>
      <c r="AA18" s="205">
        <f t="shared" si="3"/>
        <v>17.5</v>
      </c>
      <c r="AB18" s="205">
        <f t="shared" si="3"/>
        <v>20.759999999999998</v>
      </c>
      <c r="AC18" s="205">
        <f t="shared" si="3"/>
        <v>150.5</v>
      </c>
    </row>
    <row r="19" spans="1:31" x14ac:dyDescent="0.3">
      <c r="A19" s="220"/>
      <c r="E19" s="205"/>
      <c r="F19" s="205"/>
      <c r="G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</row>
    <row r="20" spans="1:31" x14ac:dyDescent="0.3">
      <c r="A20" s="220" t="s">
        <v>32</v>
      </c>
      <c r="B20" s="232" t="s">
        <v>190</v>
      </c>
      <c r="C20" s="232" t="s">
        <v>190</v>
      </c>
      <c r="D20" s="232" t="s">
        <v>190</v>
      </c>
      <c r="E20" s="205" t="s">
        <v>190</v>
      </c>
      <c r="F20" s="205"/>
      <c r="G20" s="205"/>
      <c r="I20" s="232" t="s">
        <v>190</v>
      </c>
      <c r="J20" s="232" t="s">
        <v>190</v>
      </c>
      <c r="K20" s="232" t="s">
        <v>190</v>
      </c>
      <c r="L20" s="205"/>
      <c r="M20" s="205"/>
      <c r="N20" s="205"/>
      <c r="O20" s="205"/>
      <c r="P20" s="232" t="s">
        <v>190</v>
      </c>
      <c r="Q20" s="232" t="s">
        <v>190</v>
      </c>
      <c r="R20" s="232" t="s">
        <v>190</v>
      </c>
      <c r="S20" s="205"/>
      <c r="T20" s="205"/>
      <c r="U20" s="205"/>
      <c r="V20" s="205"/>
      <c r="W20" s="205"/>
      <c r="X20" s="232" t="s">
        <v>190</v>
      </c>
      <c r="Y20" s="232" t="s">
        <v>190</v>
      </c>
      <c r="Z20" s="232" t="s">
        <v>190</v>
      </c>
      <c r="AA20" s="205"/>
      <c r="AB20" s="205"/>
      <c r="AC20" s="205" t="s">
        <v>190</v>
      </c>
      <c r="AE20" s="178" t="s">
        <v>538</v>
      </c>
    </row>
    <row r="21" spans="1:31" x14ac:dyDescent="0.3">
      <c r="A21" s="220" t="s">
        <v>340</v>
      </c>
      <c r="B21" s="27" t="s">
        <v>370</v>
      </c>
      <c r="C21" s="27" t="s">
        <v>370</v>
      </c>
      <c r="D21" s="27" t="s">
        <v>370</v>
      </c>
      <c r="E21" s="208" t="s">
        <v>371</v>
      </c>
      <c r="F21" s="205"/>
      <c r="G21" s="205"/>
      <c r="I21" s="27" t="s">
        <v>370</v>
      </c>
      <c r="J21" s="27" t="s">
        <v>370</v>
      </c>
      <c r="K21" s="27" t="s">
        <v>370</v>
      </c>
      <c r="L21" s="207"/>
      <c r="M21" s="207"/>
      <c r="N21" s="207"/>
      <c r="O21" s="205"/>
      <c r="P21" s="27" t="s">
        <v>370</v>
      </c>
      <c r="Q21" s="27" t="s">
        <v>370</v>
      </c>
      <c r="R21" s="27" t="s">
        <v>370</v>
      </c>
      <c r="S21" s="206"/>
      <c r="T21" s="205"/>
      <c r="U21" s="207"/>
      <c r="V21" s="207"/>
      <c r="W21" s="205"/>
      <c r="X21" s="27" t="s">
        <v>370</v>
      </c>
      <c r="Y21" s="27" t="s">
        <v>370</v>
      </c>
      <c r="Z21" s="27" t="s">
        <v>370</v>
      </c>
      <c r="AA21" s="206"/>
      <c r="AB21" s="205"/>
      <c r="AC21" s="208" t="s">
        <v>371</v>
      </c>
    </row>
    <row r="22" spans="1:31" x14ac:dyDescent="0.3">
      <c r="A22" s="220" t="s">
        <v>540</v>
      </c>
      <c r="E22" s="178">
        <v>50000</v>
      </c>
      <c r="F22" s="205"/>
      <c r="G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178">
        <v>50000</v>
      </c>
    </row>
    <row r="23" spans="1:31" x14ac:dyDescent="0.3">
      <c r="A23" s="220" t="s">
        <v>541</v>
      </c>
      <c r="B23" s="178">
        <v>78</v>
      </c>
      <c r="C23" s="178">
        <v>78</v>
      </c>
      <c r="D23" s="178">
        <v>78</v>
      </c>
      <c r="E23" s="178">
        <v>60</v>
      </c>
      <c r="F23" s="205"/>
      <c r="G23" s="205"/>
      <c r="I23" s="205">
        <v>78</v>
      </c>
      <c r="J23" s="205">
        <v>78</v>
      </c>
      <c r="K23" s="205">
        <v>78</v>
      </c>
      <c r="L23" s="205"/>
      <c r="M23" s="205"/>
      <c r="N23" s="205"/>
      <c r="O23" s="205"/>
      <c r="P23" s="205">
        <v>78</v>
      </c>
      <c r="Q23" s="205">
        <v>78</v>
      </c>
      <c r="R23" s="205">
        <v>78</v>
      </c>
      <c r="S23" s="205"/>
      <c r="T23" s="205"/>
      <c r="U23" s="205"/>
      <c r="V23" s="205"/>
      <c r="W23" s="205"/>
      <c r="X23" s="205">
        <v>78</v>
      </c>
      <c r="Y23" s="205">
        <v>78</v>
      </c>
      <c r="Z23" s="205">
        <v>78</v>
      </c>
      <c r="AA23" s="205"/>
      <c r="AB23" s="205"/>
      <c r="AC23" s="178">
        <v>60</v>
      </c>
    </row>
    <row r="24" spans="1:31" x14ac:dyDescent="0.3">
      <c r="A24" s="220"/>
      <c r="E24" s="205"/>
      <c r="F24" s="205"/>
      <c r="G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</row>
    <row r="25" spans="1:31" x14ac:dyDescent="0.3">
      <c r="A25" s="220" t="s">
        <v>32</v>
      </c>
      <c r="E25" s="205"/>
      <c r="F25" s="205"/>
      <c r="G25" s="205"/>
      <c r="I25" s="205"/>
      <c r="J25" s="205"/>
      <c r="K25" s="205"/>
      <c r="L25" s="205" t="s">
        <v>190</v>
      </c>
      <c r="M25" s="205"/>
      <c r="N25" s="205"/>
      <c r="O25" s="205"/>
      <c r="P25" s="205"/>
      <c r="Q25" s="205"/>
      <c r="R25" s="205"/>
      <c r="S25" s="205" t="s">
        <v>190</v>
      </c>
      <c r="T25" s="205"/>
      <c r="U25" s="205" t="s">
        <v>190</v>
      </c>
      <c r="V25" s="205"/>
      <c r="W25" s="205"/>
      <c r="X25" s="205"/>
      <c r="Y25" s="205"/>
      <c r="Z25" s="205"/>
      <c r="AA25" s="205" t="s">
        <v>190</v>
      </c>
      <c r="AB25" s="205"/>
      <c r="AC25" s="205"/>
    </row>
    <row r="26" spans="1:31" x14ac:dyDescent="0.3">
      <c r="A26" s="220" t="s">
        <v>340</v>
      </c>
      <c r="E26" s="205"/>
      <c r="F26" s="205"/>
      <c r="G26" s="205"/>
      <c r="I26" s="205"/>
      <c r="J26" s="205"/>
      <c r="K26" s="205"/>
      <c r="L26" s="208" t="s">
        <v>371</v>
      </c>
      <c r="M26" s="208"/>
      <c r="N26" s="208"/>
      <c r="O26" s="205"/>
      <c r="P26" s="205"/>
      <c r="Q26" s="205"/>
      <c r="R26" s="205"/>
      <c r="S26" s="208" t="s">
        <v>371</v>
      </c>
      <c r="T26" s="205"/>
      <c r="U26" s="208" t="s">
        <v>371</v>
      </c>
      <c r="V26" s="208"/>
      <c r="W26" s="205"/>
      <c r="X26" s="205"/>
      <c r="Y26" s="205"/>
      <c r="Z26" s="205"/>
      <c r="AA26" s="208" t="s">
        <v>371</v>
      </c>
      <c r="AB26" s="205"/>
      <c r="AC26" s="205"/>
    </row>
    <row r="27" spans="1:31" x14ac:dyDescent="0.3">
      <c r="A27" s="220" t="s">
        <v>540</v>
      </c>
      <c r="E27" s="205"/>
      <c r="F27" s="205"/>
      <c r="G27" s="205"/>
      <c r="I27" s="205"/>
      <c r="J27" s="205"/>
      <c r="K27" s="205"/>
      <c r="L27" s="178">
        <v>50000</v>
      </c>
      <c r="O27" s="205"/>
      <c r="P27" s="205"/>
      <c r="Q27" s="205"/>
      <c r="R27" s="205"/>
      <c r="S27" s="178">
        <v>50000</v>
      </c>
      <c r="T27" s="205"/>
      <c r="U27" s="178">
        <v>50000</v>
      </c>
      <c r="W27" s="205"/>
      <c r="X27" s="205"/>
      <c r="Y27" s="205"/>
      <c r="Z27" s="205"/>
      <c r="AA27" s="178">
        <v>50000</v>
      </c>
      <c r="AB27" s="205"/>
      <c r="AC27" s="205"/>
    </row>
    <row r="28" spans="1:31" x14ac:dyDescent="0.3">
      <c r="A28" s="220" t="s">
        <v>541</v>
      </c>
      <c r="E28" s="205"/>
      <c r="F28" s="205"/>
      <c r="G28" s="205"/>
      <c r="I28" s="205"/>
      <c r="J28" s="205"/>
      <c r="K28" s="205"/>
      <c r="L28" s="178">
        <v>60</v>
      </c>
      <c r="O28" s="205"/>
      <c r="P28" s="205"/>
      <c r="Q28" s="205"/>
      <c r="R28" s="205"/>
      <c r="S28" s="178">
        <v>60</v>
      </c>
      <c r="T28" s="205"/>
      <c r="U28" s="178">
        <v>60</v>
      </c>
      <c r="W28" s="205"/>
      <c r="X28" s="205"/>
      <c r="Y28" s="205"/>
      <c r="Z28" s="205"/>
      <c r="AA28" s="178">
        <v>60</v>
      </c>
      <c r="AB28" s="205"/>
      <c r="AC28" s="205"/>
    </row>
    <row r="29" spans="1:31" x14ac:dyDescent="0.3">
      <c r="A29" s="220"/>
      <c r="E29" s="205"/>
      <c r="F29" s="205"/>
      <c r="G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</row>
    <row r="30" spans="1:31" x14ac:dyDescent="0.3">
      <c r="A30" s="220" t="s">
        <v>542</v>
      </c>
      <c r="B30" s="178">
        <f>B18+B23+B28</f>
        <v>162</v>
      </c>
      <c r="C30" s="178">
        <f t="shared" ref="C30:D30" si="4">C18+C23+C28</f>
        <v>162</v>
      </c>
      <c r="D30" s="178">
        <f t="shared" si="4"/>
        <v>162</v>
      </c>
      <c r="E30" s="205">
        <f>E18+E23+E28</f>
        <v>119.5</v>
      </c>
      <c r="F30" s="205"/>
      <c r="G30" s="205"/>
      <c r="I30" s="205">
        <f>I18+I23+I28</f>
        <v>92</v>
      </c>
      <c r="J30" s="205">
        <f>J18+J23+J28</f>
        <v>92</v>
      </c>
      <c r="K30" s="205">
        <f>K18+K23+K28</f>
        <v>92</v>
      </c>
      <c r="L30" s="205">
        <f t="shared" ref="L30" si="5">L18+L23+L28</f>
        <v>179</v>
      </c>
      <c r="M30" s="205"/>
      <c r="N30" s="205"/>
      <c r="O30" s="205"/>
      <c r="P30" s="205">
        <f>P18+P23+P28</f>
        <v>92</v>
      </c>
      <c r="Q30" s="205">
        <f>Q18+Q23+Q28</f>
        <v>92</v>
      </c>
      <c r="R30" s="205">
        <f>R18+R23+R28</f>
        <v>92</v>
      </c>
      <c r="S30" s="205">
        <f t="shared" ref="S30:U30" si="6">S18+S23+S28</f>
        <v>77.5</v>
      </c>
      <c r="T30" s="205">
        <f t="shared" si="6"/>
        <v>20.759999999999998</v>
      </c>
      <c r="U30" s="205">
        <f t="shared" si="6"/>
        <v>210.5</v>
      </c>
      <c r="V30" s="205"/>
      <c r="W30" s="205"/>
      <c r="X30" s="205">
        <f>X18+X23+X28</f>
        <v>92</v>
      </c>
      <c r="Y30" s="205">
        <f>Y18+Y23+Y28</f>
        <v>92</v>
      </c>
      <c r="Z30" s="205">
        <f>Z18+Z23+Z28</f>
        <v>92</v>
      </c>
      <c r="AA30" s="205">
        <f t="shared" ref="AA30:AC30" si="7">AA18+AA23+AA28</f>
        <v>77.5</v>
      </c>
      <c r="AB30" s="205">
        <f t="shared" si="7"/>
        <v>20.759999999999998</v>
      </c>
      <c r="AC30" s="205">
        <f t="shared" si="7"/>
        <v>210.5</v>
      </c>
    </row>
    <row r="31" spans="1:31" x14ac:dyDescent="0.3">
      <c r="A31" s="220" t="s">
        <v>543</v>
      </c>
      <c r="B31" s="178">
        <f>B18</f>
        <v>84</v>
      </c>
      <c r="C31" s="178">
        <f t="shared" ref="C31:E31" si="8">C18</f>
        <v>84</v>
      </c>
      <c r="D31" s="178">
        <f t="shared" si="8"/>
        <v>84</v>
      </c>
      <c r="E31" s="178">
        <f t="shared" si="8"/>
        <v>59.499999999999993</v>
      </c>
      <c r="F31" s="205"/>
      <c r="G31" s="205"/>
      <c r="I31" s="178">
        <f>I18</f>
        <v>14</v>
      </c>
      <c r="J31" s="178">
        <f t="shared" ref="J31:L31" si="9">J18</f>
        <v>14</v>
      </c>
      <c r="K31" s="178">
        <f t="shared" si="9"/>
        <v>14</v>
      </c>
      <c r="L31" s="178">
        <f t="shared" si="9"/>
        <v>118.99999999999999</v>
      </c>
      <c r="O31" s="205"/>
      <c r="P31" s="178">
        <f>P18</f>
        <v>14</v>
      </c>
      <c r="Q31" s="178">
        <f t="shared" ref="Q31:U31" si="10">Q18</f>
        <v>14</v>
      </c>
      <c r="R31" s="178">
        <f t="shared" si="10"/>
        <v>14</v>
      </c>
      <c r="S31" s="178">
        <f t="shared" si="10"/>
        <v>17.5</v>
      </c>
      <c r="T31" s="178">
        <f>T18</f>
        <v>20.759999999999998</v>
      </c>
      <c r="U31" s="178">
        <f t="shared" si="10"/>
        <v>150.5</v>
      </c>
      <c r="W31" s="205"/>
      <c r="X31" s="178">
        <f>X18</f>
        <v>14</v>
      </c>
      <c r="Y31" s="178">
        <f t="shared" ref="Y31:AC31" si="11">Y18</f>
        <v>14</v>
      </c>
      <c r="Z31" s="178">
        <f t="shared" si="11"/>
        <v>14</v>
      </c>
      <c r="AA31" s="178">
        <f t="shared" si="11"/>
        <v>17.5</v>
      </c>
      <c r="AB31" s="178">
        <f>AB18</f>
        <v>20.759999999999998</v>
      </c>
      <c r="AC31" s="178">
        <f t="shared" si="11"/>
        <v>150.5</v>
      </c>
    </row>
    <row r="32" spans="1:31" x14ac:dyDescent="0.3">
      <c r="A32" s="220"/>
      <c r="E32" s="205"/>
      <c r="F32" s="205"/>
      <c r="G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</row>
    <row r="33" spans="1:29" x14ac:dyDescent="0.3">
      <c r="A33" s="220" t="s">
        <v>544</v>
      </c>
      <c r="B33" s="178">
        <f>AVERAGE(B31:E31)</f>
        <v>77.875</v>
      </c>
      <c r="E33" s="205"/>
      <c r="F33" s="205"/>
      <c r="G33" s="205"/>
      <c r="I33" s="178">
        <f>AVERAGE(I31:L31)</f>
        <v>40.25</v>
      </c>
      <c r="J33" s="205"/>
      <c r="K33" s="205"/>
      <c r="L33" s="205"/>
      <c r="M33" s="205"/>
      <c r="N33" s="205"/>
      <c r="O33" s="205"/>
      <c r="P33" s="178">
        <f>AVERAGE(P31:U31)</f>
        <v>38.46</v>
      </c>
      <c r="Q33" s="205"/>
      <c r="R33" s="205"/>
      <c r="S33" s="205"/>
      <c r="T33" s="205"/>
      <c r="U33" s="205"/>
      <c r="V33" s="205"/>
      <c r="W33" s="205"/>
      <c r="X33" s="178">
        <f>AVERAGE(X31:AC31)</f>
        <v>38.46</v>
      </c>
      <c r="Y33" s="205"/>
      <c r="Z33" s="205"/>
      <c r="AA33" s="205"/>
      <c r="AB33" s="205"/>
      <c r="AC33" s="205"/>
    </row>
    <row r="34" spans="1:29" x14ac:dyDescent="0.3">
      <c r="A34" s="220"/>
      <c r="E34" s="205"/>
      <c r="F34" s="205"/>
      <c r="G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</row>
    <row r="35" spans="1:29" x14ac:dyDescent="0.3">
      <c r="A35" s="220" t="s">
        <v>545</v>
      </c>
      <c r="B35" s="178">
        <f>AVERAGE(B30:E30)</f>
        <v>151.375</v>
      </c>
      <c r="E35" s="205"/>
      <c r="F35" s="205"/>
      <c r="G35" s="205"/>
      <c r="I35" s="205">
        <f>AVERAGE(I30:L30)</f>
        <v>113.75</v>
      </c>
      <c r="J35" s="205"/>
      <c r="K35" s="205"/>
      <c r="L35" s="205"/>
      <c r="M35" s="205"/>
      <c r="N35" s="205"/>
      <c r="O35" s="205"/>
      <c r="P35" s="205">
        <f>AVERAGE(P30:U30)</f>
        <v>97.46</v>
      </c>
      <c r="Q35" s="205"/>
      <c r="R35" s="205"/>
      <c r="S35" s="205"/>
      <c r="T35" s="205"/>
      <c r="U35" s="205"/>
      <c r="V35" s="205"/>
      <c r="W35" s="205"/>
      <c r="X35" s="205">
        <f>AVERAGE(X30:AC30)</f>
        <v>97.46</v>
      </c>
      <c r="Y35" s="205"/>
      <c r="Z35" s="205"/>
      <c r="AA35" s="205"/>
      <c r="AB35" s="205"/>
      <c r="AC35" s="205"/>
    </row>
    <row r="36" spans="1:29" x14ac:dyDescent="0.3"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</row>
    <row r="37" spans="1:29" x14ac:dyDescent="0.3">
      <c r="B37" s="178" t="s">
        <v>334</v>
      </c>
      <c r="E37" s="205"/>
      <c r="F37" s="205"/>
      <c r="G37" s="205"/>
      <c r="H37" s="205"/>
      <c r="I37" s="205" t="s">
        <v>336</v>
      </c>
      <c r="J37" s="205"/>
      <c r="K37" s="205"/>
      <c r="L37" s="205"/>
      <c r="M37" s="205"/>
      <c r="N37" s="205"/>
      <c r="O37" s="205"/>
      <c r="P37" s="205" t="s">
        <v>337</v>
      </c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</row>
    <row r="38" spans="1:29" x14ac:dyDescent="0.3">
      <c r="B38" s="210" t="s">
        <v>142</v>
      </c>
      <c r="C38" s="210" t="s">
        <v>142</v>
      </c>
      <c r="D38" s="210" t="s">
        <v>142</v>
      </c>
      <c r="E38" s="211" t="s">
        <v>120</v>
      </c>
      <c r="F38" s="214" t="s">
        <v>147</v>
      </c>
      <c r="G38" s="211" t="s">
        <v>143</v>
      </c>
      <c r="H38" s="212"/>
      <c r="I38" s="215" t="s">
        <v>148</v>
      </c>
      <c r="J38" s="215" t="s">
        <v>148</v>
      </c>
      <c r="K38" s="215" t="s">
        <v>148</v>
      </c>
      <c r="L38" s="215" t="s">
        <v>120</v>
      </c>
      <c r="M38" s="215"/>
      <c r="N38" s="215"/>
      <c r="O38" s="216"/>
      <c r="P38" s="215" t="s">
        <v>143</v>
      </c>
      <c r="Q38" s="211" t="s">
        <v>142</v>
      </c>
      <c r="R38" s="211" t="s">
        <v>142</v>
      </c>
      <c r="S38" s="211" t="s">
        <v>142</v>
      </c>
      <c r="T38" s="215" t="s">
        <v>120</v>
      </c>
      <c r="U38" s="205"/>
      <c r="V38" s="205"/>
      <c r="W38" s="205"/>
      <c r="X38" s="205"/>
      <c r="Y38" s="205"/>
      <c r="Z38" s="205"/>
      <c r="AA38" s="205"/>
      <c r="AB38" s="205"/>
    </row>
    <row r="39" spans="1:29" x14ac:dyDescent="0.3">
      <c r="A39" s="221" t="s">
        <v>539</v>
      </c>
      <c r="B39" s="217">
        <v>13</v>
      </c>
      <c r="C39" s="217">
        <v>13</v>
      </c>
      <c r="D39" s="217">
        <v>13</v>
      </c>
      <c r="E39" s="217">
        <v>8</v>
      </c>
      <c r="F39" s="218">
        <v>5</v>
      </c>
      <c r="G39" s="218">
        <v>10.6</v>
      </c>
      <c r="H39" s="218"/>
      <c r="I39" s="217">
        <v>6</v>
      </c>
      <c r="J39" s="217">
        <v>10</v>
      </c>
      <c r="K39" s="217">
        <v>10</v>
      </c>
      <c r="L39" s="217">
        <v>8</v>
      </c>
      <c r="M39" s="217"/>
      <c r="N39" s="217"/>
      <c r="O39" s="219"/>
      <c r="P39" s="217">
        <v>10</v>
      </c>
      <c r="Q39" s="217">
        <v>13</v>
      </c>
      <c r="R39" s="217">
        <v>13</v>
      </c>
      <c r="S39" s="217">
        <v>13</v>
      </c>
      <c r="T39" s="217">
        <v>8</v>
      </c>
      <c r="U39" s="205"/>
      <c r="V39" s="205"/>
      <c r="W39" s="205"/>
      <c r="X39" s="205"/>
      <c r="Y39" s="205"/>
      <c r="Z39" s="205"/>
      <c r="AA39" s="205"/>
      <c r="AB39" s="205"/>
    </row>
    <row r="40" spans="1:29" x14ac:dyDescent="0.3">
      <c r="A40" s="222" t="s">
        <v>380</v>
      </c>
      <c r="F40" s="205"/>
      <c r="G40" s="205"/>
      <c r="H40" s="205"/>
      <c r="O40" s="192"/>
      <c r="U40" s="205"/>
      <c r="V40" s="205"/>
      <c r="W40" s="205"/>
      <c r="X40" s="205"/>
      <c r="Y40" s="205"/>
      <c r="Z40" s="205"/>
      <c r="AA40" s="205"/>
      <c r="AB40" s="205"/>
    </row>
    <row r="41" spans="1:29" x14ac:dyDescent="0.3">
      <c r="A41" s="220" t="s">
        <v>32</v>
      </c>
      <c r="B41" s="186" t="s">
        <v>129</v>
      </c>
      <c r="C41" s="186" t="s">
        <v>129</v>
      </c>
      <c r="D41" s="186" t="s">
        <v>129</v>
      </c>
      <c r="E41" s="186" t="s">
        <v>129</v>
      </c>
      <c r="F41" s="205"/>
      <c r="G41" s="186" t="s">
        <v>129</v>
      </c>
      <c r="H41" s="205"/>
      <c r="I41" s="205"/>
      <c r="J41" s="205"/>
      <c r="K41" s="205"/>
      <c r="L41" s="186" t="s">
        <v>129</v>
      </c>
      <c r="M41" s="186"/>
      <c r="N41" s="186"/>
      <c r="O41" s="205"/>
      <c r="P41" s="186" t="s">
        <v>129</v>
      </c>
      <c r="Q41" s="186" t="s">
        <v>129</v>
      </c>
      <c r="R41" s="186" t="s">
        <v>129</v>
      </c>
      <c r="S41" s="186" t="s">
        <v>129</v>
      </c>
      <c r="T41" s="186" t="s">
        <v>129</v>
      </c>
      <c r="U41" s="205"/>
      <c r="V41" s="205"/>
      <c r="W41" s="205"/>
      <c r="X41" s="205"/>
      <c r="Y41" s="205"/>
      <c r="Z41" s="205"/>
      <c r="AA41" s="205"/>
      <c r="AB41" s="205"/>
    </row>
    <row r="42" spans="1:29" x14ac:dyDescent="0.3">
      <c r="A42" s="220" t="s">
        <v>340</v>
      </c>
      <c r="B42" s="196">
        <v>0.35</v>
      </c>
      <c r="C42" s="196">
        <v>0.35</v>
      </c>
      <c r="D42" s="196">
        <v>0.35</v>
      </c>
      <c r="E42" s="206">
        <v>0.35</v>
      </c>
      <c r="F42" s="206"/>
      <c r="G42" s="206">
        <v>0.35</v>
      </c>
      <c r="H42" s="205"/>
      <c r="I42" s="205"/>
      <c r="J42" s="205"/>
      <c r="K42" s="205"/>
      <c r="L42" s="206">
        <v>0.35</v>
      </c>
      <c r="M42" s="206"/>
      <c r="N42" s="206"/>
      <c r="O42" s="205"/>
      <c r="P42" s="206">
        <v>0.35</v>
      </c>
      <c r="Q42" s="206">
        <v>0.35</v>
      </c>
      <c r="R42" s="206">
        <v>0.35</v>
      </c>
      <c r="S42" s="206">
        <v>0.35</v>
      </c>
      <c r="T42" s="206">
        <v>0.35</v>
      </c>
      <c r="U42" s="205"/>
      <c r="V42" s="205"/>
      <c r="W42" s="205"/>
      <c r="X42" s="205"/>
      <c r="Y42" s="205"/>
      <c r="Z42" s="205"/>
      <c r="AA42" s="205"/>
      <c r="AB42" s="205"/>
    </row>
    <row r="43" spans="1:29" x14ac:dyDescent="0.3">
      <c r="A43" s="220" t="s">
        <v>540</v>
      </c>
      <c r="B43" s="178">
        <v>40</v>
      </c>
      <c r="C43" s="178">
        <v>40</v>
      </c>
      <c r="D43" s="178">
        <v>40</v>
      </c>
      <c r="E43" s="205">
        <v>50</v>
      </c>
      <c r="F43" s="205"/>
      <c r="G43" s="205">
        <v>430</v>
      </c>
      <c r="H43" s="205"/>
      <c r="I43" s="205"/>
      <c r="J43" s="205"/>
      <c r="K43" s="205"/>
      <c r="L43" s="205">
        <v>50</v>
      </c>
      <c r="M43" s="205"/>
      <c r="N43" s="205"/>
      <c r="O43" s="205"/>
      <c r="P43" s="205">
        <v>490</v>
      </c>
      <c r="Q43" s="205">
        <v>40</v>
      </c>
      <c r="R43" s="205">
        <v>40</v>
      </c>
      <c r="S43" s="205">
        <v>40</v>
      </c>
      <c r="T43" s="205">
        <v>50</v>
      </c>
      <c r="U43" s="205"/>
      <c r="V43" s="205"/>
      <c r="W43" s="205"/>
      <c r="X43" s="205"/>
      <c r="Y43" s="205"/>
      <c r="Z43" s="205"/>
      <c r="AA43" s="205"/>
      <c r="AB43" s="205"/>
    </row>
    <row r="44" spans="1:29" x14ac:dyDescent="0.3">
      <c r="A44" s="220" t="s">
        <v>541</v>
      </c>
      <c r="B44" s="178">
        <f>B42*B43</f>
        <v>14</v>
      </c>
      <c r="C44" s="178">
        <f t="shared" ref="C44:E44" si="12">C42*C43</f>
        <v>14</v>
      </c>
      <c r="D44" s="178">
        <f t="shared" si="12"/>
        <v>14</v>
      </c>
      <c r="E44" s="205">
        <f t="shared" si="12"/>
        <v>17.5</v>
      </c>
      <c r="F44" s="205"/>
      <c r="G44" s="205">
        <f t="shared" ref="G44" si="13">G42*G43</f>
        <v>150.5</v>
      </c>
      <c r="H44" s="205"/>
      <c r="I44" s="205"/>
      <c r="J44" s="205"/>
      <c r="K44" s="205"/>
      <c r="L44" s="205">
        <f t="shared" ref="L44" si="14">L42*L43</f>
        <v>17.5</v>
      </c>
      <c r="M44" s="205"/>
      <c r="N44" s="205"/>
      <c r="O44" s="205"/>
      <c r="P44" s="205">
        <f t="shared" ref="P44" si="15">P42*P43</f>
        <v>171.5</v>
      </c>
      <c r="Q44" s="205">
        <f>Q42*Q43</f>
        <v>14</v>
      </c>
      <c r="R44" s="205">
        <f t="shared" ref="R44:T44" si="16">R42*R43</f>
        <v>14</v>
      </c>
      <c r="S44" s="205">
        <f t="shared" si="16"/>
        <v>14</v>
      </c>
      <c r="T44" s="205">
        <f t="shared" si="16"/>
        <v>17.5</v>
      </c>
      <c r="U44" s="205"/>
      <c r="V44" s="205"/>
      <c r="W44" s="205"/>
      <c r="X44" s="205"/>
      <c r="Y44" s="205"/>
      <c r="Z44" s="205"/>
      <c r="AA44" s="205"/>
      <c r="AB44" s="205"/>
    </row>
    <row r="45" spans="1:29" x14ac:dyDescent="0.3">
      <c r="A45" s="220"/>
    </row>
    <row r="46" spans="1:29" x14ac:dyDescent="0.3">
      <c r="A46" s="220" t="s">
        <v>32</v>
      </c>
      <c r="B46" s="232" t="s">
        <v>190</v>
      </c>
      <c r="C46" s="232" t="s">
        <v>190</v>
      </c>
      <c r="D46" s="232" t="s">
        <v>190</v>
      </c>
      <c r="G46" s="205" t="s">
        <v>190</v>
      </c>
      <c r="P46" s="205" t="s">
        <v>190</v>
      </c>
      <c r="Q46" s="232" t="s">
        <v>190</v>
      </c>
      <c r="R46" s="232" t="s">
        <v>190</v>
      </c>
      <c r="S46" s="232" t="s">
        <v>190</v>
      </c>
    </row>
    <row r="47" spans="1:29" x14ac:dyDescent="0.3">
      <c r="A47" s="220" t="s">
        <v>340</v>
      </c>
      <c r="E47" s="196"/>
      <c r="G47" s="208" t="s">
        <v>371</v>
      </c>
      <c r="L47" s="196"/>
      <c r="M47" s="196"/>
      <c r="N47" s="196"/>
      <c r="P47" s="208" t="s">
        <v>371</v>
      </c>
      <c r="T47" s="196"/>
    </row>
    <row r="48" spans="1:29" x14ac:dyDescent="0.3">
      <c r="A48" s="220" t="s">
        <v>540</v>
      </c>
      <c r="G48" s="178">
        <v>50000</v>
      </c>
      <c r="P48" s="178">
        <v>50000</v>
      </c>
    </row>
    <row r="49" spans="1:20" x14ac:dyDescent="0.3">
      <c r="A49" s="220" t="s">
        <v>541</v>
      </c>
      <c r="B49" s="178">
        <v>78</v>
      </c>
      <c r="C49" s="178">
        <v>78</v>
      </c>
      <c r="D49" s="178">
        <v>78</v>
      </c>
      <c r="G49" s="178">
        <v>60</v>
      </c>
      <c r="P49" s="178">
        <v>60</v>
      </c>
      <c r="Q49" s="178">
        <v>78</v>
      </c>
      <c r="R49" s="178">
        <v>78</v>
      </c>
      <c r="S49" s="178">
        <v>78</v>
      </c>
    </row>
    <row r="50" spans="1:20" x14ac:dyDescent="0.3">
      <c r="A50" s="220"/>
    </row>
    <row r="51" spans="1:20" x14ac:dyDescent="0.3">
      <c r="A51" s="220" t="s">
        <v>32</v>
      </c>
      <c r="E51" s="205" t="s">
        <v>190</v>
      </c>
      <c r="L51" s="205" t="s">
        <v>190</v>
      </c>
      <c r="M51" s="205"/>
      <c r="N51" s="205"/>
      <c r="T51" s="205" t="s">
        <v>190</v>
      </c>
    </row>
    <row r="52" spans="1:20" x14ac:dyDescent="0.3">
      <c r="A52" s="220" t="s">
        <v>340</v>
      </c>
      <c r="E52" s="208" t="s">
        <v>371</v>
      </c>
      <c r="L52" s="208" t="s">
        <v>371</v>
      </c>
      <c r="M52" s="208"/>
      <c r="N52" s="208"/>
      <c r="T52" s="208" t="s">
        <v>371</v>
      </c>
    </row>
    <row r="53" spans="1:20" x14ac:dyDescent="0.3">
      <c r="A53" s="220" t="s">
        <v>540</v>
      </c>
      <c r="E53" s="178">
        <v>50000</v>
      </c>
      <c r="L53" s="178">
        <v>50000</v>
      </c>
      <c r="T53" s="178">
        <v>50000</v>
      </c>
    </row>
    <row r="54" spans="1:20" x14ac:dyDescent="0.3">
      <c r="A54" s="220" t="s">
        <v>541</v>
      </c>
      <c r="E54" s="178">
        <v>60</v>
      </c>
      <c r="L54" s="178">
        <v>60</v>
      </c>
      <c r="T54" s="178">
        <v>60</v>
      </c>
    </row>
    <row r="55" spans="1:20" x14ac:dyDescent="0.3">
      <c r="A55" s="220"/>
    </row>
    <row r="56" spans="1:20" x14ac:dyDescent="0.3">
      <c r="A56" s="220" t="s">
        <v>542</v>
      </c>
      <c r="B56" s="178">
        <f>B44+B49+B54</f>
        <v>92</v>
      </c>
      <c r="C56" s="178">
        <f t="shared" ref="C56:G56" si="17">C44+C49+C54</f>
        <v>92</v>
      </c>
      <c r="D56" s="178">
        <f t="shared" si="17"/>
        <v>92</v>
      </c>
      <c r="E56" s="178">
        <f t="shared" si="17"/>
        <v>77.5</v>
      </c>
      <c r="F56" s="178">
        <f t="shared" si="17"/>
        <v>0</v>
      </c>
      <c r="G56" s="178">
        <f t="shared" si="17"/>
        <v>210.5</v>
      </c>
      <c r="I56" s="178">
        <f>I44+I49+I54</f>
        <v>0</v>
      </c>
      <c r="J56" s="178">
        <f t="shared" ref="J56:K56" si="18">J44+J49+J54</f>
        <v>0</v>
      </c>
      <c r="K56" s="178">
        <f t="shared" si="18"/>
        <v>0</v>
      </c>
      <c r="L56" s="178">
        <f>L44+L49+L54</f>
        <v>77.5</v>
      </c>
      <c r="P56" s="178">
        <f>P44+P49+P54</f>
        <v>231.5</v>
      </c>
      <c r="Q56" s="178">
        <f>Q44+Q49+Q54</f>
        <v>92</v>
      </c>
      <c r="R56" s="178">
        <f>R44+R49+R54</f>
        <v>92</v>
      </c>
      <c r="S56" s="178">
        <f t="shared" ref="S56:T56" si="19">S44+S49+S54</f>
        <v>92</v>
      </c>
      <c r="T56" s="178">
        <f t="shared" si="19"/>
        <v>77.5</v>
      </c>
    </row>
    <row r="57" spans="1:20" x14ac:dyDescent="0.3">
      <c r="A57" s="220" t="s">
        <v>543</v>
      </c>
      <c r="B57" s="178">
        <f>B44</f>
        <v>14</v>
      </c>
      <c r="C57" s="178">
        <f t="shared" ref="C57:G57" si="20">C44</f>
        <v>14</v>
      </c>
      <c r="D57" s="178">
        <f t="shared" si="20"/>
        <v>14</v>
      </c>
      <c r="E57" s="178">
        <f t="shared" si="20"/>
        <v>17.5</v>
      </c>
      <c r="F57" s="178">
        <f t="shared" si="20"/>
        <v>0</v>
      </c>
      <c r="G57" s="178">
        <f t="shared" si="20"/>
        <v>150.5</v>
      </c>
      <c r="I57" s="178">
        <f>I44</f>
        <v>0</v>
      </c>
      <c r="J57" s="178">
        <f t="shared" ref="J57:K57" si="21">J44</f>
        <v>0</v>
      </c>
      <c r="K57" s="178">
        <f t="shared" si="21"/>
        <v>0</v>
      </c>
      <c r="L57" s="178">
        <f>L44</f>
        <v>17.5</v>
      </c>
      <c r="P57" s="178">
        <f>P44</f>
        <v>171.5</v>
      </c>
      <c r="Q57" s="178">
        <f t="shared" ref="Q57:T57" si="22">Q44</f>
        <v>14</v>
      </c>
      <c r="R57" s="178">
        <f t="shared" si="22"/>
        <v>14</v>
      </c>
      <c r="S57" s="178">
        <f t="shared" si="22"/>
        <v>14</v>
      </c>
      <c r="T57" s="178">
        <f t="shared" si="22"/>
        <v>17.5</v>
      </c>
    </row>
    <row r="58" spans="1:20" x14ac:dyDescent="0.3">
      <c r="A58" s="220"/>
    </row>
    <row r="59" spans="1:20" x14ac:dyDescent="0.3">
      <c r="A59" s="220" t="s">
        <v>544</v>
      </c>
      <c r="B59" s="178">
        <f>AVERAGE(B57:G57)</f>
        <v>35</v>
      </c>
      <c r="I59" s="178">
        <f>AVERAGE(I57:L57)</f>
        <v>4.375</v>
      </c>
      <c r="P59" s="178">
        <f>AVERAGE(P57:T57)</f>
        <v>46.2</v>
      </c>
    </row>
    <row r="60" spans="1:20" x14ac:dyDescent="0.3">
      <c r="A60" s="220"/>
    </row>
    <row r="61" spans="1:20" x14ac:dyDescent="0.3">
      <c r="A61" s="220" t="s">
        <v>545</v>
      </c>
      <c r="B61" s="178">
        <f>AVERAGE(B56:G56)</f>
        <v>94</v>
      </c>
      <c r="I61" s="178">
        <f>AVERAGE(I56:L56)</f>
        <v>19.375</v>
      </c>
      <c r="P61" s="178">
        <f>AVERAGE(P56:T56)</f>
        <v>117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25" workbookViewId="0">
      <selection activeCell="Q52" sqref="Q52"/>
    </sheetView>
  </sheetViews>
  <sheetFormatPr baseColWidth="10" defaultColWidth="11.44140625" defaultRowHeight="14.4" x14ac:dyDescent="0.3"/>
  <cols>
    <col min="1" max="1" width="29.109375" style="178" customWidth="1"/>
    <col min="2" max="19" width="11.44140625" style="178"/>
    <col min="20" max="20" width="16.44140625" style="178" customWidth="1"/>
    <col min="21" max="21" width="20.44140625" style="178" bestFit="1" customWidth="1"/>
    <col min="22" max="22" width="22" style="178" bestFit="1" customWidth="1"/>
    <col min="23" max="23" width="11.109375" style="178" customWidth="1"/>
    <col min="24" max="24" width="20.109375" style="178" customWidth="1"/>
    <col min="25" max="16384" width="11.44140625" style="178"/>
  </cols>
  <sheetData>
    <row r="1" spans="1:25" x14ac:dyDescent="0.3">
      <c r="B1" s="178" t="s">
        <v>323</v>
      </c>
      <c r="C1" s="178" t="s">
        <v>324</v>
      </c>
      <c r="D1" s="178" t="s">
        <v>325</v>
      </c>
      <c r="E1" s="178" t="s">
        <v>326</v>
      </c>
      <c r="F1" s="178" t="s">
        <v>327</v>
      </c>
      <c r="G1" s="178" t="s">
        <v>328</v>
      </c>
      <c r="T1" s="179" t="s">
        <v>382</v>
      </c>
      <c r="U1" s="179" t="s">
        <v>495</v>
      </c>
      <c r="V1" s="179" t="s">
        <v>496</v>
      </c>
      <c r="W1" s="179"/>
      <c r="X1" s="179" t="s">
        <v>382</v>
      </c>
      <c r="Y1" s="180" t="s">
        <v>383</v>
      </c>
    </row>
    <row r="2" spans="1:25" x14ac:dyDescent="0.3">
      <c r="A2" s="178" t="s">
        <v>329</v>
      </c>
      <c r="B2" s="37" t="s">
        <v>241</v>
      </c>
      <c r="C2" s="37" t="s">
        <v>241</v>
      </c>
      <c r="D2" s="37" t="s">
        <v>241</v>
      </c>
      <c r="E2" s="186" t="s">
        <v>120</v>
      </c>
      <c r="F2" s="186"/>
      <c r="G2" s="186"/>
      <c r="T2" s="198" t="s">
        <v>494</v>
      </c>
      <c r="U2" s="209">
        <v>0.10299999999999999</v>
      </c>
      <c r="V2" s="186">
        <v>18</v>
      </c>
      <c r="W2" s="186"/>
      <c r="X2" s="181" t="s">
        <v>384</v>
      </c>
      <c r="Y2" s="41">
        <v>0.85</v>
      </c>
    </row>
    <row r="3" spans="1:25" x14ac:dyDescent="0.3">
      <c r="A3" s="178" t="s">
        <v>330</v>
      </c>
      <c r="B3" s="37" t="s">
        <v>142</v>
      </c>
      <c r="C3" s="37" t="s">
        <v>142</v>
      </c>
      <c r="D3" s="37" t="s">
        <v>142</v>
      </c>
      <c r="E3" s="186" t="s">
        <v>143</v>
      </c>
      <c r="F3" s="186"/>
      <c r="G3" s="186"/>
      <c r="T3" s="199" t="s">
        <v>497</v>
      </c>
      <c r="U3" s="209">
        <v>0.11700000000000001</v>
      </c>
      <c r="V3" s="178">
        <v>18.100000000000001</v>
      </c>
      <c r="X3" s="178" t="s">
        <v>385</v>
      </c>
      <c r="Y3" s="178">
        <v>0.88</v>
      </c>
    </row>
    <row r="4" spans="1:25" x14ac:dyDescent="0.3">
      <c r="A4" s="178" t="s">
        <v>331</v>
      </c>
      <c r="B4" s="37" t="s">
        <v>142</v>
      </c>
      <c r="C4" s="37" t="s">
        <v>142</v>
      </c>
      <c r="D4" s="37" t="s">
        <v>142</v>
      </c>
      <c r="E4" s="186" t="s">
        <v>120</v>
      </c>
      <c r="F4" s="188" t="s">
        <v>332</v>
      </c>
      <c r="G4" s="186" t="s">
        <v>143</v>
      </c>
      <c r="T4" s="200" t="s">
        <v>377</v>
      </c>
      <c r="U4" s="209">
        <v>0.126</v>
      </c>
      <c r="V4" s="178">
        <v>18.2</v>
      </c>
      <c r="X4" s="178" t="s">
        <v>386</v>
      </c>
      <c r="Y4" s="178">
        <v>0.89</v>
      </c>
    </row>
    <row r="5" spans="1:25" x14ac:dyDescent="0.3">
      <c r="A5" s="178" t="s">
        <v>333</v>
      </c>
      <c r="B5" s="37" t="s">
        <v>142</v>
      </c>
      <c r="C5" s="37" t="s">
        <v>142</v>
      </c>
      <c r="D5" s="37" t="s">
        <v>142</v>
      </c>
      <c r="E5" s="186" t="s">
        <v>120</v>
      </c>
      <c r="F5" s="189" t="s">
        <v>521</v>
      </c>
      <c r="G5" s="186" t="s">
        <v>143</v>
      </c>
      <c r="T5" s="200" t="s">
        <v>388</v>
      </c>
      <c r="U5" s="209">
        <v>0.11799999999999999</v>
      </c>
      <c r="V5" s="186">
        <v>18.399999999999999</v>
      </c>
      <c r="X5" s="178" t="s">
        <v>387</v>
      </c>
      <c r="Y5" s="178">
        <v>0.89</v>
      </c>
    </row>
    <row r="6" spans="1:25" x14ac:dyDescent="0.3">
      <c r="A6" s="178" t="s">
        <v>334</v>
      </c>
      <c r="B6" s="37" t="s">
        <v>142</v>
      </c>
      <c r="C6" s="37" t="s">
        <v>142</v>
      </c>
      <c r="D6" s="37" t="s">
        <v>142</v>
      </c>
      <c r="E6" s="186" t="s">
        <v>120</v>
      </c>
      <c r="F6" s="189" t="s">
        <v>522</v>
      </c>
      <c r="G6" s="186" t="s">
        <v>143</v>
      </c>
      <c r="T6" s="198" t="s">
        <v>378</v>
      </c>
      <c r="U6" s="209">
        <v>0.28999999999999998</v>
      </c>
      <c r="V6" s="186">
        <v>18.7</v>
      </c>
      <c r="W6" s="186"/>
      <c r="X6" s="178" t="s">
        <v>388</v>
      </c>
      <c r="Y6" s="178">
        <v>0.89</v>
      </c>
    </row>
    <row r="7" spans="1:25" x14ac:dyDescent="0.3">
      <c r="A7" s="178" t="s">
        <v>336</v>
      </c>
      <c r="B7" s="190" t="s">
        <v>148</v>
      </c>
      <c r="C7" s="190" t="s">
        <v>148</v>
      </c>
      <c r="D7" s="190" t="s">
        <v>148</v>
      </c>
      <c r="E7" s="191" t="s">
        <v>120</v>
      </c>
      <c r="F7" s="192"/>
      <c r="G7" s="192"/>
      <c r="T7" s="178" t="s">
        <v>498</v>
      </c>
      <c r="U7" s="209">
        <v>0.20899999999999999</v>
      </c>
      <c r="V7" s="178">
        <v>28.8</v>
      </c>
      <c r="X7" s="178" t="s">
        <v>389</v>
      </c>
      <c r="Y7" s="178">
        <v>0.89</v>
      </c>
    </row>
    <row r="8" spans="1:25" x14ac:dyDescent="0.3">
      <c r="A8" s="178" t="s">
        <v>337</v>
      </c>
      <c r="B8" s="190" t="s">
        <v>143</v>
      </c>
      <c r="C8" s="37" t="s">
        <v>142</v>
      </c>
      <c r="D8" s="37" t="s">
        <v>142</v>
      </c>
      <c r="E8" s="37" t="s">
        <v>142</v>
      </c>
      <c r="F8" s="190" t="s">
        <v>120</v>
      </c>
      <c r="G8" s="194"/>
      <c r="T8" s="178" t="s">
        <v>499</v>
      </c>
      <c r="U8" s="209">
        <v>0.33700000000000002</v>
      </c>
      <c r="V8" s="186">
        <v>20.3</v>
      </c>
      <c r="W8" s="186"/>
      <c r="X8" s="178" t="s">
        <v>390</v>
      </c>
      <c r="Y8" s="178">
        <v>0.87</v>
      </c>
    </row>
    <row r="9" spans="1:25" x14ac:dyDescent="0.3">
      <c r="T9" s="178" t="s">
        <v>500</v>
      </c>
      <c r="U9" s="209">
        <v>0.23899999999999999</v>
      </c>
      <c r="V9" s="186">
        <v>18.3</v>
      </c>
      <c r="X9" s="178" t="s">
        <v>391</v>
      </c>
      <c r="Y9" s="178">
        <v>0.88</v>
      </c>
    </row>
    <row r="10" spans="1:25" x14ac:dyDescent="0.3">
      <c r="T10" s="178" t="s">
        <v>501</v>
      </c>
      <c r="U10" s="209">
        <v>0.11</v>
      </c>
      <c r="V10" s="186">
        <v>19.5</v>
      </c>
      <c r="W10" s="186"/>
      <c r="X10" s="178" t="s">
        <v>392</v>
      </c>
      <c r="Y10" s="178">
        <v>0.89</v>
      </c>
    </row>
    <row r="11" spans="1:25" x14ac:dyDescent="0.3">
      <c r="T11" s="198" t="s">
        <v>502</v>
      </c>
      <c r="U11" s="209">
        <v>0.08</v>
      </c>
      <c r="V11" s="77">
        <v>18.899999999999999</v>
      </c>
      <c r="W11" s="186"/>
      <c r="X11" s="178" t="s">
        <v>393</v>
      </c>
      <c r="Y11" s="174">
        <v>0.9</v>
      </c>
    </row>
    <row r="12" spans="1:25" x14ac:dyDescent="0.3">
      <c r="B12" s="178" t="s">
        <v>329</v>
      </c>
      <c r="G12" s="178" t="s">
        <v>330</v>
      </c>
      <c r="L12" s="178" t="s">
        <v>331</v>
      </c>
      <c r="T12" s="198" t="s">
        <v>148</v>
      </c>
      <c r="U12" s="209">
        <v>0.191</v>
      </c>
      <c r="V12" s="178">
        <v>18.2</v>
      </c>
      <c r="X12" s="178" t="s">
        <v>394</v>
      </c>
      <c r="Y12" s="178">
        <v>0.89</v>
      </c>
    </row>
    <row r="13" spans="1:25" x14ac:dyDescent="0.3">
      <c r="B13" s="37" t="s">
        <v>241</v>
      </c>
      <c r="C13" s="37" t="s">
        <v>241</v>
      </c>
      <c r="D13" s="37" t="s">
        <v>241</v>
      </c>
      <c r="E13" s="186" t="s">
        <v>120</v>
      </c>
      <c r="G13" s="186" t="s">
        <v>142</v>
      </c>
      <c r="H13" s="186" t="s">
        <v>142</v>
      </c>
      <c r="I13" s="186" t="s">
        <v>142</v>
      </c>
      <c r="J13" s="186" t="s">
        <v>143</v>
      </c>
      <c r="L13" s="186" t="s">
        <v>142</v>
      </c>
      <c r="M13" s="186" t="s">
        <v>142</v>
      </c>
      <c r="N13" s="186" t="s">
        <v>142</v>
      </c>
      <c r="O13" s="186" t="s">
        <v>120</v>
      </c>
      <c r="P13" s="188" t="s">
        <v>332</v>
      </c>
      <c r="Q13" s="186" t="s">
        <v>143</v>
      </c>
      <c r="T13" s="203" t="s">
        <v>483</v>
      </c>
      <c r="U13" s="209">
        <v>0.39600000000000002</v>
      </c>
      <c r="V13" s="186">
        <v>23.6</v>
      </c>
      <c r="X13" s="178" t="s">
        <v>395</v>
      </c>
      <c r="Y13" s="178">
        <v>0.91</v>
      </c>
    </row>
    <row r="14" spans="1:25" x14ac:dyDescent="0.3">
      <c r="A14" s="178" t="s">
        <v>516</v>
      </c>
      <c r="B14" s="178">
        <v>13</v>
      </c>
      <c r="C14" s="178">
        <v>13</v>
      </c>
      <c r="D14" s="178">
        <v>13</v>
      </c>
      <c r="E14" s="178">
        <v>7.9</v>
      </c>
      <c r="G14" s="178">
        <v>13</v>
      </c>
      <c r="H14" s="178">
        <v>13</v>
      </c>
      <c r="I14" s="178">
        <v>13</v>
      </c>
      <c r="J14" s="178">
        <v>10</v>
      </c>
      <c r="L14" s="178">
        <v>13</v>
      </c>
      <c r="M14" s="178">
        <v>13</v>
      </c>
      <c r="N14" s="178">
        <v>13</v>
      </c>
      <c r="O14" s="178">
        <v>8</v>
      </c>
      <c r="P14" s="178">
        <v>8</v>
      </c>
      <c r="Q14" s="178">
        <v>10.6</v>
      </c>
      <c r="T14" s="178" t="s">
        <v>503</v>
      </c>
      <c r="U14" s="209">
        <v>9.4E-2</v>
      </c>
      <c r="V14" s="178">
        <v>18.7</v>
      </c>
      <c r="W14" s="186"/>
      <c r="X14" s="178" t="s">
        <v>396</v>
      </c>
      <c r="Y14" s="178">
        <v>0.91</v>
      </c>
    </row>
    <row r="15" spans="1:25" x14ac:dyDescent="0.3">
      <c r="A15" s="178" t="s">
        <v>495</v>
      </c>
      <c r="B15" s="209">
        <v>0.16200000000000001</v>
      </c>
      <c r="C15" s="209">
        <v>0.16200000000000001</v>
      </c>
      <c r="D15" s="209">
        <v>0.16200000000000001</v>
      </c>
      <c r="E15" s="209">
        <v>0.10199999999999999</v>
      </c>
      <c r="G15" s="209">
        <v>0.17280000000000001</v>
      </c>
      <c r="H15" s="209">
        <v>0.17280000000000001</v>
      </c>
      <c r="I15" s="209">
        <v>0.17280000000000001</v>
      </c>
      <c r="J15" s="209">
        <v>0.11</v>
      </c>
      <c r="L15" s="209">
        <v>0.17280000000000001</v>
      </c>
      <c r="M15" s="209">
        <v>0.17280000000000001</v>
      </c>
      <c r="N15" s="209">
        <v>0.17280000000000001</v>
      </c>
      <c r="O15" s="209">
        <v>0.10199999999999999</v>
      </c>
      <c r="P15" s="197">
        <v>0.14699999999999999</v>
      </c>
      <c r="Q15" s="209">
        <v>0.11</v>
      </c>
      <c r="T15" s="203" t="s">
        <v>480</v>
      </c>
      <c r="U15" s="209">
        <v>0.16600000000000001</v>
      </c>
      <c r="V15" s="178">
        <v>28.7</v>
      </c>
      <c r="X15" s="178" t="s">
        <v>397</v>
      </c>
      <c r="Y15" s="178">
        <v>0.22</v>
      </c>
    </row>
    <row r="16" spans="1:25" x14ac:dyDescent="0.3">
      <c r="A16" s="178" t="s">
        <v>517</v>
      </c>
      <c r="B16" s="202">
        <f>B14*B15</f>
        <v>2.1059999999999999</v>
      </c>
      <c r="C16" s="202">
        <f t="shared" ref="C16:E16" si="0">C14*C15</f>
        <v>2.1059999999999999</v>
      </c>
      <c r="D16" s="202">
        <f t="shared" si="0"/>
        <v>2.1059999999999999</v>
      </c>
      <c r="E16" s="202">
        <f t="shared" si="0"/>
        <v>0.80579999999999996</v>
      </c>
      <c r="G16" s="202">
        <f>G14*G15</f>
        <v>2.2464</v>
      </c>
      <c r="H16" s="202">
        <f t="shared" ref="H16" si="1">H14*H15</f>
        <v>2.2464</v>
      </c>
      <c r="I16" s="202">
        <f t="shared" ref="I16" si="2">I14*I15</f>
        <v>2.2464</v>
      </c>
      <c r="J16" s="202">
        <f t="shared" ref="J16" si="3">J14*J15</f>
        <v>1.1000000000000001</v>
      </c>
      <c r="L16" s="202">
        <f>L14*L15</f>
        <v>2.2464</v>
      </c>
      <c r="M16" s="202">
        <f t="shared" ref="M16" si="4">M14*M15</f>
        <v>2.2464</v>
      </c>
      <c r="N16" s="202">
        <f t="shared" ref="N16" si="5">N14*N15</f>
        <v>2.2464</v>
      </c>
      <c r="O16" s="202">
        <f t="shared" ref="O16" si="6">O14*O15</f>
        <v>0.81599999999999995</v>
      </c>
      <c r="P16" s="202">
        <f>P14*P15</f>
        <v>1.1759999999999999</v>
      </c>
      <c r="Q16" s="202">
        <f t="shared" ref="Q16" si="7">Q14*Q15</f>
        <v>1.1659999999999999</v>
      </c>
      <c r="T16" s="201" t="s">
        <v>504</v>
      </c>
      <c r="U16" s="209">
        <v>0.248</v>
      </c>
      <c r="V16" s="178">
        <v>18.600000000000001</v>
      </c>
      <c r="X16" s="178" t="s">
        <v>398</v>
      </c>
      <c r="Y16" s="178">
        <v>0.94</v>
      </c>
    </row>
    <row r="17" spans="1:25" x14ac:dyDescent="0.3">
      <c r="B17" s="197"/>
      <c r="C17" s="197"/>
      <c r="D17" s="197"/>
      <c r="E17" s="197"/>
      <c r="G17" s="197"/>
      <c r="H17" s="197"/>
      <c r="I17" s="197"/>
      <c r="J17" s="197"/>
      <c r="T17" s="178" t="s">
        <v>505</v>
      </c>
      <c r="U17" s="209">
        <v>0.17699999999999999</v>
      </c>
      <c r="V17" s="178">
        <v>18.5</v>
      </c>
      <c r="W17" s="186"/>
      <c r="X17" s="178" t="s">
        <v>399</v>
      </c>
      <c r="Y17" s="178">
        <v>0.9</v>
      </c>
    </row>
    <row r="18" spans="1:25" x14ac:dyDescent="0.3">
      <c r="A18" s="178" t="s">
        <v>518</v>
      </c>
      <c r="B18" s="202">
        <f>AVERAGE(B16:E16)*1000</f>
        <v>1780.9499999999998</v>
      </c>
      <c r="G18" s="202">
        <f>AVERAGE(G16:J16)*1000</f>
        <v>1959.8</v>
      </c>
      <c r="L18" s="202">
        <f>AVERAGE(L16:Q16)*1000</f>
        <v>1649.5333333333333</v>
      </c>
      <c r="T18" s="178" t="s">
        <v>506</v>
      </c>
      <c r="U18" s="209">
        <v>7.8E-2</v>
      </c>
      <c r="V18" s="178">
        <v>16.899999999999999</v>
      </c>
      <c r="X18" s="178" t="s">
        <v>400</v>
      </c>
      <c r="Y18" s="178">
        <v>0.9</v>
      </c>
    </row>
    <row r="19" spans="1:25" x14ac:dyDescent="0.3">
      <c r="T19" s="178" t="s">
        <v>511</v>
      </c>
      <c r="U19" s="209">
        <v>0.189</v>
      </c>
      <c r="V19" s="178">
        <v>18.899999999999999</v>
      </c>
      <c r="X19" s="178" t="s">
        <v>401</v>
      </c>
      <c r="Y19" s="178">
        <v>0.9</v>
      </c>
    </row>
    <row r="20" spans="1:25" x14ac:dyDescent="0.3">
      <c r="A20" s="178" t="s">
        <v>496</v>
      </c>
      <c r="B20" s="178">
        <v>18.7</v>
      </c>
      <c r="C20" s="178">
        <v>18.7</v>
      </c>
      <c r="D20" s="178">
        <v>18.7</v>
      </c>
      <c r="E20" s="178">
        <v>17.7</v>
      </c>
      <c r="G20" s="231">
        <v>18.78</v>
      </c>
      <c r="H20" s="231">
        <v>18.78</v>
      </c>
      <c r="I20" s="231">
        <v>18.78</v>
      </c>
      <c r="J20" s="178">
        <v>17.899999999999999</v>
      </c>
      <c r="L20" s="231">
        <v>18.78</v>
      </c>
      <c r="M20" s="231">
        <v>18.78</v>
      </c>
      <c r="N20" s="231">
        <v>18.78</v>
      </c>
      <c r="O20" s="178">
        <v>17.7</v>
      </c>
      <c r="P20" s="77">
        <v>18.18</v>
      </c>
      <c r="Q20" s="178">
        <v>17.899999999999999</v>
      </c>
      <c r="T20" s="178" t="s">
        <v>508</v>
      </c>
      <c r="U20" s="209">
        <v>0.16200000000000001</v>
      </c>
      <c r="V20" s="178">
        <v>18.7</v>
      </c>
      <c r="X20" s="178" t="s">
        <v>402</v>
      </c>
      <c r="Y20" s="178">
        <v>0.9</v>
      </c>
    </row>
    <row r="21" spans="1:25" x14ac:dyDescent="0.3">
      <c r="A21" s="178" t="s">
        <v>519</v>
      </c>
      <c r="B21" s="178">
        <f>B20*B14</f>
        <v>243.1</v>
      </c>
      <c r="C21" s="178">
        <f t="shared" ref="C21:E21" si="8">C20*C14</f>
        <v>243.1</v>
      </c>
      <c r="D21" s="178">
        <f t="shared" si="8"/>
        <v>243.1</v>
      </c>
      <c r="E21" s="178">
        <f t="shared" si="8"/>
        <v>139.83000000000001</v>
      </c>
      <c r="G21" s="178">
        <f>G20*G14</f>
        <v>244.14000000000001</v>
      </c>
      <c r="H21" s="178">
        <f t="shared" ref="H21:J21" si="9">H20*H14</f>
        <v>244.14000000000001</v>
      </c>
      <c r="I21" s="178">
        <f t="shared" si="9"/>
        <v>244.14000000000001</v>
      </c>
      <c r="J21" s="178">
        <f t="shared" si="9"/>
        <v>179</v>
      </c>
      <c r="L21" s="178">
        <f>L20*L14</f>
        <v>244.14000000000001</v>
      </c>
      <c r="M21" s="178">
        <f t="shared" ref="M21:Q21" si="10">M20*M14</f>
        <v>244.14000000000001</v>
      </c>
      <c r="N21" s="178">
        <f t="shared" si="10"/>
        <v>244.14000000000001</v>
      </c>
      <c r="O21" s="178">
        <f t="shared" si="10"/>
        <v>141.6</v>
      </c>
      <c r="P21" s="178">
        <f t="shared" si="10"/>
        <v>145.44</v>
      </c>
      <c r="Q21" s="178">
        <f t="shared" si="10"/>
        <v>189.73999999999998</v>
      </c>
      <c r="T21" s="178" t="s">
        <v>507</v>
      </c>
      <c r="U21" s="209">
        <v>0.10199999999999999</v>
      </c>
      <c r="V21" s="178">
        <v>17.7</v>
      </c>
      <c r="X21" s="178" t="s">
        <v>403</v>
      </c>
      <c r="Y21" s="178">
        <v>0.9</v>
      </c>
    </row>
    <row r="22" spans="1:25" x14ac:dyDescent="0.3">
      <c r="T22" s="178" t="s">
        <v>509</v>
      </c>
      <c r="U22" s="209">
        <v>0.14699999999999999</v>
      </c>
      <c r="V22" s="77">
        <v>18.18</v>
      </c>
      <c r="X22" s="178" t="s">
        <v>404</v>
      </c>
      <c r="Y22" s="178">
        <v>0.9</v>
      </c>
    </row>
    <row r="23" spans="1:25" x14ac:dyDescent="0.3">
      <c r="A23" s="178" t="s">
        <v>520</v>
      </c>
      <c r="C23" s="178">
        <f>AVERAGE(B21:E21)</f>
        <v>217.2825</v>
      </c>
      <c r="H23" s="178">
        <f>AVERAGE(G21:J21)</f>
        <v>227.85500000000002</v>
      </c>
      <c r="M23" s="178">
        <f>AVERAGE(L21:Q21)</f>
        <v>201.53333333333333</v>
      </c>
      <c r="T23" s="178" t="s">
        <v>510</v>
      </c>
      <c r="U23" s="209">
        <v>0.11</v>
      </c>
      <c r="V23" s="178">
        <v>17.899999999999999</v>
      </c>
    </row>
    <row r="24" spans="1:25" x14ac:dyDescent="0.3">
      <c r="T24" s="199" t="s">
        <v>142</v>
      </c>
      <c r="U24" s="209">
        <v>0.17280000000000001</v>
      </c>
      <c r="V24" s="231">
        <v>18.78</v>
      </c>
      <c r="X24" s="178" t="s">
        <v>512</v>
      </c>
    </row>
    <row r="25" spans="1:25" x14ac:dyDescent="0.3">
      <c r="B25" s="178" t="s">
        <v>333</v>
      </c>
      <c r="I25" s="178" t="s">
        <v>334</v>
      </c>
    </row>
    <row r="26" spans="1:25" x14ac:dyDescent="0.3">
      <c r="B26" s="186" t="s">
        <v>142</v>
      </c>
      <c r="C26" s="186" t="s">
        <v>142</v>
      </c>
      <c r="D26" s="186" t="s">
        <v>142</v>
      </c>
      <c r="E26" s="186" t="s">
        <v>120</v>
      </c>
      <c r="F26" s="189" t="s">
        <v>146</v>
      </c>
      <c r="G26" s="186" t="s">
        <v>143</v>
      </c>
      <c r="I26" s="37" t="s">
        <v>142</v>
      </c>
      <c r="J26" s="37" t="s">
        <v>142</v>
      </c>
      <c r="K26" s="37" t="s">
        <v>142</v>
      </c>
      <c r="L26" s="186" t="s">
        <v>120</v>
      </c>
      <c r="M26" s="189" t="s">
        <v>147</v>
      </c>
      <c r="N26" s="186" t="s">
        <v>143</v>
      </c>
      <c r="T26" s="186" t="s">
        <v>513</v>
      </c>
      <c r="U26" s="178" t="s">
        <v>514</v>
      </c>
    </row>
    <row r="27" spans="1:25" x14ac:dyDescent="0.3">
      <c r="A27" s="178" t="s">
        <v>516</v>
      </c>
      <c r="B27" s="178">
        <v>13</v>
      </c>
      <c r="C27" s="178">
        <v>13</v>
      </c>
      <c r="D27" s="178">
        <v>13</v>
      </c>
      <c r="E27" s="178">
        <v>8</v>
      </c>
      <c r="F27" s="178">
        <v>8</v>
      </c>
      <c r="G27" s="178">
        <v>10.6</v>
      </c>
      <c r="I27" s="178">
        <v>13</v>
      </c>
      <c r="J27" s="178">
        <v>13</v>
      </c>
      <c r="K27" s="178">
        <v>13</v>
      </c>
      <c r="L27" s="178">
        <v>8</v>
      </c>
      <c r="M27" s="205">
        <v>5</v>
      </c>
      <c r="N27" s="205">
        <v>10.6</v>
      </c>
      <c r="U27" s="178" t="s">
        <v>515</v>
      </c>
    </row>
    <row r="28" spans="1:25" x14ac:dyDescent="0.3">
      <c r="A28" s="178" t="s">
        <v>495</v>
      </c>
      <c r="B28" s="209">
        <v>0.17280000000000001</v>
      </c>
      <c r="C28" s="209">
        <v>0.17280000000000001</v>
      </c>
      <c r="D28" s="209">
        <v>0.17280000000000001</v>
      </c>
      <c r="E28" s="209">
        <v>0.10199999999999999</v>
      </c>
      <c r="F28" s="197">
        <v>0.17699999999999999</v>
      </c>
      <c r="G28" s="209">
        <v>0.11</v>
      </c>
      <c r="I28" s="209">
        <v>0.17280000000000001</v>
      </c>
      <c r="J28" s="209">
        <v>0.17280000000000001</v>
      </c>
      <c r="K28" s="209">
        <v>0.17280000000000001</v>
      </c>
      <c r="L28" s="209">
        <v>0.10199999999999999</v>
      </c>
      <c r="M28" s="197">
        <v>0.28999999999999998</v>
      </c>
      <c r="N28" s="209">
        <v>0.11</v>
      </c>
    </row>
    <row r="29" spans="1:25" x14ac:dyDescent="0.3">
      <c r="A29" s="178" t="s">
        <v>517</v>
      </c>
      <c r="B29" s="202">
        <f>B27*B28</f>
        <v>2.2464</v>
      </c>
      <c r="C29" s="202">
        <f t="shared" ref="C29" si="11">C27*C28</f>
        <v>2.2464</v>
      </c>
      <c r="D29" s="202">
        <f t="shared" ref="D29" si="12">D27*D28</f>
        <v>2.2464</v>
      </c>
      <c r="E29" s="202">
        <f t="shared" ref="E29" si="13">E27*E28</f>
        <v>0.81599999999999995</v>
      </c>
      <c r="F29" s="202">
        <f>F27*F28</f>
        <v>1.4159999999999999</v>
      </c>
      <c r="G29" s="202">
        <f t="shared" ref="G29" si="14">G27*G28</f>
        <v>1.1659999999999999</v>
      </c>
      <c r="I29" s="202">
        <f>I27*I28</f>
        <v>2.2464</v>
      </c>
      <c r="J29" s="202">
        <f t="shared" ref="J29" si="15">J27*J28</f>
        <v>2.2464</v>
      </c>
      <c r="K29" s="202">
        <f t="shared" ref="K29" si="16">K27*K28</f>
        <v>2.2464</v>
      </c>
      <c r="L29" s="202">
        <f t="shared" ref="L29" si="17">L27*L28</f>
        <v>0.81599999999999995</v>
      </c>
      <c r="M29" s="202">
        <f>M27*M28</f>
        <v>1.45</v>
      </c>
      <c r="N29" s="202">
        <f t="shared" ref="N29" si="18">N27*N28</f>
        <v>1.1659999999999999</v>
      </c>
    </row>
    <row r="31" spans="1:25" x14ac:dyDescent="0.3">
      <c r="A31" s="178" t="s">
        <v>518</v>
      </c>
      <c r="C31" s="178">
        <f>AVERAGE(B29:G29)*1000</f>
        <v>1689.5333333333333</v>
      </c>
      <c r="J31" s="178">
        <f>AVERAGE(I29:N29)*1000</f>
        <v>1695.2</v>
      </c>
    </row>
    <row r="33" spans="1:14" x14ac:dyDescent="0.3">
      <c r="A33" s="178" t="s">
        <v>496</v>
      </c>
      <c r="B33" s="231">
        <v>18.78</v>
      </c>
      <c r="C33" s="231">
        <v>18.78</v>
      </c>
      <c r="D33" s="231">
        <v>18.78</v>
      </c>
      <c r="E33" s="178">
        <v>17.7</v>
      </c>
      <c r="F33" s="178">
        <v>18.5</v>
      </c>
      <c r="G33" s="178">
        <v>17.899999999999999</v>
      </c>
      <c r="I33" s="231">
        <v>18.78</v>
      </c>
      <c r="J33" s="231">
        <v>18.78</v>
      </c>
      <c r="K33" s="231">
        <v>18.78</v>
      </c>
      <c r="L33" s="178">
        <v>17.7</v>
      </c>
      <c r="M33" s="178">
        <v>18.7</v>
      </c>
      <c r="N33" s="178">
        <v>17.899999999999999</v>
      </c>
    </row>
    <row r="34" spans="1:14" x14ac:dyDescent="0.3">
      <c r="A34" s="178" t="s">
        <v>519</v>
      </c>
      <c r="B34" s="178">
        <f>B33*B27</f>
        <v>244.14000000000001</v>
      </c>
      <c r="C34" s="178">
        <f t="shared" ref="C34:G34" si="19">C33*C27</f>
        <v>244.14000000000001</v>
      </c>
      <c r="D34" s="178">
        <f t="shared" si="19"/>
        <v>244.14000000000001</v>
      </c>
      <c r="E34" s="178">
        <f t="shared" si="19"/>
        <v>141.6</v>
      </c>
      <c r="F34" s="178">
        <f t="shared" si="19"/>
        <v>148</v>
      </c>
      <c r="G34" s="178">
        <f t="shared" si="19"/>
        <v>189.73999999999998</v>
      </c>
      <c r="I34" s="178">
        <f>I33*I27</f>
        <v>244.14000000000001</v>
      </c>
      <c r="J34" s="178">
        <f t="shared" ref="J34:N34" si="20">J33*J27</f>
        <v>244.14000000000001</v>
      </c>
      <c r="K34" s="178">
        <f t="shared" si="20"/>
        <v>244.14000000000001</v>
      </c>
      <c r="L34" s="178">
        <f t="shared" si="20"/>
        <v>141.6</v>
      </c>
      <c r="M34" s="178">
        <f t="shared" si="20"/>
        <v>93.5</v>
      </c>
      <c r="N34" s="178">
        <f t="shared" si="20"/>
        <v>189.73999999999998</v>
      </c>
    </row>
    <row r="36" spans="1:14" x14ac:dyDescent="0.3">
      <c r="A36" s="178" t="s">
        <v>520</v>
      </c>
      <c r="C36" s="178">
        <f>AVERAGE(B34:G34)</f>
        <v>201.96</v>
      </c>
      <c r="J36" s="178">
        <f>AVERAGE(I34:N34)</f>
        <v>192.87666666666667</v>
      </c>
    </row>
    <row r="39" spans="1:14" x14ac:dyDescent="0.3">
      <c r="B39" s="178" t="s">
        <v>336</v>
      </c>
      <c r="G39" s="178" t="s">
        <v>337</v>
      </c>
    </row>
    <row r="40" spans="1:14" x14ac:dyDescent="0.3">
      <c r="B40" s="191" t="s">
        <v>148</v>
      </c>
      <c r="C40" s="191" t="s">
        <v>148</v>
      </c>
      <c r="D40" s="191" t="s">
        <v>148</v>
      </c>
      <c r="E40" s="191" t="s">
        <v>120</v>
      </c>
      <c r="F40" s="192"/>
      <c r="G40" s="191" t="s">
        <v>143</v>
      </c>
      <c r="H40" s="186" t="s">
        <v>142</v>
      </c>
      <c r="I40" s="186" t="s">
        <v>142</v>
      </c>
      <c r="J40" s="186" t="s">
        <v>142</v>
      </c>
      <c r="K40" s="191" t="s">
        <v>120</v>
      </c>
    </row>
    <row r="41" spans="1:14" x14ac:dyDescent="0.3">
      <c r="A41" s="178" t="s">
        <v>516</v>
      </c>
      <c r="B41" s="178">
        <v>6</v>
      </c>
      <c r="C41" s="178">
        <v>10</v>
      </c>
      <c r="D41" s="178">
        <v>10</v>
      </c>
      <c r="E41" s="178">
        <v>8</v>
      </c>
      <c r="F41" s="192"/>
      <c r="G41" s="178">
        <v>10</v>
      </c>
      <c r="H41" s="178">
        <v>13</v>
      </c>
      <c r="I41" s="178">
        <v>13</v>
      </c>
      <c r="J41" s="178">
        <v>13</v>
      </c>
      <c r="K41" s="178">
        <v>8</v>
      </c>
    </row>
    <row r="42" spans="1:14" x14ac:dyDescent="0.3">
      <c r="A42" s="178" t="s">
        <v>495</v>
      </c>
      <c r="B42" s="197">
        <v>0.20599999999999999</v>
      </c>
      <c r="C42" s="197">
        <v>0.20599999999999999</v>
      </c>
      <c r="D42" s="197">
        <v>0.20599999999999999</v>
      </c>
      <c r="E42" s="209">
        <v>0.10199999999999999</v>
      </c>
      <c r="G42" s="209">
        <v>0.11</v>
      </c>
      <c r="H42" s="209">
        <v>0.17280000000000001</v>
      </c>
      <c r="I42" s="209">
        <v>0.17280000000000001</v>
      </c>
      <c r="J42" s="209">
        <v>0.17280000000000001</v>
      </c>
      <c r="K42" s="209">
        <v>0.10199999999999999</v>
      </c>
    </row>
    <row r="43" spans="1:14" x14ac:dyDescent="0.3">
      <c r="A43" s="178" t="s">
        <v>517</v>
      </c>
      <c r="B43" s="202">
        <f>B41*B42</f>
        <v>1.236</v>
      </c>
      <c r="C43" s="202">
        <f t="shared" ref="C43" si="21">C41*C42</f>
        <v>2.06</v>
      </c>
      <c r="D43" s="202">
        <f t="shared" ref="D43" si="22">D41*D42</f>
        <v>2.06</v>
      </c>
      <c r="E43" s="202">
        <f t="shared" ref="E43" si="23">E41*E42</f>
        <v>0.81599999999999995</v>
      </c>
      <c r="G43" s="202">
        <f>G41*G42</f>
        <v>1.1000000000000001</v>
      </c>
      <c r="H43" s="202">
        <f t="shared" ref="H43" si="24">H41*H42</f>
        <v>2.2464</v>
      </c>
      <c r="I43" s="202">
        <f t="shared" ref="I43" si="25">I41*I42</f>
        <v>2.2464</v>
      </c>
      <c r="J43" s="202">
        <f t="shared" ref="J43" si="26">J41*J42</f>
        <v>2.2464</v>
      </c>
      <c r="K43" s="202">
        <f>K41*K42</f>
        <v>0.81599999999999995</v>
      </c>
    </row>
    <row r="45" spans="1:14" x14ac:dyDescent="0.3">
      <c r="A45" s="178" t="s">
        <v>518</v>
      </c>
      <c r="B45" s="202">
        <f>AVERAGE(B43:E43)*1000</f>
        <v>1543</v>
      </c>
      <c r="G45" s="202">
        <f>AVERAGE(G43:K43)*1000</f>
        <v>1731.0400000000002</v>
      </c>
    </row>
    <row r="47" spans="1:14" x14ac:dyDescent="0.3">
      <c r="A47" s="178" t="s">
        <v>496</v>
      </c>
      <c r="B47" s="178">
        <v>18.2</v>
      </c>
      <c r="C47" s="178">
        <v>18.2</v>
      </c>
      <c r="D47" s="178">
        <v>18.2</v>
      </c>
      <c r="E47" s="178">
        <v>17.7</v>
      </c>
      <c r="G47" s="178">
        <v>17.899999999999999</v>
      </c>
      <c r="H47" s="231">
        <v>18.78</v>
      </c>
      <c r="I47" s="231">
        <v>18.78</v>
      </c>
      <c r="J47" s="231">
        <v>18.78</v>
      </c>
      <c r="K47" s="178">
        <v>17.7</v>
      </c>
    </row>
    <row r="48" spans="1:14" x14ac:dyDescent="0.3">
      <c r="A48" s="178" t="s">
        <v>519</v>
      </c>
      <c r="B48" s="178">
        <f>B47*B41</f>
        <v>109.19999999999999</v>
      </c>
      <c r="C48" s="178">
        <f t="shared" ref="C48:E48" si="27">C47*C41</f>
        <v>182</v>
      </c>
      <c r="D48" s="178">
        <f t="shared" si="27"/>
        <v>182</v>
      </c>
      <c r="E48" s="178">
        <f t="shared" si="27"/>
        <v>141.6</v>
      </c>
      <c r="G48" s="178">
        <f>G47*G41</f>
        <v>179</v>
      </c>
      <c r="H48" s="178">
        <f t="shared" ref="H48:K48" si="28">H47*H41</f>
        <v>244.14000000000001</v>
      </c>
      <c r="I48" s="178">
        <f t="shared" si="28"/>
        <v>244.14000000000001</v>
      </c>
      <c r="J48" s="178">
        <f t="shared" si="28"/>
        <v>244.14000000000001</v>
      </c>
      <c r="K48" s="178">
        <f t="shared" si="28"/>
        <v>141.6</v>
      </c>
    </row>
    <row r="50" spans="1:8" x14ac:dyDescent="0.3">
      <c r="A50" s="178" t="s">
        <v>520</v>
      </c>
      <c r="C50" s="178">
        <f>AVERAGE(B48:E48)</f>
        <v>153.69999999999999</v>
      </c>
      <c r="H50" s="178">
        <f>AVERAGE(G48:K48)</f>
        <v>210.60399999999998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K27" sqref="K27"/>
    </sheetView>
  </sheetViews>
  <sheetFormatPr baseColWidth="10" defaultColWidth="11.44140625" defaultRowHeight="14.4" x14ac:dyDescent="0.3"/>
  <cols>
    <col min="1" max="1" width="21.6640625" style="178" customWidth="1"/>
    <col min="2" max="16384" width="11.44140625" style="178"/>
  </cols>
  <sheetData>
    <row r="1" spans="1:7" x14ac:dyDescent="0.3">
      <c r="B1" s="178" t="s">
        <v>323</v>
      </c>
      <c r="C1" s="178" t="s">
        <v>324</v>
      </c>
      <c r="D1" s="178" t="s">
        <v>325</v>
      </c>
      <c r="E1" s="178" t="s">
        <v>326</v>
      </c>
      <c r="F1" s="178" t="s">
        <v>327</v>
      </c>
      <c r="G1" s="178" t="s">
        <v>328</v>
      </c>
    </row>
    <row r="2" spans="1:7" x14ac:dyDescent="0.3">
      <c r="A2" s="178" t="s">
        <v>329</v>
      </c>
      <c r="B2" s="37" t="s">
        <v>241</v>
      </c>
      <c r="C2" s="37" t="s">
        <v>241</v>
      </c>
      <c r="D2" s="37" t="s">
        <v>241</v>
      </c>
      <c r="E2" s="186" t="s">
        <v>120</v>
      </c>
      <c r="F2" s="186"/>
      <c r="G2" s="186"/>
    </row>
    <row r="3" spans="1:7" x14ac:dyDescent="0.3">
      <c r="A3" s="178" t="s">
        <v>330</v>
      </c>
      <c r="B3" s="37" t="s">
        <v>142</v>
      </c>
      <c r="C3" s="37" t="s">
        <v>142</v>
      </c>
      <c r="D3" s="37" t="s">
        <v>142</v>
      </c>
      <c r="E3" s="186" t="s">
        <v>143</v>
      </c>
      <c r="F3" s="186"/>
      <c r="G3" s="186"/>
    </row>
    <row r="4" spans="1:7" x14ac:dyDescent="0.3">
      <c r="A4" s="178" t="s">
        <v>331</v>
      </c>
      <c r="B4" s="37" t="s">
        <v>142</v>
      </c>
      <c r="C4" s="37" t="s">
        <v>142</v>
      </c>
      <c r="D4" s="37" t="s">
        <v>142</v>
      </c>
      <c r="E4" s="186" t="s">
        <v>120</v>
      </c>
      <c r="F4" s="188" t="s">
        <v>332</v>
      </c>
      <c r="G4" s="186" t="s">
        <v>143</v>
      </c>
    </row>
    <row r="5" spans="1:7" x14ac:dyDescent="0.3">
      <c r="A5" s="178" t="s">
        <v>333</v>
      </c>
      <c r="B5" s="37" t="s">
        <v>142</v>
      </c>
      <c r="C5" s="37" t="s">
        <v>142</v>
      </c>
      <c r="D5" s="37" t="s">
        <v>142</v>
      </c>
      <c r="E5" s="186" t="s">
        <v>120</v>
      </c>
      <c r="F5" s="189" t="s">
        <v>521</v>
      </c>
      <c r="G5" s="186" t="s">
        <v>143</v>
      </c>
    </row>
    <row r="6" spans="1:7" x14ac:dyDescent="0.3">
      <c r="A6" s="178" t="s">
        <v>334</v>
      </c>
      <c r="B6" s="37" t="s">
        <v>142</v>
      </c>
      <c r="C6" s="37" t="s">
        <v>142</v>
      </c>
      <c r="D6" s="37" t="s">
        <v>142</v>
      </c>
      <c r="E6" s="186" t="s">
        <v>120</v>
      </c>
      <c r="F6" s="189" t="s">
        <v>522</v>
      </c>
      <c r="G6" s="186" t="s">
        <v>143</v>
      </c>
    </row>
    <row r="7" spans="1:7" x14ac:dyDescent="0.3">
      <c r="A7" s="178" t="s">
        <v>336</v>
      </c>
      <c r="B7" s="190" t="s">
        <v>148</v>
      </c>
      <c r="C7" s="190" t="s">
        <v>148</v>
      </c>
      <c r="D7" s="190" t="s">
        <v>148</v>
      </c>
      <c r="E7" s="191" t="s">
        <v>120</v>
      </c>
      <c r="F7" s="192"/>
      <c r="G7" s="192"/>
    </row>
    <row r="8" spans="1:7" x14ac:dyDescent="0.3">
      <c r="A8" s="178" t="s">
        <v>337</v>
      </c>
      <c r="B8" s="190" t="s">
        <v>143</v>
      </c>
      <c r="C8" s="37" t="s">
        <v>142</v>
      </c>
      <c r="D8" s="37" t="s">
        <v>142</v>
      </c>
      <c r="E8" s="37" t="s">
        <v>142</v>
      </c>
      <c r="F8" s="190" t="s">
        <v>120</v>
      </c>
      <c r="G8" s="194"/>
    </row>
    <row r="13" spans="1:7" ht="15.6" x14ac:dyDescent="0.35">
      <c r="A13" s="178" t="s">
        <v>348</v>
      </c>
      <c r="C13" s="178" t="s">
        <v>349</v>
      </c>
      <c r="E13" s="178" t="s">
        <v>350</v>
      </c>
      <c r="F13" s="178">
        <f>LN(3)</f>
        <v>1.0986122886681098</v>
      </c>
    </row>
    <row r="17" spans="1:19" ht="15.6" x14ac:dyDescent="0.35">
      <c r="A17" s="178" t="s">
        <v>351</v>
      </c>
      <c r="B17" s="178" t="s">
        <v>352</v>
      </c>
      <c r="C17" s="178" t="s">
        <v>353</v>
      </c>
      <c r="D17" s="178" t="s">
        <v>354</v>
      </c>
      <c r="E17" s="178" t="s">
        <v>355</v>
      </c>
    </row>
    <row r="18" spans="1:19" x14ac:dyDescent="0.3">
      <c r="A18" s="178" t="s">
        <v>356</v>
      </c>
      <c r="I18" s="178" t="s">
        <v>372</v>
      </c>
      <c r="O18" s="178" t="s">
        <v>374</v>
      </c>
    </row>
    <row r="19" spans="1:19" x14ac:dyDescent="0.3">
      <c r="A19" s="178" t="s">
        <v>357</v>
      </c>
      <c r="B19" s="196">
        <f>1/4</f>
        <v>0.25</v>
      </c>
      <c r="C19" s="178">
        <v>0.25</v>
      </c>
      <c r="D19" s="178">
        <f>LN(C19)</f>
        <v>-1.3862943611198906</v>
      </c>
      <c r="E19" s="178">
        <f>C19*D19</f>
        <v>-0.34657359027997264</v>
      </c>
      <c r="I19" s="178" t="s">
        <v>357</v>
      </c>
      <c r="J19" s="196">
        <f>2/6</f>
        <v>0.33333333333333331</v>
      </c>
      <c r="K19" s="178">
        <v>0.33</v>
      </c>
      <c r="L19" s="178">
        <f>LN(K19)</f>
        <v>-1.1086626245216111</v>
      </c>
      <c r="M19" s="178">
        <f>K19*L19</f>
        <v>-0.36585866609213169</v>
      </c>
      <c r="O19" s="178" t="s">
        <v>357</v>
      </c>
      <c r="P19" s="196">
        <f>2/5</f>
        <v>0.4</v>
      </c>
      <c r="Q19" s="178">
        <v>0.4</v>
      </c>
      <c r="R19" s="178">
        <f>LN(Q19)</f>
        <v>-0.916290731874155</v>
      </c>
      <c r="S19" s="178">
        <f>Q19*R19</f>
        <v>-0.36651629274966202</v>
      </c>
    </row>
    <row r="20" spans="1:19" x14ac:dyDescent="0.3">
      <c r="A20" s="178" t="s">
        <v>358</v>
      </c>
      <c r="B20" s="196">
        <f>3/4</f>
        <v>0.75</v>
      </c>
      <c r="C20" s="178">
        <v>0.75</v>
      </c>
      <c r="D20" s="178">
        <f>LN(C20)</f>
        <v>-0.2876820724517809</v>
      </c>
      <c r="E20" s="178">
        <f>C20*D20</f>
        <v>-0.21576155433883568</v>
      </c>
      <c r="I20" s="178" t="s">
        <v>358</v>
      </c>
      <c r="J20" s="196"/>
      <c r="O20" s="178" t="s">
        <v>358</v>
      </c>
      <c r="P20" s="196"/>
    </row>
    <row r="21" spans="1:19" x14ac:dyDescent="0.3">
      <c r="A21" s="178" t="s">
        <v>359</v>
      </c>
      <c r="I21" s="178" t="s">
        <v>359</v>
      </c>
      <c r="J21" s="196">
        <f>4/6</f>
        <v>0.66666666666666663</v>
      </c>
      <c r="K21" s="178">
        <v>0.67</v>
      </c>
      <c r="L21" s="178">
        <f>LN(K21)</f>
        <v>-0.40047756659712525</v>
      </c>
      <c r="M21" s="178">
        <f>K21*L21</f>
        <v>-0.26831996962007393</v>
      </c>
      <c r="O21" s="178" t="s">
        <v>359</v>
      </c>
      <c r="P21" s="196">
        <f>3/5</f>
        <v>0.6</v>
      </c>
      <c r="Q21" s="178">
        <v>0.6</v>
      </c>
      <c r="R21" s="178">
        <f>LN(Q21)</f>
        <v>-0.51082562376599072</v>
      </c>
      <c r="S21" s="178">
        <f>Q21*R21</f>
        <v>-0.30649537425959444</v>
      </c>
    </row>
    <row r="22" spans="1:19" x14ac:dyDescent="0.3">
      <c r="E22" s="178">
        <f>-(E19+E20+E21)</f>
        <v>0.56233514461880829</v>
      </c>
      <c r="M22" s="178">
        <f>-(M19+M20+M21)</f>
        <v>0.63417863571220567</v>
      </c>
      <c r="S22" s="178">
        <f>-(S19+S20+S21)</f>
        <v>0.67301166700925652</v>
      </c>
    </row>
    <row r="24" spans="1:19" x14ac:dyDescent="0.3">
      <c r="A24" s="178" t="s">
        <v>360</v>
      </c>
    </row>
    <row r="25" spans="1:19" x14ac:dyDescent="0.3">
      <c r="A25" s="178" t="s">
        <v>357</v>
      </c>
      <c r="B25" s="196">
        <f>1/4</f>
        <v>0.25</v>
      </c>
      <c r="C25" s="178">
        <v>0.25</v>
      </c>
      <c r="D25" s="178">
        <f>LN(C25)</f>
        <v>-1.3862943611198906</v>
      </c>
      <c r="E25" s="178">
        <f>C25*D25</f>
        <v>-0.34657359027997264</v>
      </c>
      <c r="I25" s="178" t="s">
        <v>373</v>
      </c>
    </row>
    <row r="26" spans="1:19" x14ac:dyDescent="0.3">
      <c r="A26" s="178" t="s">
        <v>358</v>
      </c>
      <c r="B26" s="196"/>
      <c r="I26" s="178" t="s">
        <v>357</v>
      </c>
      <c r="J26" s="196">
        <f>2/6</f>
        <v>0.33333333333333331</v>
      </c>
      <c r="K26" s="178">
        <v>0.33</v>
      </c>
      <c r="L26" s="178">
        <f>LN(K26)</f>
        <v>-1.1086626245216111</v>
      </c>
      <c r="M26" s="178">
        <f>K26*L26</f>
        <v>-0.36585866609213169</v>
      </c>
    </row>
    <row r="27" spans="1:19" x14ac:dyDescent="0.3">
      <c r="A27" s="178" t="s">
        <v>359</v>
      </c>
      <c r="B27" s="196">
        <f>3/4</f>
        <v>0.75</v>
      </c>
      <c r="C27" s="178">
        <v>0.75</v>
      </c>
      <c r="D27" s="178">
        <f>LN(C27)</f>
        <v>-0.2876820724517809</v>
      </c>
      <c r="E27" s="178">
        <f>C27*D27</f>
        <v>-0.21576155433883568</v>
      </c>
      <c r="I27" s="178" t="s">
        <v>358</v>
      </c>
      <c r="J27" s="196"/>
    </row>
    <row r="28" spans="1:19" x14ac:dyDescent="0.3">
      <c r="E28" s="178">
        <f>-(E25+E26+E27)</f>
        <v>0.56233514461880829</v>
      </c>
      <c r="I28" s="178" t="s">
        <v>359</v>
      </c>
      <c r="J28" s="196">
        <f>4/6</f>
        <v>0.66666666666666663</v>
      </c>
      <c r="K28" s="178">
        <v>0.67</v>
      </c>
      <c r="L28" s="178">
        <f>LN(K28)</f>
        <v>-0.40047756659712525</v>
      </c>
      <c r="M28" s="178">
        <f>K28*L28</f>
        <v>-0.26831996962007393</v>
      </c>
    </row>
    <row r="29" spans="1:19" x14ac:dyDescent="0.3">
      <c r="M29" s="178">
        <f>-(M26+M27+M28)</f>
        <v>0.63417863571220567</v>
      </c>
    </row>
    <row r="31" spans="1:19" x14ac:dyDescent="0.3">
      <c r="A31" s="178" t="s">
        <v>361</v>
      </c>
      <c r="I31" s="178" t="s">
        <v>375</v>
      </c>
    </row>
    <row r="32" spans="1:19" x14ac:dyDescent="0.3">
      <c r="A32" s="178" t="s">
        <v>357</v>
      </c>
      <c r="B32" s="196">
        <f>2/6</f>
        <v>0.33333333333333331</v>
      </c>
      <c r="C32" s="178">
        <v>0.33</v>
      </c>
      <c r="D32" s="178">
        <f>LN(C32)</f>
        <v>-1.1086626245216111</v>
      </c>
      <c r="E32" s="178">
        <f>C32*D32</f>
        <v>-0.36585866609213169</v>
      </c>
      <c r="I32" s="178" t="s">
        <v>357</v>
      </c>
      <c r="J32" s="196">
        <f>1/4</f>
        <v>0.25</v>
      </c>
      <c r="K32" s="178">
        <v>0.25</v>
      </c>
      <c r="L32" s="178">
        <f>LN(K32)</f>
        <v>-1.3862943611198906</v>
      </c>
      <c r="M32" s="178">
        <f>K32*L32</f>
        <v>-0.34657359027997264</v>
      </c>
    </row>
    <row r="33" spans="1:13" x14ac:dyDescent="0.3">
      <c r="A33" s="178" t="s">
        <v>358</v>
      </c>
      <c r="B33" s="196"/>
      <c r="I33" s="178" t="s">
        <v>358</v>
      </c>
      <c r="J33" s="196"/>
    </row>
    <row r="34" spans="1:13" x14ac:dyDescent="0.3">
      <c r="A34" s="178" t="s">
        <v>359</v>
      </c>
      <c r="B34" s="196">
        <f>4/6</f>
        <v>0.66666666666666663</v>
      </c>
      <c r="C34" s="178">
        <v>0.67</v>
      </c>
      <c r="D34" s="178">
        <f>LN(C34)</f>
        <v>-0.40047756659712525</v>
      </c>
      <c r="E34" s="178">
        <f>C34*D34</f>
        <v>-0.26831996962007393</v>
      </c>
      <c r="I34" s="178" t="s">
        <v>359</v>
      </c>
      <c r="J34" s="196">
        <f>3/4</f>
        <v>0.75</v>
      </c>
      <c r="K34" s="178">
        <v>0.75</v>
      </c>
      <c r="L34" s="178">
        <f>LN(K34)</f>
        <v>-0.2876820724517809</v>
      </c>
      <c r="M34" s="178">
        <f>K34*L34</f>
        <v>-0.21576155433883568</v>
      </c>
    </row>
    <row r="35" spans="1:13" x14ac:dyDescent="0.3">
      <c r="E35" s="178">
        <f>-(E32+E33+E34)</f>
        <v>0.63417863571220567</v>
      </c>
      <c r="M35" s="178">
        <f>-(M32+M33+M34)</f>
        <v>0.56233514461880829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pane ySplit="1" topLeftCell="A11" activePane="bottomLeft" state="frozen"/>
      <selection pane="bottomLeft" activeCell="A64" sqref="A64"/>
    </sheetView>
  </sheetViews>
  <sheetFormatPr baseColWidth="10" defaultRowHeight="14.4" x14ac:dyDescent="0.3"/>
  <cols>
    <col min="1" max="1" width="22.44140625" bestFit="1" customWidth="1"/>
    <col min="3" max="3" width="17.5546875" bestFit="1" customWidth="1"/>
    <col min="4" max="4" width="18.33203125" bestFit="1" customWidth="1"/>
    <col min="5" max="5" width="14.44140625" bestFit="1" customWidth="1"/>
    <col min="6" max="6" width="22.88671875" bestFit="1" customWidth="1"/>
    <col min="7" max="7" width="12.5546875" bestFit="1" customWidth="1"/>
    <col min="8" max="8" width="16.33203125" bestFit="1" customWidth="1"/>
    <col min="9" max="9" width="11.5546875" bestFit="1" customWidth="1"/>
    <col min="10" max="10" width="19" bestFit="1" customWidth="1"/>
    <col min="11" max="11" width="17.33203125" bestFit="1" customWidth="1"/>
  </cols>
  <sheetData>
    <row r="1" spans="1:12" s="178" customFormat="1" x14ac:dyDescent="0.3">
      <c r="B1" s="233" t="s">
        <v>539</v>
      </c>
      <c r="C1" s="233" t="s">
        <v>546</v>
      </c>
      <c r="D1" s="233" t="s">
        <v>547</v>
      </c>
      <c r="E1" s="233" t="s">
        <v>548</v>
      </c>
      <c r="F1" s="233" t="s">
        <v>549</v>
      </c>
      <c r="G1" s="233" t="s">
        <v>550</v>
      </c>
      <c r="H1" s="233" t="s">
        <v>551</v>
      </c>
      <c r="I1" s="233" t="s">
        <v>552</v>
      </c>
      <c r="J1" s="233" t="s">
        <v>553</v>
      </c>
      <c r="K1" s="233" t="s">
        <v>554</v>
      </c>
    </row>
    <row r="2" spans="1:12" x14ac:dyDescent="0.3">
      <c r="A2" s="179" t="s">
        <v>329</v>
      </c>
      <c r="B2" s="234"/>
      <c r="C2" s="234"/>
      <c r="D2" s="234"/>
      <c r="E2" s="234"/>
      <c r="F2" s="234"/>
      <c r="G2" s="234"/>
      <c r="H2" s="234"/>
      <c r="I2" s="234"/>
      <c r="K2" s="234"/>
    </row>
    <row r="3" spans="1:12" x14ac:dyDescent="0.3">
      <c r="A3" s="37" t="s">
        <v>241</v>
      </c>
      <c r="B3" s="234">
        <v>38</v>
      </c>
      <c r="C3" s="235">
        <v>84</v>
      </c>
      <c r="D3" s="235">
        <v>78</v>
      </c>
      <c r="E3" s="235">
        <v>162.08000000000001</v>
      </c>
      <c r="F3" s="235">
        <v>87.123214285714297</v>
      </c>
      <c r="G3" s="235">
        <v>198.941176470588</v>
      </c>
      <c r="H3" s="235">
        <v>3.3820378151260702</v>
      </c>
      <c r="I3" s="235">
        <v>0</v>
      </c>
      <c r="J3" s="234">
        <v>0.55108333333333304</v>
      </c>
      <c r="K3" s="235">
        <v>0.37275693452381098</v>
      </c>
      <c r="L3" s="175"/>
    </row>
    <row r="4" spans="1:12" x14ac:dyDescent="0.3">
      <c r="A4" s="37" t="s">
        <v>241</v>
      </c>
      <c r="B4" s="234">
        <v>38</v>
      </c>
      <c r="C4" s="235">
        <v>84</v>
      </c>
      <c r="D4" s="235">
        <v>78</v>
      </c>
      <c r="E4" s="235">
        <v>162.08000000000001</v>
      </c>
      <c r="F4" s="235">
        <v>113.26017857142899</v>
      </c>
      <c r="G4" s="235">
        <v>198.941176470588</v>
      </c>
      <c r="H4" s="235">
        <v>29.5190021008403</v>
      </c>
      <c r="I4" s="235">
        <v>0</v>
      </c>
      <c r="J4" s="234">
        <v>0.55108333333333304</v>
      </c>
      <c r="K4" s="235">
        <v>3.2534860148809499</v>
      </c>
      <c r="L4" s="175"/>
    </row>
    <row r="5" spans="1:12" x14ac:dyDescent="0.3">
      <c r="A5" s="37" t="s">
        <v>241</v>
      </c>
      <c r="B5" s="234">
        <v>38</v>
      </c>
      <c r="C5" s="235">
        <v>84</v>
      </c>
      <c r="D5" s="235">
        <v>78</v>
      </c>
      <c r="E5" s="235">
        <v>162.08000000000001</v>
      </c>
      <c r="F5" s="235">
        <v>113.26017857142899</v>
      </c>
      <c r="G5" s="235">
        <v>198.941176470588</v>
      </c>
      <c r="H5" s="235">
        <v>29.5190021008403</v>
      </c>
      <c r="I5" s="235">
        <v>0</v>
      </c>
      <c r="J5" s="234">
        <v>0.55108333333333304</v>
      </c>
      <c r="K5" s="235">
        <v>3.2534860148809499</v>
      </c>
      <c r="L5" s="175"/>
    </row>
    <row r="6" spans="1:12" x14ac:dyDescent="0.3">
      <c r="A6" s="186" t="s">
        <v>120</v>
      </c>
      <c r="B6" s="234">
        <v>22.6</v>
      </c>
      <c r="C6" s="235">
        <v>59.5</v>
      </c>
      <c r="D6" s="235">
        <v>60</v>
      </c>
      <c r="E6" s="235">
        <v>120.0915</v>
      </c>
      <c r="F6" s="235">
        <v>75.506785714285698</v>
      </c>
      <c r="G6" s="235">
        <v>102.83</v>
      </c>
      <c r="H6" s="235">
        <v>50.1767857142857</v>
      </c>
      <c r="I6" s="235">
        <v>0</v>
      </c>
      <c r="J6" s="234">
        <v>0.55108333333333304</v>
      </c>
      <c r="K6" s="235">
        <v>27.651590327380902</v>
      </c>
      <c r="L6" s="175"/>
    </row>
    <row r="7" spans="1:12" x14ac:dyDescent="0.3">
      <c r="C7" s="175"/>
      <c r="D7" s="175"/>
      <c r="E7" s="175"/>
      <c r="F7" s="175"/>
      <c r="G7" s="175"/>
      <c r="H7" s="175"/>
      <c r="I7" s="175"/>
      <c r="K7" s="175">
        <f>AVERAGE(K3:K6)</f>
        <v>8.6328298229166531</v>
      </c>
      <c r="L7" s="175"/>
    </row>
    <row r="8" spans="1:12" x14ac:dyDescent="0.3">
      <c r="A8" s="179" t="s">
        <v>330</v>
      </c>
      <c r="C8" s="175"/>
      <c r="D8" s="175"/>
      <c r="E8" s="175"/>
      <c r="F8" s="175"/>
      <c r="G8" s="175"/>
      <c r="H8" s="175"/>
      <c r="I8" s="175"/>
      <c r="K8" s="175"/>
      <c r="L8" s="175"/>
    </row>
    <row r="9" spans="1:12" x14ac:dyDescent="0.3">
      <c r="A9" s="37" t="s">
        <v>142</v>
      </c>
      <c r="B9" s="234">
        <v>38</v>
      </c>
      <c r="C9" s="235">
        <v>14</v>
      </c>
      <c r="D9" s="235">
        <v>78</v>
      </c>
      <c r="E9" s="235">
        <v>265.56194560842403</v>
      </c>
      <c r="F9" s="235">
        <v>87.123214285714297</v>
      </c>
      <c r="G9" s="235">
        <v>143.32400687732701</v>
      </c>
      <c r="H9" s="235">
        <v>-6.3804597031356201</v>
      </c>
      <c r="I9" s="235">
        <v>173.45994560842399</v>
      </c>
      <c r="J9" s="234">
        <v>0.55108333333333304</v>
      </c>
      <c r="K9" s="235">
        <v>0</v>
      </c>
      <c r="L9" s="175"/>
    </row>
    <row r="10" spans="1:12" x14ac:dyDescent="0.3">
      <c r="A10" s="37" t="s">
        <v>142</v>
      </c>
      <c r="B10" s="234">
        <v>38</v>
      </c>
      <c r="C10" s="235">
        <v>14</v>
      </c>
      <c r="D10" s="235">
        <v>78</v>
      </c>
      <c r="E10" s="235">
        <v>265.56194560842403</v>
      </c>
      <c r="F10" s="235">
        <v>139.397142857143</v>
      </c>
      <c r="G10" s="235">
        <v>143.32400687732701</v>
      </c>
      <c r="H10" s="235">
        <v>16.509254391926198</v>
      </c>
      <c r="I10" s="235">
        <v>173.45994560842399</v>
      </c>
      <c r="J10" s="234">
        <v>0.55108333333333304</v>
      </c>
      <c r="K10" s="235">
        <v>1.8195949882301301</v>
      </c>
      <c r="L10" s="175"/>
    </row>
    <row r="11" spans="1:12" x14ac:dyDescent="0.3">
      <c r="A11" s="37" t="s">
        <v>142</v>
      </c>
      <c r="B11" s="234">
        <v>38</v>
      </c>
      <c r="C11" s="235">
        <v>14</v>
      </c>
      <c r="D11" s="235">
        <v>78</v>
      </c>
      <c r="E11" s="235">
        <v>265.56194560842403</v>
      </c>
      <c r="F11" s="235">
        <v>139.397142857143</v>
      </c>
      <c r="G11" s="235">
        <v>143.32400687732701</v>
      </c>
      <c r="H11" s="235">
        <v>16.509254391926198</v>
      </c>
      <c r="I11" s="235">
        <v>173.45994560842399</v>
      </c>
      <c r="J11" s="234">
        <v>0.55108333333333304</v>
      </c>
      <c r="K11" s="235">
        <v>1.8195949882301301</v>
      </c>
      <c r="L11" s="175"/>
    </row>
    <row r="12" spans="1:12" x14ac:dyDescent="0.3">
      <c r="A12" s="186" t="s">
        <v>143</v>
      </c>
      <c r="B12" s="234">
        <v>28.6</v>
      </c>
      <c r="C12" s="235">
        <v>119</v>
      </c>
      <c r="D12" s="235">
        <v>60</v>
      </c>
      <c r="E12" s="235">
        <v>179.952</v>
      </c>
      <c r="F12" s="235">
        <v>92.931428571428597</v>
      </c>
      <c r="G12" s="235">
        <v>160.16</v>
      </c>
      <c r="H12" s="235">
        <v>69.771428571428601</v>
      </c>
      <c r="I12" s="235">
        <v>0</v>
      </c>
      <c r="J12" s="234">
        <v>0.55108333333333304</v>
      </c>
      <c r="K12" s="235">
        <v>38.449871428571399</v>
      </c>
      <c r="L12" s="175"/>
    </row>
    <row r="13" spans="1:12" x14ac:dyDescent="0.3">
      <c r="C13" s="175"/>
      <c r="D13" s="175"/>
      <c r="E13" s="175"/>
      <c r="F13" s="175"/>
      <c r="G13" s="175"/>
      <c r="H13" s="175"/>
      <c r="I13" s="175"/>
      <c r="K13" s="175">
        <f>AVERAGE(K9:K12)</f>
        <v>10.522265351257914</v>
      </c>
      <c r="L13" s="175"/>
    </row>
    <row r="14" spans="1:12" x14ac:dyDescent="0.3">
      <c r="A14" s="179" t="s">
        <v>331</v>
      </c>
      <c r="C14" s="175"/>
      <c r="D14" s="175"/>
      <c r="E14" s="175"/>
      <c r="F14" s="175"/>
      <c r="G14" s="175"/>
      <c r="H14" s="175"/>
      <c r="I14" s="175"/>
      <c r="K14" s="175"/>
      <c r="L14" s="175"/>
    </row>
    <row r="15" spans="1:12" x14ac:dyDescent="0.3">
      <c r="A15" s="37" t="s">
        <v>142</v>
      </c>
      <c r="B15" s="234">
        <v>38</v>
      </c>
      <c r="C15" s="235">
        <v>14</v>
      </c>
      <c r="D15" s="235">
        <v>78</v>
      </c>
      <c r="E15" s="235">
        <v>265.56194560842403</v>
      </c>
      <c r="F15" s="235">
        <v>87.123214285714297</v>
      </c>
      <c r="G15" s="235">
        <v>143.32400687732701</v>
      </c>
      <c r="H15" s="235">
        <v>-6.3804597031356201</v>
      </c>
      <c r="I15" s="235">
        <v>173.45994560842399</v>
      </c>
      <c r="J15" s="234">
        <v>0.55108333333333304</v>
      </c>
      <c r="K15" s="235">
        <v>0</v>
      </c>
      <c r="L15" s="175"/>
    </row>
    <row r="16" spans="1:12" x14ac:dyDescent="0.3">
      <c r="A16" s="37" t="s">
        <v>142</v>
      </c>
      <c r="B16" s="234">
        <v>38</v>
      </c>
      <c r="C16" s="235">
        <v>14</v>
      </c>
      <c r="D16" s="235">
        <v>78</v>
      </c>
      <c r="E16" s="235">
        <v>265.56194560842403</v>
      </c>
      <c r="F16" s="235">
        <v>139.397142857143</v>
      </c>
      <c r="G16" s="235">
        <v>143.32400687732701</v>
      </c>
      <c r="H16" s="235">
        <v>16.509254391926198</v>
      </c>
      <c r="I16" s="235">
        <v>173.45994560842399</v>
      </c>
      <c r="J16" s="234">
        <v>0.55108333333333304</v>
      </c>
      <c r="K16" s="235">
        <v>1.8195949882301301</v>
      </c>
      <c r="L16" s="175"/>
    </row>
    <row r="17" spans="1:12" x14ac:dyDescent="0.3">
      <c r="A17" s="37" t="s">
        <v>142</v>
      </c>
      <c r="B17" s="234">
        <v>38</v>
      </c>
      <c r="C17" s="235">
        <v>14</v>
      </c>
      <c r="D17" s="235">
        <v>78</v>
      </c>
      <c r="E17" s="235">
        <v>265.56194560842403</v>
      </c>
      <c r="F17" s="235">
        <v>139.397142857143</v>
      </c>
      <c r="G17" s="235">
        <v>143.32400687732701</v>
      </c>
      <c r="H17" s="235">
        <v>16.509254391926198</v>
      </c>
      <c r="I17" s="235">
        <v>173.45994560842399</v>
      </c>
      <c r="J17" s="234">
        <v>0.55108333333333304</v>
      </c>
      <c r="K17" s="235">
        <v>1.8195949882301301</v>
      </c>
      <c r="L17" s="175"/>
    </row>
    <row r="18" spans="1:12" x14ac:dyDescent="0.3">
      <c r="A18" s="186" t="s">
        <v>120</v>
      </c>
      <c r="B18" s="234">
        <v>22.9</v>
      </c>
      <c r="C18" s="235">
        <v>17.5</v>
      </c>
      <c r="D18" s="235">
        <v>60</v>
      </c>
      <c r="E18" s="235">
        <v>78.091499999999996</v>
      </c>
      <c r="F18" s="235">
        <v>92.931428571428597</v>
      </c>
      <c r="G18" s="235">
        <v>104.19499999999999</v>
      </c>
      <c r="H18" s="235">
        <v>24.236428571428601</v>
      </c>
      <c r="I18" s="235">
        <v>0</v>
      </c>
      <c r="J18" s="234">
        <v>0.55108333333333304</v>
      </c>
      <c r="K18" s="235">
        <v>13.356291845238101</v>
      </c>
      <c r="L18" s="175"/>
    </row>
    <row r="19" spans="1:12" x14ac:dyDescent="0.3">
      <c r="A19" s="188" t="s">
        <v>332</v>
      </c>
      <c r="B19" s="234">
        <v>22.9</v>
      </c>
      <c r="C19" s="235">
        <v>20.76</v>
      </c>
      <c r="D19" s="235">
        <v>0</v>
      </c>
      <c r="E19" s="235">
        <v>156.08847178113601</v>
      </c>
      <c r="F19" s="235">
        <v>63.890357142857098</v>
      </c>
      <c r="G19" s="235">
        <v>77.971522662241597</v>
      </c>
      <c r="H19" s="235">
        <v>24.6788344806155</v>
      </c>
      <c r="I19" s="235">
        <v>74.580471781136296</v>
      </c>
      <c r="J19" s="234">
        <v>0.55108333333333304</v>
      </c>
      <c r="K19" s="235">
        <v>13.600094368359199</v>
      </c>
      <c r="L19" s="175"/>
    </row>
    <row r="20" spans="1:12" x14ac:dyDescent="0.3">
      <c r="A20" s="186" t="s">
        <v>143</v>
      </c>
      <c r="B20" s="234">
        <v>30.2</v>
      </c>
      <c r="C20" s="235">
        <v>150.5</v>
      </c>
      <c r="D20" s="235">
        <v>60</v>
      </c>
      <c r="E20" s="235">
        <v>211.452</v>
      </c>
      <c r="F20" s="235">
        <v>75.506785714285698</v>
      </c>
      <c r="G20" s="235">
        <v>169.12</v>
      </c>
      <c r="H20" s="235">
        <v>74.886785714285693</v>
      </c>
      <c r="I20" s="235">
        <v>0</v>
      </c>
      <c r="J20" s="234">
        <v>0.55108333333333304</v>
      </c>
      <c r="K20" s="235">
        <v>41.268859494047597</v>
      </c>
      <c r="L20" s="175"/>
    </row>
    <row r="21" spans="1:12" x14ac:dyDescent="0.3">
      <c r="C21" s="175"/>
      <c r="D21" s="175"/>
      <c r="E21" s="175"/>
      <c r="F21" s="187"/>
      <c r="G21" s="187"/>
      <c r="H21" s="187"/>
      <c r="I21" s="175"/>
      <c r="K21" s="175">
        <f>AVERAGE(K15:K20)</f>
        <v>11.97740594735086</v>
      </c>
      <c r="L21" s="175"/>
    </row>
    <row r="22" spans="1:12" x14ac:dyDescent="0.3">
      <c r="A22" s="179" t="s">
        <v>333</v>
      </c>
      <c r="C22" s="175"/>
      <c r="D22" s="175"/>
      <c r="E22" s="175"/>
      <c r="F22" s="187"/>
      <c r="G22" s="187"/>
      <c r="H22" s="187"/>
      <c r="I22" s="175"/>
      <c r="K22" s="236"/>
      <c r="L22" s="175"/>
    </row>
    <row r="23" spans="1:12" x14ac:dyDescent="0.3">
      <c r="A23" s="37" t="s">
        <v>142</v>
      </c>
      <c r="B23" s="234">
        <v>38</v>
      </c>
      <c r="C23" s="235">
        <v>14</v>
      </c>
      <c r="D23" s="235">
        <v>78</v>
      </c>
      <c r="E23" s="235">
        <v>265.56194560842403</v>
      </c>
      <c r="F23" s="235">
        <v>87.123214285714297</v>
      </c>
      <c r="G23" s="235">
        <v>143.32400687732701</v>
      </c>
      <c r="H23" s="235">
        <v>-6.3804597031356201</v>
      </c>
      <c r="I23" s="235">
        <v>173.45994560842399</v>
      </c>
      <c r="J23" s="234">
        <v>0.55108333333333304</v>
      </c>
      <c r="K23" s="235">
        <v>0</v>
      </c>
      <c r="L23" s="175"/>
    </row>
    <row r="24" spans="1:12" x14ac:dyDescent="0.3">
      <c r="A24" s="37" t="s">
        <v>142</v>
      </c>
      <c r="B24" s="234">
        <v>38</v>
      </c>
      <c r="C24" s="235">
        <v>14</v>
      </c>
      <c r="D24" s="235">
        <v>78</v>
      </c>
      <c r="E24" s="235">
        <v>265.56194560842403</v>
      </c>
      <c r="F24" s="235">
        <v>139.397142857143</v>
      </c>
      <c r="G24" s="235">
        <v>143.32400687732701</v>
      </c>
      <c r="H24" s="235">
        <v>16.509254391926198</v>
      </c>
      <c r="I24" s="235">
        <v>173.45994560842399</v>
      </c>
      <c r="J24" s="234">
        <v>0.55108333333333304</v>
      </c>
      <c r="K24" s="235">
        <v>1.8195949882301301</v>
      </c>
      <c r="L24" s="175"/>
    </row>
    <row r="25" spans="1:12" x14ac:dyDescent="0.3">
      <c r="A25" s="37" t="s">
        <v>142</v>
      </c>
      <c r="B25" s="234">
        <v>38</v>
      </c>
      <c r="C25" s="235">
        <v>14</v>
      </c>
      <c r="D25" s="235">
        <v>78</v>
      </c>
      <c r="E25" s="235">
        <v>265.56194560842403</v>
      </c>
      <c r="F25" s="235">
        <v>139.397142857143</v>
      </c>
      <c r="G25" s="235">
        <v>143.32400687732701</v>
      </c>
      <c r="H25" s="235">
        <v>16.509254391926198</v>
      </c>
      <c r="I25" s="235">
        <v>173.45994560842399</v>
      </c>
      <c r="J25" s="234">
        <v>0.55108333333333304</v>
      </c>
      <c r="K25" s="235">
        <v>1.8195949882301301</v>
      </c>
      <c r="L25" s="175"/>
    </row>
    <row r="26" spans="1:12" x14ac:dyDescent="0.3">
      <c r="A26" s="186" t="s">
        <v>120</v>
      </c>
      <c r="B26" s="234">
        <v>22.9</v>
      </c>
      <c r="C26" s="235">
        <v>17.5</v>
      </c>
      <c r="D26" s="235">
        <v>60</v>
      </c>
      <c r="E26" s="235">
        <v>78.091499999999996</v>
      </c>
      <c r="F26" s="235">
        <v>92.931428571428597</v>
      </c>
      <c r="G26" s="235">
        <v>104.19499999999999</v>
      </c>
      <c r="H26" s="235">
        <v>24.236428571428601</v>
      </c>
      <c r="I26" s="235">
        <v>0</v>
      </c>
      <c r="J26" s="234">
        <v>0.55108333333333304</v>
      </c>
      <c r="K26" s="235">
        <v>13.356291845238101</v>
      </c>
      <c r="L26" s="175"/>
    </row>
    <row r="27" spans="1:12" x14ac:dyDescent="0.3">
      <c r="A27" s="189" t="s">
        <v>521</v>
      </c>
      <c r="B27" s="234">
        <v>22.9</v>
      </c>
      <c r="C27" s="235">
        <v>20.76</v>
      </c>
      <c r="D27" s="235">
        <v>0</v>
      </c>
      <c r="E27" s="235">
        <v>155.666265627694</v>
      </c>
      <c r="F27" s="235">
        <v>63.890357142857098</v>
      </c>
      <c r="G27" s="235">
        <v>65.271245086465797</v>
      </c>
      <c r="H27" s="235">
        <v>19.379112056391399</v>
      </c>
      <c r="I27" s="235">
        <v>133.946265627694</v>
      </c>
      <c r="J27" s="234">
        <v>0.55108333333333304</v>
      </c>
      <c r="K27" s="235">
        <v>10.679505669076301</v>
      </c>
      <c r="L27" s="175"/>
    </row>
    <row r="28" spans="1:12" x14ac:dyDescent="0.3">
      <c r="A28" s="186" t="s">
        <v>143</v>
      </c>
      <c r="B28" s="234">
        <v>30.2</v>
      </c>
      <c r="C28" s="235">
        <v>150.5</v>
      </c>
      <c r="D28" s="235">
        <v>60</v>
      </c>
      <c r="E28" s="235">
        <v>211.452</v>
      </c>
      <c r="F28" s="235">
        <v>75.506785714285698</v>
      </c>
      <c r="G28" s="235">
        <v>169.12</v>
      </c>
      <c r="H28" s="235">
        <v>74.886785714285693</v>
      </c>
      <c r="I28" s="235">
        <v>0</v>
      </c>
      <c r="J28" s="234">
        <v>0.55108333333333304</v>
      </c>
      <c r="K28" s="235">
        <v>41.268859494047597</v>
      </c>
      <c r="L28" s="175"/>
    </row>
    <row r="29" spans="1:12" x14ac:dyDescent="0.3">
      <c r="C29" s="175"/>
      <c r="D29" s="175"/>
      <c r="E29" s="175"/>
      <c r="F29" s="175"/>
      <c r="G29" s="175"/>
      <c r="H29" s="175"/>
      <c r="I29" s="175"/>
      <c r="K29" s="175">
        <f>AVERAGE(K23:K28)</f>
        <v>11.490641164137044</v>
      </c>
      <c r="L29" s="175"/>
    </row>
    <row r="30" spans="1:12" x14ac:dyDescent="0.3">
      <c r="A30" s="179" t="s">
        <v>334</v>
      </c>
      <c r="C30" s="175"/>
      <c r="D30" s="175"/>
      <c r="E30" s="175"/>
      <c r="F30" s="175"/>
      <c r="G30" s="175"/>
      <c r="H30" s="175"/>
      <c r="I30" s="175"/>
      <c r="K30" s="175"/>
      <c r="L30" s="175"/>
    </row>
    <row r="31" spans="1:12" x14ac:dyDescent="0.3">
      <c r="A31" s="37" t="s">
        <v>142</v>
      </c>
      <c r="B31" s="234">
        <v>38</v>
      </c>
      <c r="C31" s="235">
        <v>14</v>
      </c>
      <c r="D31" s="235">
        <v>78</v>
      </c>
      <c r="E31" s="235">
        <v>265.56194560842403</v>
      </c>
      <c r="F31" s="235">
        <v>87.123214285714297</v>
      </c>
      <c r="G31" s="235">
        <v>143.32400687732701</v>
      </c>
      <c r="H31" s="235">
        <v>-6.3804597031356201</v>
      </c>
      <c r="I31" s="235">
        <v>173.45994560842399</v>
      </c>
      <c r="J31" s="234">
        <v>0.55108333333333304</v>
      </c>
      <c r="K31" s="235">
        <v>0</v>
      </c>
      <c r="L31" s="175"/>
    </row>
    <row r="32" spans="1:12" x14ac:dyDescent="0.3">
      <c r="A32" s="37" t="s">
        <v>142</v>
      </c>
      <c r="B32" s="234">
        <v>38</v>
      </c>
      <c r="C32" s="235">
        <v>14</v>
      </c>
      <c r="D32" s="235">
        <v>78</v>
      </c>
      <c r="E32" s="235">
        <v>265.56194560842403</v>
      </c>
      <c r="F32" s="235">
        <v>139.397142857143</v>
      </c>
      <c r="G32" s="235">
        <v>143.32400687732701</v>
      </c>
      <c r="H32" s="235">
        <v>16.509254391926198</v>
      </c>
      <c r="I32" s="235">
        <v>173.45994560842399</v>
      </c>
      <c r="J32" s="234">
        <v>0.55108333333333304</v>
      </c>
      <c r="K32" s="235">
        <v>1.8195949882301301</v>
      </c>
      <c r="L32" s="175"/>
    </row>
    <row r="33" spans="1:12" x14ac:dyDescent="0.3">
      <c r="A33" s="37" t="s">
        <v>142</v>
      </c>
      <c r="B33" s="234">
        <v>38</v>
      </c>
      <c r="C33" s="235">
        <v>14</v>
      </c>
      <c r="D33" s="235">
        <v>78</v>
      </c>
      <c r="E33" s="235">
        <v>265.56194560842403</v>
      </c>
      <c r="F33" s="235">
        <v>139.397142857143</v>
      </c>
      <c r="G33" s="235">
        <v>143.32400687732701</v>
      </c>
      <c r="H33" s="235">
        <v>16.509254391926198</v>
      </c>
      <c r="I33" s="235">
        <v>173.45994560842399</v>
      </c>
      <c r="J33" s="234">
        <v>0.55108333333333304</v>
      </c>
      <c r="K33" s="235">
        <v>1.8195949882301301</v>
      </c>
      <c r="L33" s="175"/>
    </row>
    <row r="34" spans="1:12" x14ac:dyDescent="0.3">
      <c r="A34" s="186" t="s">
        <v>120</v>
      </c>
      <c r="B34" s="234">
        <v>22.9</v>
      </c>
      <c r="C34" s="235">
        <v>17.5</v>
      </c>
      <c r="D34" s="235">
        <v>60</v>
      </c>
      <c r="E34" s="235">
        <v>78.091499999999996</v>
      </c>
      <c r="F34" s="235">
        <v>92.931428571428597</v>
      </c>
      <c r="G34" s="235">
        <v>104.19499999999999</v>
      </c>
      <c r="H34" s="235">
        <v>24.236428571428601</v>
      </c>
      <c r="I34" s="235">
        <v>0</v>
      </c>
      <c r="J34" s="234">
        <v>0.55108333333333304</v>
      </c>
      <c r="K34" s="235">
        <v>13.356291845238101</v>
      </c>
      <c r="L34" s="175"/>
    </row>
    <row r="35" spans="1:12" x14ac:dyDescent="0.3">
      <c r="A35" s="189" t="s">
        <v>522</v>
      </c>
      <c r="B35" s="234">
        <v>5</v>
      </c>
      <c r="C35" s="235">
        <v>0</v>
      </c>
      <c r="D35" s="235">
        <v>0</v>
      </c>
      <c r="E35" s="235">
        <v>273.523427756606</v>
      </c>
      <c r="F35" s="235">
        <v>63.890357142857098</v>
      </c>
      <c r="G35" s="235">
        <v>47.703432791873503</v>
      </c>
      <c r="H35" s="235">
        <v>16.186924350983599</v>
      </c>
      <c r="I35" s="235">
        <v>263.273427756606</v>
      </c>
      <c r="J35" s="234">
        <v>0.55108333333333304</v>
      </c>
      <c r="K35" s="235">
        <v>8.9203442277545495</v>
      </c>
      <c r="L35" s="175"/>
    </row>
    <row r="36" spans="1:12" x14ac:dyDescent="0.3">
      <c r="A36" s="186" t="s">
        <v>143</v>
      </c>
      <c r="B36" s="234">
        <v>30.2</v>
      </c>
      <c r="C36" s="235">
        <v>150.5</v>
      </c>
      <c r="D36" s="235">
        <v>60</v>
      </c>
      <c r="E36" s="235">
        <v>211.452</v>
      </c>
      <c r="F36" s="235">
        <v>75.506785714285698</v>
      </c>
      <c r="G36" s="235">
        <v>169.12</v>
      </c>
      <c r="H36" s="235">
        <v>74.886785714285693</v>
      </c>
      <c r="I36" s="235">
        <v>0</v>
      </c>
      <c r="J36" s="234">
        <v>0.55108333333333304</v>
      </c>
      <c r="K36" s="235">
        <v>41.268859494047597</v>
      </c>
      <c r="L36" s="175"/>
    </row>
    <row r="37" spans="1:12" x14ac:dyDescent="0.3">
      <c r="C37" s="175"/>
      <c r="D37" s="175"/>
      <c r="E37" s="175"/>
      <c r="F37" s="175"/>
      <c r="G37" s="175"/>
      <c r="H37" s="175"/>
      <c r="I37" s="175"/>
      <c r="K37" s="175">
        <f>AVERAGE(K31:K36)</f>
        <v>11.197447590583417</v>
      </c>
      <c r="L37" s="175"/>
    </row>
    <row r="38" spans="1:12" x14ac:dyDescent="0.3">
      <c r="A38" s="179" t="s">
        <v>336</v>
      </c>
      <c r="C38" s="175"/>
      <c r="D38" s="175"/>
      <c r="E38" s="175"/>
      <c r="F38" s="175"/>
      <c r="G38" s="175"/>
      <c r="H38" s="175"/>
      <c r="I38" s="175"/>
      <c r="K38" s="175"/>
      <c r="L38" s="175"/>
    </row>
    <row r="39" spans="1:12" x14ac:dyDescent="0.3">
      <c r="A39" s="190" t="s">
        <v>148</v>
      </c>
      <c r="B39" s="234">
        <v>17</v>
      </c>
      <c r="C39" s="235">
        <v>0</v>
      </c>
      <c r="D39" s="235">
        <v>0</v>
      </c>
      <c r="E39" s="235">
        <v>135.97076476252801</v>
      </c>
      <c r="F39" s="235">
        <v>87.123214285714297</v>
      </c>
      <c r="G39" s="235">
        <v>33.087817542093802</v>
      </c>
      <c r="H39" s="235">
        <v>31.340530111299898</v>
      </c>
      <c r="I39" s="235">
        <v>135.96476476252801</v>
      </c>
      <c r="J39" s="234">
        <v>0.55108333333333304</v>
      </c>
      <c r="K39" s="235">
        <v>3.4542487604337699</v>
      </c>
      <c r="L39" s="175"/>
    </row>
    <row r="40" spans="1:12" x14ac:dyDescent="0.3">
      <c r="A40" s="190" t="s">
        <v>148</v>
      </c>
      <c r="B40" s="234">
        <v>28.6</v>
      </c>
      <c r="C40" s="235">
        <v>0</v>
      </c>
      <c r="D40" s="235">
        <v>0</v>
      </c>
      <c r="E40" s="235">
        <v>194.66873710602201</v>
      </c>
      <c r="F40" s="235">
        <v>139.397142857143</v>
      </c>
      <c r="G40" s="235">
        <v>78.200828539474401</v>
      </c>
      <c r="H40" s="235">
        <v>24.478525727067399</v>
      </c>
      <c r="I40" s="235">
        <v>194.66273710602201</v>
      </c>
      <c r="J40" s="234">
        <v>0.55108333333333304</v>
      </c>
      <c r="K40" s="235">
        <v>2.69794151055161</v>
      </c>
      <c r="L40" s="175"/>
    </row>
    <row r="41" spans="1:12" x14ac:dyDescent="0.3">
      <c r="A41" s="190" t="s">
        <v>148</v>
      </c>
      <c r="B41" s="234">
        <v>28.6</v>
      </c>
      <c r="C41" s="235">
        <v>0</v>
      </c>
      <c r="D41" s="235">
        <v>0</v>
      </c>
      <c r="E41" s="235">
        <v>194.66873710602201</v>
      </c>
      <c r="F41" s="235">
        <v>139.397142857143</v>
      </c>
      <c r="G41" s="235">
        <v>78.200828539474401</v>
      </c>
      <c r="H41" s="235">
        <v>24.478525727067399</v>
      </c>
      <c r="I41" s="235">
        <v>194.66273710602201</v>
      </c>
      <c r="J41" s="234">
        <v>0.55108333333333304</v>
      </c>
      <c r="K41" s="235">
        <v>2.69794151055161</v>
      </c>
      <c r="L41" s="175"/>
    </row>
    <row r="42" spans="1:12" x14ac:dyDescent="0.3">
      <c r="A42" s="191" t="s">
        <v>120</v>
      </c>
      <c r="B42" s="234">
        <v>22.9</v>
      </c>
      <c r="C42" s="235">
        <v>17.5</v>
      </c>
      <c r="D42" s="235">
        <v>60</v>
      </c>
      <c r="E42" s="235">
        <v>78.091499999999996</v>
      </c>
      <c r="F42" s="235">
        <v>92.931428571428597</v>
      </c>
      <c r="G42" s="235">
        <v>104.19499999999999</v>
      </c>
      <c r="H42" s="235">
        <v>24.236428571428601</v>
      </c>
      <c r="I42" s="235">
        <v>0</v>
      </c>
      <c r="J42" s="234">
        <v>0.55108333333333304</v>
      </c>
      <c r="K42" s="235">
        <v>13.356291845238101</v>
      </c>
      <c r="L42" s="175"/>
    </row>
    <row r="43" spans="1:12" x14ac:dyDescent="0.3">
      <c r="C43" s="175"/>
      <c r="D43" s="175"/>
      <c r="E43" s="175"/>
      <c r="F43" s="175"/>
      <c r="G43" s="175"/>
      <c r="H43" s="175"/>
      <c r="I43" s="175"/>
      <c r="J43" s="234"/>
      <c r="K43" s="175">
        <f>AVERAGE(K39:K42)</f>
        <v>5.5516059066937729</v>
      </c>
      <c r="L43" s="175"/>
    </row>
    <row r="44" spans="1:12" x14ac:dyDescent="0.3">
      <c r="A44" s="179" t="s">
        <v>337</v>
      </c>
      <c r="C44" s="175"/>
      <c r="D44" s="175"/>
      <c r="E44" s="175"/>
      <c r="F44" s="175"/>
      <c r="G44" s="175"/>
      <c r="H44" s="175"/>
      <c r="I44" s="175"/>
      <c r="J44" s="234"/>
      <c r="K44" s="175"/>
      <c r="L44" s="175"/>
    </row>
    <row r="45" spans="1:12" x14ac:dyDescent="0.3">
      <c r="A45" s="190" t="s">
        <v>143</v>
      </c>
      <c r="B45" s="234">
        <v>28.6</v>
      </c>
      <c r="C45" s="235">
        <v>171.5</v>
      </c>
      <c r="D45" s="237">
        <v>60</v>
      </c>
      <c r="E45" s="235">
        <v>232.452</v>
      </c>
      <c r="F45" s="235">
        <v>58.082142857142898</v>
      </c>
      <c r="G45" s="235">
        <v>160.16</v>
      </c>
      <c r="H45" s="235">
        <v>87.422142857142902</v>
      </c>
      <c r="I45" s="238">
        <v>0</v>
      </c>
      <c r="J45" s="234">
        <v>0.55108333333333304</v>
      </c>
      <c r="K45" s="235">
        <v>48.176885892857101</v>
      </c>
      <c r="L45" s="175"/>
    </row>
    <row r="46" spans="1:12" x14ac:dyDescent="0.3">
      <c r="A46" s="37" t="s">
        <v>142</v>
      </c>
      <c r="B46" s="234">
        <v>38</v>
      </c>
      <c r="C46" s="235">
        <v>14</v>
      </c>
      <c r="D46" s="235">
        <v>78</v>
      </c>
      <c r="E46" s="235">
        <v>265.56194560842403</v>
      </c>
      <c r="F46" s="235">
        <v>87.123214285714297</v>
      </c>
      <c r="G46" s="235">
        <v>143.32400687732701</v>
      </c>
      <c r="H46" s="235">
        <v>-6.3804597031356201</v>
      </c>
      <c r="I46" s="235">
        <v>173.45994560842399</v>
      </c>
      <c r="J46" s="234">
        <v>0.55108333333333304</v>
      </c>
      <c r="K46" s="235">
        <v>0</v>
      </c>
      <c r="L46" s="175"/>
    </row>
    <row r="47" spans="1:12" x14ac:dyDescent="0.3">
      <c r="A47" s="37" t="s">
        <v>142</v>
      </c>
      <c r="B47" s="234">
        <v>38</v>
      </c>
      <c r="C47" s="235">
        <v>14</v>
      </c>
      <c r="D47" s="235">
        <v>78</v>
      </c>
      <c r="E47" s="235">
        <v>265.56194560842403</v>
      </c>
      <c r="F47" s="235">
        <v>139.397142857143</v>
      </c>
      <c r="G47" s="235">
        <v>143.32400687732701</v>
      </c>
      <c r="H47" s="235">
        <v>16.509254391926198</v>
      </c>
      <c r="I47" s="235">
        <v>173.45994560842399</v>
      </c>
      <c r="J47" s="234">
        <v>0.55108333333333304</v>
      </c>
      <c r="K47" s="235">
        <v>1.8195949882301301</v>
      </c>
      <c r="L47" s="175"/>
    </row>
    <row r="48" spans="1:12" x14ac:dyDescent="0.3">
      <c r="A48" s="37" t="s">
        <v>142</v>
      </c>
      <c r="B48" s="234">
        <v>38</v>
      </c>
      <c r="C48" s="235">
        <v>14</v>
      </c>
      <c r="D48" s="235">
        <v>78</v>
      </c>
      <c r="E48" s="235">
        <v>265.56194560842403</v>
      </c>
      <c r="F48" s="235">
        <v>139.397142857143</v>
      </c>
      <c r="G48" s="235">
        <v>143.32400687732701</v>
      </c>
      <c r="H48" s="235">
        <v>16.509254391926198</v>
      </c>
      <c r="I48" s="235">
        <v>173.45994560842399</v>
      </c>
      <c r="J48" s="234">
        <v>0.55108333333333304</v>
      </c>
      <c r="K48" s="235">
        <v>1.8195949882301301</v>
      </c>
      <c r="L48" s="175"/>
    </row>
    <row r="49" spans="1:12" x14ac:dyDescent="0.3">
      <c r="A49" s="190" t="s">
        <v>120</v>
      </c>
      <c r="B49" s="234">
        <v>22.9</v>
      </c>
      <c r="C49" s="235">
        <v>17.5</v>
      </c>
      <c r="D49" s="235">
        <v>60</v>
      </c>
      <c r="E49" s="235">
        <v>78.091499999999996</v>
      </c>
      <c r="F49" s="235">
        <v>92.931428571428597</v>
      </c>
      <c r="G49" s="235">
        <v>104.19499999999999</v>
      </c>
      <c r="H49" s="235">
        <v>24.236428571428601</v>
      </c>
      <c r="I49" s="235">
        <v>0</v>
      </c>
      <c r="J49" s="234">
        <v>0.55108333333333304</v>
      </c>
      <c r="K49" s="235">
        <v>13.356291845238101</v>
      </c>
      <c r="L49" s="175"/>
    </row>
    <row r="50" spans="1:12" x14ac:dyDescent="0.3">
      <c r="C50" s="175"/>
      <c r="D50" s="175"/>
      <c r="E50" s="175"/>
      <c r="F50" s="175"/>
      <c r="G50" s="175"/>
      <c r="H50" s="175"/>
      <c r="I50" s="175"/>
      <c r="K50" s="175">
        <f>AVERAGE(K45:K49)</f>
        <v>13.034473542911092</v>
      </c>
      <c r="L50" s="175"/>
    </row>
    <row r="51" spans="1:12" x14ac:dyDescent="0.3">
      <c r="C51" s="175"/>
      <c r="D51" s="175"/>
      <c r="E51" s="175"/>
      <c r="F51" s="175"/>
      <c r="G51" s="175"/>
      <c r="H51" s="175"/>
      <c r="I51" s="175"/>
    </row>
    <row r="52" spans="1:12" x14ac:dyDescent="0.3">
      <c r="C52" s="175"/>
      <c r="D52" s="175"/>
      <c r="E52" s="175"/>
      <c r="F52" s="175"/>
      <c r="G52" s="175"/>
      <c r="H52" s="175"/>
      <c r="I52" s="175"/>
    </row>
    <row r="53" spans="1:12" x14ac:dyDescent="0.3">
      <c r="C53" s="175"/>
      <c r="D53" s="175"/>
      <c r="E53" s="175"/>
      <c r="F53" s="175"/>
      <c r="G53" s="175"/>
      <c r="H53" s="175"/>
      <c r="I53" s="175"/>
    </row>
    <row r="54" spans="1:12" x14ac:dyDescent="0.3">
      <c r="A54" s="179" t="s">
        <v>556</v>
      </c>
      <c r="B54" s="178"/>
      <c r="C54" s="178"/>
      <c r="D54" s="178"/>
      <c r="E54" s="178"/>
      <c r="F54" s="178"/>
      <c r="G54" s="178"/>
      <c r="H54" s="178"/>
      <c r="I54" s="175"/>
    </row>
    <row r="55" spans="1:12" x14ac:dyDescent="0.3">
      <c r="A55" s="178"/>
      <c r="B55" s="178"/>
      <c r="C55" s="178"/>
      <c r="D55" s="178"/>
      <c r="E55" s="178"/>
      <c r="F55" s="178"/>
      <c r="G55" s="178"/>
      <c r="H55" s="178"/>
      <c r="I55" s="175"/>
    </row>
    <row r="56" spans="1:12" x14ac:dyDescent="0.3">
      <c r="A56" s="178" t="s">
        <v>557</v>
      </c>
      <c r="B56" s="178"/>
      <c r="C56" s="178"/>
      <c r="D56" s="178"/>
      <c r="E56" s="178"/>
      <c r="F56" s="178"/>
      <c r="G56" s="178"/>
      <c r="H56" s="178"/>
      <c r="I56" s="175"/>
    </row>
    <row r="57" spans="1:12" x14ac:dyDescent="0.3">
      <c r="A57" s="178"/>
      <c r="B57" s="178"/>
      <c r="C57" s="178"/>
      <c r="D57" s="178"/>
      <c r="E57" s="178"/>
      <c r="F57" s="178"/>
      <c r="G57" s="178"/>
      <c r="H57" s="178"/>
      <c r="I57" s="175"/>
    </row>
    <row r="58" spans="1:12" x14ac:dyDescent="0.3">
      <c r="A58" s="178" t="s">
        <v>558</v>
      </c>
      <c r="B58" s="178"/>
      <c r="C58" s="178"/>
      <c r="D58" s="27" t="s">
        <v>559</v>
      </c>
      <c r="E58" s="178"/>
      <c r="F58" s="178"/>
      <c r="G58" s="178"/>
      <c r="H58" s="178"/>
      <c r="I58" s="175"/>
    </row>
    <row r="59" spans="1:12" x14ac:dyDescent="0.3">
      <c r="A59" s="178"/>
      <c r="B59" s="178"/>
      <c r="C59" s="178"/>
      <c r="D59" s="178"/>
      <c r="E59" s="178"/>
      <c r="F59" s="178"/>
      <c r="G59" s="178"/>
      <c r="H59" s="178"/>
      <c r="I59" s="175"/>
    </row>
    <row r="60" spans="1:12" x14ac:dyDescent="0.3">
      <c r="A60" s="178" t="s">
        <v>560</v>
      </c>
      <c r="B60" s="178"/>
      <c r="C60" s="178"/>
      <c r="D60" s="27" t="s">
        <v>561</v>
      </c>
      <c r="E60" s="178"/>
      <c r="F60" s="178"/>
      <c r="G60" s="178"/>
      <c r="H60" s="178"/>
      <c r="I60" s="175"/>
    </row>
    <row r="61" spans="1:12" x14ac:dyDescent="0.3">
      <c r="A61" s="178"/>
      <c r="B61" s="178"/>
      <c r="C61" s="178"/>
      <c r="D61" s="178"/>
      <c r="E61" s="178"/>
      <c r="F61" s="178"/>
      <c r="G61" s="178"/>
      <c r="H61" s="178"/>
      <c r="I61" s="175"/>
    </row>
    <row r="62" spans="1:12" x14ac:dyDescent="0.3">
      <c r="A62" s="178" t="s">
        <v>562</v>
      </c>
      <c r="B62" s="178"/>
      <c r="C62" s="178"/>
      <c r="D62" s="178"/>
      <c r="E62" s="178"/>
      <c r="F62" s="178"/>
      <c r="G62" s="178"/>
      <c r="H62" s="178"/>
      <c r="I62" s="175"/>
    </row>
    <row r="63" spans="1:12" x14ac:dyDescent="0.3">
      <c r="A63" s="178" t="s">
        <v>566</v>
      </c>
      <c r="B63" s="178"/>
      <c r="C63" s="178"/>
      <c r="D63" s="27" t="s">
        <v>563</v>
      </c>
      <c r="E63" s="178"/>
      <c r="F63" s="178"/>
      <c r="G63" s="178"/>
      <c r="H63" s="178"/>
      <c r="I63" s="175"/>
    </row>
    <row r="64" spans="1:12" x14ac:dyDescent="0.3">
      <c r="A64" s="240"/>
      <c r="B64" s="241"/>
      <c r="C64" s="241"/>
      <c r="D64" s="241"/>
      <c r="E64" s="241"/>
      <c r="F64" s="178"/>
      <c r="G64" s="178"/>
      <c r="H64" s="178"/>
      <c r="I64" s="175"/>
    </row>
    <row r="65" spans="1:9" x14ac:dyDescent="0.3">
      <c r="A65" s="178" t="s">
        <v>564</v>
      </c>
      <c r="B65" s="178"/>
      <c r="C65" s="178"/>
      <c r="D65" s="178"/>
      <c r="E65" s="178"/>
      <c r="F65" s="178"/>
      <c r="G65" s="178"/>
      <c r="H65" s="178"/>
      <c r="I65" s="175"/>
    </row>
    <row r="66" spans="1:9" x14ac:dyDescent="0.3">
      <c r="A66" s="178"/>
      <c r="B66" s="178"/>
      <c r="C66" s="178"/>
      <c r="D66" s="178"/>
      <c r="E66" s="178"/>
      <c r="F66" s="178"/>
      <c r="G66" s="178"/>
      <c r="H66" s="178"/>
      <c r="I66" s="175"/>
    </row>
    <row r="67" spans="1:9" x14ac:dyDescent="0.3">
      <c r="A67" s="178"/>
      <c r="B67" s="178"/>
      <c r="C67" s="178"/>
      <c r="D67" s="178"/>
      <c r="E67" s="178"/>
      <c r="F67" s="178"/>
      <c r="G67" s="178"/>
      <c r="H67" s="178"/>
      <c r="I67" s="175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opLeftCell="A29" workbookViewId="0">
      <selection activeCell="Y55" sqref="Y55"/>
    </sheetView>
  </sheetViews>
  <sheetFormatPr baseColWidth="10" defaultColWidth="9.109375" defaultRowHeight="14.4" x14ac:dyDescent="0.3"/>
  <cols>
    <col min="1" max="16384" width="9.109375" style="178"/>
  </cols>
  <sheetData>
    <row r="1" spans="1:29" x14ac:dyDescent="0.3">
      <c r="A1" s="178">
        <f>'N fertilizer'!A1</f>
        <v>0</v>
      </c>
      <c r="B1" s="178" t="str">
        <f>'N fertilizer'!B1</f>
        <v>Crop 1</v>
      </c>
      <c r="C1" s="178" t="str">
        <f>'N fertilizer'!C1</f>
        <v>Crop 2</v>
      </c>
      <c r="D1" s="178" t="str">
        <f>'N fertilizer'!D1</f>
        <v>Crop 3</v>
      </c>
      <c r="E1" s="178" t="str">
        <f>'N fertilizer'!E1</f>
        <v>Crop 4</v>
      </c>
      <c r="F1" s="178" t="str">
        <f>'N fertilizer'!F1</f>
        <v>Crop 5</v>
      </c>
    </row>
    <row r="2" spans="1:29" x14ac:dyDescent="0.3">
      <c r="A2" s="178" t="str">
        <f>'N fertilizer'!A2</f>
        <v xml:space="preserve">Without legumes: </v>
      </c>
      <c r="B2" s="178" t="str">
        <f>'N fertilizer'!B2</f>
        <v>Grassland</v>
      </c>
      <c r="C2" s="178" t="str">
        <f>'N fertilizer'!C2</f>
        <v>Grassland</v>
      </c>
      <c r="D2" s="178" t="str">
        <f>'N fertilizer'!D2</f>
        <v>Grassland</v>
      </c>
      <c r="E2" s="178" t="str">
        <f>'N fertilizer'!E2</f>
        <v>Spring barley</v>
      </c>
      <c r="F2" s="178">
        <f>'N fertilizer'!F2</f>
        <v>0</v>
      </c>
    </row>
    <row r="3" spans="1:29" x14ac:dyDescent="0.3">
      <c r="A3" s="178" t="str">
        <f>'N fertilizer'!A3</f>
        <v xml:space="preserve">With legumes option 1: </v>
      </c>
      <c r="B3" s="178" t="str">
        <f>'N fertilizer'!B3</f>
        <v>Grass-clover</v>
      </c>
      <c r="C3" s="178" t="str">
        <f>'N fertilizer'!C3</f>
        <v>Grass-clover</v>
      </c>
      <c r="D3" s="178" t="str">
        <f>'N fertilizer'!D3</f>
        <v>Grass-clover</v>
      </c>
      <c r="E3" s="178" t="str">
        <f>'N fertilizer'!E3</f>
        <v>Winter wheat</v>
      </c>
      <c r="F3" s="178">
        <f>'N fertilizer'!F3</f>
        <v>0</v>
      </c>
    </row>
    <row r="4" spans="1:29" x14ac:dyDescent="0.3">
      <c r="A4" s="178" t="str">
        <f>'N fertilizer'!A4</f>
        <v xml:space="preserve">With legumes option 2: </v>
      </c>
      <c r="B4" s="178" t="str">
        <f>'N fertilizer'!B4</f>
        <v>Grass-clover</v>
      </c>
      <c r="C4" s="178" t="str">
        <f>'N fertilizer'!C4</f>
        <v>Grass-clover</v>
      </c>
      <c r="D4" s="178" t="str">
        <f>'N fertilizer'!D4</f>
        <v>Grass-clover</v>
      </c>
      <c r="E4" s="178" t="str">
        <f>'N fertilizer'!E4</f>
        <v>Spring barley</v>
      </c>
      <c r="F4" s="178" t="str">
        <f>'N fertilizer'!F4</f>
        <v>Peas + Barley</v>
      </c>
    </row>
    <row r="5" spans="1:29" x14ac:dyDescent="0.3">
      <c r="A5" s="178" t="str">
        <f>'N fertilizer'!A5</f>
        <v xml:space="preserve">With legumes option 3: </v>
      </c>
      <c r="B5" s="178" t="str">
        <f>'N fertilizer'!B5</f>
        <v>Grass-clover</v>
      </c>
      <c r="C5" s="178" t="str">
        <f>'N fertilizer'!C5</f>
        <v>Grass-clover</v>
      </c>
      <c r="D5" s="178" t="str">
        <f>'N fertilizer'!D5</f>
        <v>Grass-clover</v>
      </c>
      <c r="E5" s="178" t="str">
        <f>'N fertilizer'!E5</f>
        <v>Spring barley</v>
      </c>
      <c r="F5" s="178" t="str">
        <f>'N fertilizer'!F5</f>
        <v xml:space="preserve">Pea </v>
      </c>
    </row>
    <row r="6" spans="1:29" x14ac:dyDescent="0.3">
      <c r="A6" s="178" t="str">
        <f>'N fertilizer'!A6</f>
        <v xml:space="preserve">With legumes option 4: </v>
      </c>
      <c r="B6" s="178" t="str">
        <f>'N fertilizer'!B6</f>
        <v>Grass-clover</v>
      </c>
      <c r="C6" s="178" t="str">
        <f>'N fertilizer'!C6</f>
        <v>Grass-clover</v>
      </c>
      <c r="D6" s="178" t="str">
        <f>'N fertilizer'!D6</f>
        <v>Grass-clover</v>
      </c>
      <c r="E6" s="178" t="str">
        <f>'N fertilizer'!E6</f>
        <v>Spring barley</v>
      </c>
      <c r="F6" s="178" t="str">
        <f>'N fertilizer'!F6</f>
        <v xml:space="preserve">Bean </v>
      </c>
    </row>
    <row r="7" spans="1:29" x14ac:dyDescent="0.3">
      <c r="A7" s="178" t="str">
        <f>'N fertilizer'!A7</f>
        <v xml:space="preserve">With legumes option 5: </v>
      </c>
      <c r="B7" s="178" t="str">
        <f>'N fertilizer'!B7</f>
        <v>Alfalfa</v>
      </c>
      <c r="C7" s="178" t="str">
        <f>'N fertilizer'!C7</f>
        <v>Alfalfa</v>
      </c>
      <c r="D7" s="178" t="str">
        <f>'N fertilizer'!D7</f>
        <v>Alfalfa</v>
      </c>
      <c r="E7" s="178" t="str">
        <f>'N fertilizer'!E7</f>
        <v>Spring barley</v>
      </c>
      <c r="F7" s="178">
        <f>'N fertilizer'!F7</f>
        <v>0</v>
      </c>
    </row>
    <row r="8" spans="1:29" x14ac:dyDescent="0.3">
      <c r="A8" s="178" t="str">
        <f>'N fertilizer'!A8</f>
        <v xml:space="preserve">With legumes option 6: </v>
      </c>
      <c r="B8" s="178" t="str">
        <f>'N fertilizer'!B8</f>
        <v>Winter wheat</v>
      </c>
      <c r="C8" s="178" t="str">
        <f>'N fertilizer'!C8</f>
        <v>Grass-clover</v>
      </c>
      <c r="D8" s="178" t="str">
        <f>'N fertilizer'!D8</f>
        <v>Grass-clover</v>
      </c>
      <c r="E8" s="178" t="str">
        <f>'N fertilizer'!E8</f>
        <v>Grass-clover</v>
      </c>
      <c r="F8" s="178" t="str">
        <f>'N fertilizer'!F8</f>
        <v>Spring barley</v>
      </c>
    </row>
    <row r="11" spans="1:29" x14ac:dyDescent="0.3">
      <c r="A11" s="223" t="s">
        <v>405</v>
      </c>
      <c r="B11" s="178" t="s">
        <v>406</v>
      </c>
    </row>
    <row r="12" spans="1:29" x14ac:dyDescent="0.3">
      <c r="B12" s="37" t="str">
        <f>'N fertilizer'!B12</f>
        <v>Grassland</v>
      </c>
      <c r="C12" s="37" t="str">
        <f>'N fertilizer'!C12</f>
        <v>Grassland</v>
      </c>
      <c r="D12" s="37" t="str">
        <f>'N fertilizer'!D12</f>
        <v>Grassland</v>
      </c>
      <c r="E12" s="37" t="str">
        <f>'N fertilizer'!E12</f>
        <v>Spring barley</v>
      </c>
      <c r="F12" s="37"/>
      <c r="G12" s="37"/>
      <c r="I12" s="37" t="str">
        <f>'N fertilizer'!I12</f>
        <v>Grass-clover</v>
      </c>
      <c r="J12" s="37" t="str">
        <f>'N fertilizer'!J12</f>
        <v>Grass-clover</v>
      </c>
      <c r="K12" s="37" t="str">
        <f>'N fertilizer'!K12</f>
        <v>Grass-clover</v>
      </c>
      <c r="L12" s="37" t="str">
        <f>'N fertilizer'!L12</f>
        <v>Winter wheat</v>
      </c>
      <c r="M12" s="37"/>
      <c r="N12" s="37"/>
      <c r="P12" s="37" t="str">
        <f>'N fertilizer'!P12</f>
        <v>Grass-clover</v>
      </c>
      <c r="Q12" s="37" t="str">
        <f>'N fertilizer'!Q12</f>
        <v>Grass-clover</v>
      </c>
      <c r="R12" s="37" t="str">
        <f>'N fertilizer'!R12</f>
        <v>Grass-clover</v>
      </c>
      <c r="S12" s="37" t="str">
        <f>'N fertilizer'!S12</f>
        <v>Spring barley</v>
      </c>
      <c r="T12" s="37" t="str">
        <f>'N fertilizer'!T12</f>
        <v>Peas + Barley</v>
      </c>
      <c r="U12" s="37" t="str">
        <f>'N fertilizer'!U12</f>
        <v>Winter wheat</v>
      </c>
      <c r="X12" s="37" t="str">
        <f>'N fertilizer'!X12</f>
        <v>Grass-clover</v>
      </c>
      <c r="Y12" s="37" t="str">
        <f>'N fertilizer'!Y12</f>
        <v>Grass-clover</v>
      </c>
      <c r="Z12" s="37" t="str">
        <f>'N fertilizer'!Z12</f>
        <v>Grass-clover</v>
      </c>
      <c r="AA12" s="37" t="str">
        <f>'N fertilizer'!AA12</f>
        <v>Spring barley</v>
      </c>
      <c r="AB12" s="37" t="str">
        <f>'N fertilizer'!AB12</f>
        <v>Pea</v>
      </c>
      <c r="AC12" s="37" t="str">
        <f>'N fertilizer'!AC12</f>
        <v>Winter wheat</v>
      </c>
    </row>
    <row r="13" spans="1:29" x14ac:dyDescent="0.3">
      <c r="A13" s="37"/>
      <c r="B13" s="210">
        <f>VLOOKUP(B12,'Mapping crops'!$A:$B,2,FALSE)</f>
        <v>20</v>
      </c>
      <c r="C13" s="210">
        <f>VLOOKUP(C12,'Mapping crops'!$A:$B,2,FALSE)</f>
        <v>20</v>
      </c>
      <c r="D13" s="210">
        <f>VLOOKUP(D12,'Mapping crops'!$A:$B,2,FALSE)</f>
        <v>20</v>
      </c>
      <c r="E13" s="210">
        <f>VLOOKUP(E12,'Mapping crops'!$A:$B,2,FALSE)</f>
        <v>5</v>
      </c>
      <c r="F13" s="210"/>
      <c r="G13" s="179"/>
      <c r="H13" s="210"/>
      <c r="I13" s="210">
        <f>VLOOKUP(I12,'Mapping crops'!$A:$B,2,FALSE)</f>
        <v>21</v>
      </c>
      <c r="J13" s="210">
        <f>VLOOKUP(J12,'Mapping crops'!$A:$B,2,FALSE)</f>
        <v>21</v>
      </c>
      <c r="K13" s="210">
        <f>VLOOKUP(K12,'Mapping crops'!$A:$B,2,FALSE)</f>
        <v>21</v>
      </c>
      <c r="L13" s="210">
        <f>VLOOKUP(L12,'Mapping crops'!$A:$B,2,FALSE)</f>
        <v>3</v>
      </c>
      <c r="M13" s="210"/>
      <c r="N13" s="210"/>
      <c r="O13" s="210"/>
      <c r="P13" s="210">
        <f>VLOOKUP(P12,'Mapping crops'!$A:$B,2,FALSE)</f>
        <v>21</v>
      </c>
      <c r="Q13" s="210">
        <f>VLOOKUP(Q12,'Mapping crops'!$A:$B,2,FALSE)</f>
        <v>21</v>
      </c>
      <c r="R13" s="210">
        <f>VLOOKUP(R12,'Mapping crops'!$A:$B,2,FALSE)</f>
        <v>21</v>
      </c>
      <c r="S13" s="210">
        <f>VLOOKUP(S12,'Mapping crops'!$A:$B,2,FALSE)</f>
        <v>5</v>
      </c>
      <c r="T13" s="210">
        <f>VLOOKUP(T12,'Mapping crops'!$A:$B,2,FALSE)</f>
        <v>12</v>
      </c>
      <c r="U13" s="210">
        <f>VLOOKUP(U12,'Mapping crops'!$A:$B,2,FALSE)</f>
        <v>3</v>
      </c>
      <c r="X13" s="210">
        <f>VLOOKUP(X12,'Mapping crops'!$A:$B,2,FALSE)</f>
        <v>21</v>
      </c>
      <c r="Y13" s="210">
        <f>VLOOKUP(Y12,'Mapping crops'!$A:$B,2,FALSE)</f>
        <v>21</v>
      </c>
      <c r="Z13" s="210">
        <f>VLOOKUP(Z12,'Mapping crops'!$A:$B,2,FALSE)</f>
        <v>21</v>
      </c>
      <c r="AA13" s="210">
        <f>VLOOKUP(AA12,'Mapping crops'!$A:$B,2,FALSE)</f>
        <v>5</v>
      </c>
      <c r="AB13" s="210">
        <f>VLOOKUP(AB12,'Mapping crops'!$A:$B,2,FALSE)</f>
        <v>12</v>
      </c>
      <c r="AC13" s="210">
        <f>VLOOKUP(AC12,'Mapping crops'!$A:$B,2,FALSE)</f>
        <v>3</v>
      </c>
    </row>
    <row r="14" spans="1:29" x14ac:dyDescent="0.3">
      <c r="A14" s="186" t="s">
        <v>407</v>
      </c>
      <c r="B14" s="178">
        <f>IF(ISBLANK('N fertilizer'!B15),0,VLOOKUP('N fertilizer'!B15,'N2O default values'!$I:$J,2,FALSE)*'N fertilizer'!B18)</f>
        <v>4.2</v>
      </c>
      <c r="C14" s="178">
        <f>IF(ISBLANK('N fertilizer'!C15),0,VLOOKUP('N fertilizer'!C15,'N2O default values'!$I:$J,2,FALSE)*'N fertilizer'!C18)</f>
        <v>4.2</v>
      </c>
      <c r="D14" s="178">
        <f>IF(ISBLANK('N fertilizer'!D15),0,VLOOKUP('N fertilizer'!D15,'N2O default values'!$I:$J,2,FALSE)*'N fertilizer'!D18)</f>
        <v>4.2</v>
      </c>
      <c r="E14" s="178">
        <f>IF(ISBLANK('N fertilizer'!E15),0,VLOOKUP('N fertilizer'!E15,'N2O default values'!$I:$J,2,FALSE)*'N fertilizer'!E18)</f>
        <v>2.9749999999999996</v>
      </c>
      <c r="I14" s="178">
        <f>IF(ISBLANK('N fertilizer'!I15),0,VLOOKUP('N fertilizer'!I15,'N2O default values'!$I:$J,2,FALSE)*'N fertilizer'!I18)</f>
        <v>0.70000000000000007</v>
      </c>
      <c r="J14" s="178">
        <f>IF(ISBLANK('N fertilizer'!J15),0,VLOOKUP('N fertilizer'!J15,'N2O default values'!$I:$J,2,FALSE)*'N fertilizer'!J18)</f>
        <v>0.70000000000000007</v>
      </c>
      <c r="K14" s="178">
        <f>IF(ISBLANK('N fertilizer'!K15),0,VLOOKUP('N fertilizer'!K15,'N2O default values'!$I:$J,2,FALSE)*'N fertilizer'!K18)</f>
        <v>0.70000000000000007</v>
      </c>
      <c r="L14" s="178">
        <f>IF(ISBLANK('N fertilizer'!L15),0,VLOOKUP('N fertilizer'!L15,'N2O default values'!$I:$J,2,FALSE)*'N fertilizer'!L18)</f>
        <v>5.9499999999999993</v>
      </c>
      <c r="P14" s="178">
        <f>IF(ISBLANK('N fertilizer'!P15),0,VLOOKUP('N fertilizer'!P15,'N2O default values'!$I:$J,2,FALSE)*'N fertilizer'!P18)</f>
        <v>0.70000000000000007</v>
      </c>
      <c r="Q14" s="178">
        <f>IF(ISBLANK('N fertilizer'!Q15),0,VLOOKUP('N fertilizer'!Q15,'N2O default values'!$I:$J,2,FALSE)*'N fertilizer'!Q18)</f>
        <v>0.70000000000000007</v>
      </c>
      <c r="R14" s="178">
        <f>IF(ISBLANK('N fertilizer'!R15),0,VLOOKUP('N fertilizer'!R15,'N2O default values'!$I:$J,2,FALSE)*'N fertilizer'!R18)</f>
        <v>0.70000000000000007</v>
      </c>
      <c r="S14" s="178">
        <f>IF(ISBLANK('N fertilizer'!S15),0,VLOOKUP('N fertilizer'!S15,'N2O default values'!$I:$J,2,FALSE)*'N fertilizer'!S18)</f>
        <v>0.875</v>
      </c>
      <c r="T14" s="178">
        <f>IF(ISBLANK('N fertilizer'!T15),0,VLOOKUP('N fertilizer'!T15,'N2O default values'!$I:$J,2,FALSE)*'N fertilizer'!T18)</f>
        <v>1.038</v>
      </c>
      <c r="U14" s="178">
        <f>IF(ISBLANK('N fertilizer'!U15),0,VLOOKUP('N fertilizer'!U15,'N2O default values'!$I:$J,2,FALSE)*'N fertilizer'!U18)</f>
        <v>7.5250000000000004</v>
      </c>
      <c r="X14" s="178">
        <f>IF(ISBLANK('N fertilizer'!X15),0,VLOOKUP('N fertilizer'!X15,'N2O default values'!$I:$J,2,FALSE)*'N fertilizer'!X18)</f>
        <v>0.70000000000000007</v>
      </c>
      <c r="Y14" s="178">
        <f>IF(ISBLANK('N fertilizer'!Y15),0,VLOOKUP('N fertilizer'!Y15,'N2O default values'!$I:$J,2,FALSE)*'N fertilizer'!Y18)</f>
        <v>0.70000000000000007</v>
      </c>
      <c r="Z14" s="178">
        <f>IF(ISBLANK('N fertilizer'!Z15),0,VLOOKUP('N fertilizer'!Z15,'N2O default values'!$I:$J,2,FALSE)*'N fertilizer'!Z18)</f>
        <v>0.70000000000000007</v>
      </c>
      <c r="AA14" s="178">
        <f>IF(ISBLANK('N fertilizer'!AA15),0,VLOOKUP('N fertilizer'!AA15,'N2O default values'!$I:$J,2,FALSE)*'N fertilizer'!AA18)</f>
        <v>0.875</v>
      </c>
      <c r="AB14" s="178">
        <f>IF(ISBLANK('N fertilizer'!AB15),0,VLOOKUP('N fertilizer'!AB15,'N2O default values'!$I:$J,2,FALSE)*'N fertilizer'!AB18)</f>
        <v>1.038</v>
      </c>
      <c r="AC14" s="178">
        <f>IF(ISBLANK('N fertilizer'!AC15),0,VLOOKUP('N fertilizer'!AC15,'N2O default values'!$I:$J,2,FALSE)*'N fertilizer'!AC18)</f>
        <v>7.5250000000000004</v>
      </c>
    </row>
    <row r="15" spans="1:29" x14ac:dyDescent="0.3">
      <c r="A15" s="186" t="s">
        <v>407</v>
      </c>
      <c r="B15" s="178">
        <f>IF(ISBLANK('N fertilizer'!B20),0,VLOOKUP('N fertilizer'!B20,'N2O default values'!$I:$J,2,FALSE)*'N fertilizer'!B23)</f>
        <v>16.38</v>
      </c>
      <c r="C15" s="178">
        <f>IF(ISBLANK('N fertilizer'!C20),0,VLOOKUP('N fertilizer'!C20,'N2O default values'!$I:$J,2,FALSE)*'N fertilizer'!C23)</f>
        <v>16.38</v>
      </c>
      <c r="D15" s="178">
        <f>IF(ISBLANK('N fertilizer'!D20),0,VLOOKUP('N fertilizer'!D20,'N2O default values'!$I:$J,2,FALSE)*'N fertilizer'!D23)</f>
        <v>16.38</v>
      </c>
      <c r="E15" s="178">
        <f>IF(ISBLANK('N fertilizer'!E20),0,VLOOKUP('N fertilizer'!E20,'N2O default values'!$I:$J,2,FALSE)*'N fertilizer'!E23)</f>
        <v>12.6</v>
      </c>
      <c r="I15" s="178">
        <f>IF(ISBLANK('N fertilizer'!I20),0,VLOOKUP('N fertilizer'!I20,'N2O default values'!$I:$J,2,FALSE)*'N fertilizer'!I23)</f>
        <v>16.38</v>
      </c>
      <c r="J15" s="178">
        <f>IF(ISBLANK('N fertilizer'!J20),0,VLOOKUP('N fertilizer'!J20,'N2O default values'!$I:$J,2,FALSE)*'N fertilizer'!J23)</f>
        <v>16.38</v>
      </c>
      <c r="K15" s="178">
        <f>IF(ISBLANK('N fertilizer'!K20),0,VLOOKUP('N fertilizer'!K20,'N2O default values'!$I:$J,2,FALSE)*'N fertilizer'!K23)</f>
        <v>16.38</v>
      </c>
      <c r="L15" s="178">
        <f>IF(ISBLANK('N fertilizer'!L20),0,VLOOKUP('N fertilizer'!L20,'N2O default values'!$I:$J,2,FALSE)*'N fertilizer'!L23)</f>
        <v>0</v>
      </c>
      <c r="P15" s="178">
        <f>IF(ISBLANK('N fertilizer'!P20),0,VLOOKUP('N fertilizer'!P20,'N2O default values'!$I:$J,2,FALSE)*'N fertilizer'!P23)</f>
        <v>16.38</v>
      </c>
      <c r="Q15" s="178">
        <f>IF(ISBLANK('N fertilizer'!Q20),0,VLOOKUP('N fertilizer'!Q20,'N2O default values'!$I:$J,2,FALSE)*'N fertilizer'!Q23)</f>
        <v>16.38</v>
      </c>
      <c r="R15" s="178">
        <f>IF(ISBLANK('N fertilizer'!R20),0,VLOOKUP('N fertilizer'!R20,'N2O default values'!$I:$J,2,FALSE)*'N fertilizer'!R23)</f>
        <v>16.38</v>
      </c>
      <c r="S15" s="178">
        <f>IF(ISBLANK('N fertilizer'!S20),0,VLOOKUP('N fertilizer'!S20,'N2O default values'!$I:$J,2,FALSE)*'N fertilizer'!S23)</f>
        <v>0</v>
      </c>
      <c r="T15" s="178">
        <f>IF(ISBLANK('N fertilizer'!T20),0,VLOOKUP('N fertilizer'!T20,'N2O default values'!$I:$J,2,FALSE)*'N fertilizer'!T23)</f>
        <v>0</v>
      </c>
      <c r="U15" s="178">
        <f>IF(ISBLANK('N fertilizer'!U20),0,VLOOKUP('N fertilizer'!U20,'N2O default values'!$I:$J,2,FALSE)*'N fertilizer'!U23)</f>
        <v>0</v>
      </c>
      <c r="X15" s="178">
        <f>IF(ISBLANK('N fertilizer'!X20),0,VLOOKUP('N fertilizer'!X20,'N2O default values'!$I:$J,2,FALSE)*'N fertilizer'!X23)</f>
        <v>16.38</v>
      </c>
      <c r="Y15" s="178">
        <f>IF(ISBLANK('N fertilizer'!Y20),0,VLOOKUP('N fertilizer'!Y20,'N2O default values'!$I:$J,2,FALSE)*'N fertilizer'!Y23)</f>
        <v>16.38</v>
      </c>
      <c r="Z15" s="178">
        <f>IF(ISBLANK('N fertilizer'!Z20),0,VLOOKUP('N fertilizer'!Z20,'N2O default values'!$I:$J,2,FALSE)*'N fertilizer'!Z23)</f>
        <v>16.38</v>
      </c>
      <c r="AA15" s="178">
        <f>IF(ISBLANK('N fertilizer'!AA20),0,VLOOKUP('N fertilizer'!AA20,'N2O default values'!$I:$J,2,FALSE)*'N fertilizer'!AA23)</f>
        <v>0</v>
      </c>
      <c r="AB15" s="178">
        <f>IF(ISBLANK('N fertilizer'!AB20),0,VLOOKUP('N fertilizer'!AB20,'N2O default values'!$I:$J,2,FALSE)*'N fertilizer'!AB23)</f>
        <v>0</v>
      </c>
      <c r="AC15" s="178">
        <f>IF(ISBLANK('N fertilizer'!AC20),0,VLOOKUP('N fertilizer'!AC20,'N2O default values'!$I:$J,2,FALSE)*'N fertilizer'!AC23)</f>
        <v>12.6</v>
      </c>
    </row>
    <row r="16" spans="1:29" x14ac:dyDescent="0.3">
      <c r="A16" s="186" t="s">
        <v>407</v>
      </c>
      <c r="B16" s="178">
        <f>IF(ISBLANK('N fertilizer'!B25),0,VLOOKUP('N fertilizer'!B25,'N2O default values'!$I:$J,2,FALSE)*'N fertilizer'!B28)</f>
        <v>0</v>
      </c>
      <c r="C16" s="178">
        <f>IF(ISBLANK('N fertilizer'!C25),0,VLOOKUP('N fertilizer'!C25,'N2O default values'!$I:$J,2,FALSE)*'N fertilizer'!C28)</f>
        <v>0</v>
      </c>
      <c r="D16" s="178">
        <f>IF(ISBLANK('N fertilizer'!D25),0,VLOOKUP('N fertilizer'!D25,'N2O default values'!$I:$J,2,FALSE)*'N fertilizer'!D28)</f>
        <v>0</v>
      </c>
      <c r="E16" s="178">
        <f>IF(ISBLANK('N fertilizer'!E25),0,VLOOKUP('N fertilizer'!E25,'N2O default values'!$I:$J,2,FALSE)*'N fertilizer'!E28)</f>
        <v>0</v>
      </c>
      <c r="I16" s="178">
        <f>IF(ISBLANK('N fertilizer'!I25),0,VLOOKUP('N fertilizer'!I25,'N2O default values'!$I:$J,2,FALSE)*'N fertilizer'!I28)</f>
        <v>0</v>
      </c>
      <c r="J16" s="178">
        <f>IF(ISBLANK('N fertilizer'!J25),0,VLOOKUP('N fertilizer'!J25,'N2O default values'!$I:$J,2,FALSE)*'N fertilizer'!J28)</f>
        <v>0</v>
      </c>
      <c r="K16" s="178">
        <f>IF(ISBLANK('N fertilizer'!K25),0,VLOOKUP('N fertilizer'!K25,'N2O default values'!$I:$J,2,FALSE)*'N fertilizer'!K28)</f>
        <v>0</v>
      </c>
      <c r="L16" s="178">
        <f>IF(ISBLANK('N fertilizer'!L25),0,VLOOKUP('N fertilizer'!L25,'N2O default values'!$I:$J,2,FALSE)*'N fertilizer'!L28)</f>
        <v>12.6</v>
      </c>
      <c r="P16" s="178">
        <f>IF(ISBLANK('N fertilizer'!P25),0,VLOOKUP('N fertilizer'!P25,'N2O default values'!$I:$J,2,FALSE)*'N fertilizer'!P28)</f>
        <v>0</v>
      </c>
      <c r="Q16" s="178">
        <f>IF(ISBLANK('N fertilizer'!Q25),0,VLOOKUP('N fertilizer'!Q25,'N2O default values'!$I:$J,2,FALSE)*'N fertilizer'!Q28)</f>
        <v>0</v>
      </c>
      <c r="R16" s="178">
        <f>IF(ISBLANK('N fertilizer'!R25),0,VLOOKUP('N fertilizer'!R25,'N2O default values'!$I:$J,2,FALSE)*'N fertilizer'!R28)</f>
        <v>0</v>
      </c>
      <c r="S16" s="178">
        <f>IF(ISBLANK('N fertilizer'!S25),0,VLOOKUP('N fertilizer'!S25,'N2O default values'!$I:$J,2,FALSE)*'N fertilizer'!S28)</f>
        <v>12.6</v>
      </c>
      <c r="T16" s="178">
        <f>IF(ISBLANK('N fertilizer'!T25),0,VLOOKUP('N fertilizer'!T25,'N2O default values'!$I:$J,2,FALSE)*'N fertilizer'!T28)</f>
        <v>0</v>
      </c>
      <c r="U16" s="178">
        <f>IF(ISBLANK('N fertilizer'!U25),0,VLOOKUP('N fertilizer'!U25,'N2O default values'!$I:$J,2,FALSE)*'N fertilizer'!U28)</f>
        <v>12.6</v>
      </c>
      <c r="X16" s="178">
        <f>IF(ISBLANK('N fertilizer'!X25),0,VLOOKUP('N fertilizer'!X25,'N2O default values'!$I:$J,2,FALSE)*'N fertilizer'!X28)</f>
        <v>0</v>
      </c>
      <c r="Y16" s="178">
        <f>IF(ISBLANK('N fertilizer'!Y25),0,VLOOKUP('N fertilizer'!Y25,'N2O default values'!$I:$J,2,FALSE)*'N fertilizer'!Y28)</f>
        <v>0</v>
      </c>
      <c r="Z16" s="178">
        <f>IF(ISBLANK('N fertilizer'!Z25),0,VLOOKUP('N fertilizer'!Z25,'N2O default values'!$I:$J,2,FALSE)*'N fertilizer'!Z28)</f>
        <v>0</v>
      </c>
      <c r="AA16" s="178">
        <f>IF(ISBLANK('N fertilizer'!AA25),0,VLOOKUP('N fertilizer'!AA25,'N2O default values'!$I:$J,2,FALSE)*'N fertilizer'!AA28)</f>
        <v>12.6</v>
      </c>
      <c r="AB16" s="178">
        <f>IF(ISBLANK('N fertilizer'!AB25),0,VLOOKUP('N fertilizer'!AB25,'N2O default values'!$I:$J,2,FALSE)*'N fertilizer'!AB28)</f>
        <v>0</v>
      </c>
      <c r="AC16" s="178">
        <f>IF(ISBLANK('N fertilizer'!AC25),0,VLOOKUP('N fertilizer'!AC25,'N2O default values'!$I:$J,2,FALSE)*'N fertilizer'!AC28)</f>
        <v>0</v>
      </c>
    </row>
    <row r="17" spans="1:29" x14ac:dyDescent="0.3">
      <c r="A17" s="186" t="s">
        <v>408</v>
      </c>
      <c r="B17" s="235">
        <v>0.37275693452381098</v>
      </c>
      <c r="C17" s="235">
        <v>3.2534860148809499</v>
      </c>
      <c r="D17" s="235">
        <v>3.2534860148809499</v>
      </c>
      <c r="E17" s="235">
        <v>27.651590327380902</v>
      </c>
      <c r="I17" s="235">
        <v>0</v>
      </c>
      <c r="J17" s="235">
        <v>1.8195949882301301</v>
      </c>
      <c r="K17" s="235">
        <v>1.8195949882301301</v>
      </c>
      <c r="L17" s="235">
        <v>38.449871428571399</v>
      </c>
      <c r="P17" s="235">
        <v>0</v>
      </c>
      <c r="Q17" s="235">
        <v>1.8195949882301301</v>
      </c>
      <c r="R17" s="235">
        <v>1.8195949882301301</v>
      </c>
      <c r="S17" s="235">
        <v>13.356291845238101</v>
      </c>
      <c r="T17" s="235">
        <v>13.600094368359199</v>
      </c>
      <c r="U17" s="235">
        <v>41.268859494047597</v>
      </c>
      <c r="X17" s="235">
        <v>0</v>
      </c>
      <c r="Y17" s="235">
        <v>1.8195949882301301</v>
      </c>
      <c r="Z17" s="235">
        <v>1.8195949882301301</v>
      </c>
      <c r="AA17" s="235">
        <v>13.356291845238101</v>
      </c>
      <c r="AB17" s="235">
        <v>10.679505669076301</v>
      </c>
      <c r="AC17" s="235">
        <v>41.268859494047597</v>
      </c>
    </row>
    <row r="18" spans="1:29" x14ac:dyDescent="0.3">
      <c r="A18" s="186" t="s">
        <v>409</v>
      </c>
    </row>
    <row r="19" spans="1:29" x14ac:dyDescent="0.3">
      <c r="A19" s="186" t="s">
        <v>346</v>
      </c>
      <c r="B19" s="178">
        <f>GM!B$16*VLOOKUP(B13,'N2O default values'!$M:$U,7)+GM!B$13*VLOOKUP(B13,'N2O default values'!$M:$U,7)</f>
        <v>11.700000000000001</v>
      </c>
      <c r="C19" s="178">
        <f>GM!C$16*VLOOKUP(C13,'N2O default values'!$M:$U,7)+GM!C$13*VLOOKUP(C13,'N2O default values'!$M:$U,7)</f>
        <v>11.700000000000001</v>
      </c>
      <c r="D19" s="178">
        <f>GM!D$16*VLOOKUP(D13,'N2O default values'!$M:$U,7)+GM!D$13*VLOOKUP(D13,'N2O default values'!$M:$U,7)</f>
        <v>11.700000000000001</v>
      </c>
      <c r="E19" s="178">
        <f>GM!E$16*VLOOKUP(E13,'N2O default values'!$M:$U,7)+GM!E$13*VLOOKUP(E13,'N2O default values'!$M:$U,7)</f>
        <v>7.0310000000000006</v>
      </c>
      <c r="I19" s="178">
        <f>GM!I$16*VLOOKUP(I13,'N2O default values'!$M:$U,7)+GM!I$13*VLOOKUP(I13,'N2O default values'!$M:$U,7)</f>
        <v>11.700000000000001</v>
      </c>
      <c r="J19" s="178">
        <f>GM!J$16*VLOOKUP(J13,'N2O default values'!$M:$U,7)+GM!J$13*VLOOKUP(J13,'N2O default values'!$M:$U,7)</f>
        <v>11.700000000000001</v>
      </c>
      <c r="K19" s="178">
        <f>GM!K$16*VLOOKUP(K13,'N2O default values'!$M:$U,7)+GM!K$13*VLOOKUP(K13,'N2O default values'!$M:$U,7)</f>
        <v>11.700000000000001</v>
      </c>
      <c r="L19" s="178">
        <f>GM!L$16*VLOOKUP(L13,'N2O default values'!$M:$U,7)+GM!L$13*VLOOKUP(L13,'N2O default values'!$M:$U,7)</f>
        <v>8.9</v>
      </c>
      <c r="P19" s="178">
        <f>GM!P$16*VLOOKUP(P13,'N2O default values'!$M:$U,7)+GM!P$13*VLOOKUP(P13,'N2O default values'!$M:$U,7)</f>
        <v>11.700000000000001</v>
      </c>
      <c r="Q19" s="178">
        <f>GM!Q$16*VLOOKUP(Q13,'N2O default values'!$M:$U,7)+GM!Q$13*VLOOKUP(Q13,'N2O default values'!$M:$U,7)</f>
        <v>11.700000000000001</v>
      </c>
      <c r="R19" s="178">
        <f>GM!R$16*VLOOKUP(R13,'N2O default values'!$M:$U,7)+GM!R$13*VLOOKUP(R13,'N2O default values'!$M:$U,7)</f>
        <v>11.700000000000001</v>
      </c>
      <c r="S19" s="178">
        <f>GM!S$16*VLOOKUP(S13,'N2O default values'!$M:$U,7)+GM!S$13*VLOOKUP(S13,'N2O default values'!$M:$U,7)</f>
        <v>7.12</v>
      </c>
      <c r="T19" s="178">
        <f>GM!T$16*VLOOKUP(T13,'N2O default values'!$M:$U,7)+GM!T$13*VLOOKUP(T13,'N2O default values'!$M:$U,7)</f>
        <v>7.28</v>
      </c>
      <c r="U19" s="178">
        <f>GM!U$16*VLOOKUP(U13,'N2O default values'!$M:$U,7)+GM!U$13*VLOOKUP(U13,'N2O default values'!$M:$U,7)</f>
        <v>9.4339999999999993</v>
      </c>
      <c r="X19" s="178">
        <f>GM!X$16*VLOOKUP(X13,'N2O default values'!$M:$U,7)+GM!X$13*VLOOKUP(X13,'N2O default values'!$M:$U,7)</f>
        <v>11.700000000000001</v>
      </c>
      <c r="Y19" s="178">
        <f>GM!Y$16*VLOOKUP(Y13,'N2O default values'!$M:$U,7)+GM!Y$13*VLOOKUP(Y13,'N2O default values'!$M:$U,7)</f>
        <v>11.700000000000001</v>
      </c>
      <c r="Z19" s="178">
        <f>GM!Z$16*VLOOKUP(Z13,'N2O default values'!$M:$U,7)+GM!Z$13*VLOOKUP(Z13,'N2O default values'!$M:$U,7)</f>
        <v>11.700000000000001</v>
      </c>
      <c r="AA19" s="178">
        <f>GM!AA$16*VLOOKUP(AA13,'N2O default values'!$M:$U,7)+GM!AA$13*VLOOKUP(AA13,'N2O default values'!$M:$U,7)</f>
        <v>7.12</v>
      </c>
      <c r="AB19" s="178">
        <f>GM!AB$16*VLOOKUP(AB13,'N2O default values'!$M:$U,7)+GM!AB$13*VLOOKUP(AB13,'N2O default values'!$M:$U,7)</f>
        <v>7.28</v>
      </c>
      <c r="AC19" s="178">
        <f>GM!AC$16*VLOOKUP(AC13,'N2O default values'!$M:$U,7)+GM!AC$13*VLOOKUP(AC13,'N2O default values'!$M:$U,7)</f>
        <v>9.4339999999999993</v>
      </c>
    </row>
    <row r="20" spans="1:29" x14ac:dyDescent="0.3">
      <c r="A20" s="186" t="s">
        <v>410</v>
      </c>
      <c r="B20" s="178">
        <f>B19*VLOOKUP(B$13,'N2O default values'!$M:$U,5)*VLOOKUP(B$13,'N2O default values'!$M:$U,8)</f>
        <v>1.17</v>
      </c>
      <c r="C20" s="178">
        <f>C19*VLOOKUP(C$13,'N2O default values'!$M:$U,5)*VLOOKUP(C$13,'N2O default values'!$M:$U,8)</f>
        <v>1.17</v>
      </c>
      <c r="D20" s="178">
        <f>D19*VLOOKUP(D$13,'N2O default values'!$M:$U,5)*VLOOKUP(D$13,'N2O default values'!$M:$U,8)</f>
        <v>1.17</v>
      </c>
      <c r="E20" s="178">
        <f>E19*VLOOKUP(E$13,'N2O default values'!$M:$U,5)*VLOOKUP(E$13,'N2O default values'!$M:$U,8)</f>
        <v>8.4372000000000007</v>
      </c>
      <c r="I20" s="178">
        <f>I19*VLOOKUP(I$13,'N2O default values'!$M:$U,5)*VLOOKUP(I$13,'N2O default values'!$M:$U,8)</f>
        <v>1.17</v>
      </c>
      <c r="J20" s="178">
        <f>J19*VLOOKUP(J$13,'N2O default values'!$M:$U,5)*VLOOKUP(J$13,'N2O default values'!$M:$U,8)</f>
        <v>1.17</v>
      </c>
      <c r="K20" s="178">
        <f>K19*VLOOKUP(K$13,'N2O default values'!$M:$U,5)*VLOOKUP(K$13,'N2O default values'!$M:$U,8)</f>
        <v>1.17</v>
      </c>
      <c r="L20" s="178">
        <f>L19*VLOOKUP(L$13,'N2O default values'!$M:$U,5)*VLOOKUP(L$13,'N2O default values'!$M:$U,8)</f>
        <v>11.57</v>
      </c>
      <c r="P20" s="178">
        <f>P19*VLOOKUP(P$13,'N2O default values'!$M:$U,5)*VLOOKUP(P$13,'N2O default values'!$M:$U,8)</f>
        <v>1.17</v>
      </c>
      <c r="Q20" s="178">
        <f>Q19*VLOOKUP(Q$13,'N2O default values'!$M:$U,5)*VLOOKUP(Q$13,'N2O default values'!$M:$U,8)</f>
        <v>1.17</v>
      </c>
      <c r="R20" s="178">
        <f>R19*VLOOKUP(R$13,'N2O default values'!$M:$U,5)*VLOOKUP(R$13,'N2O default values'!$M:$U,8)</f>
        <v>1.17</v>
      </c>
      <c r="S20" s="178">
        <f>S19*VLOOKUP(S$13,'N2O default values'!$M:$U,5)*VLOOKUP(S$13,'N2O default values'!$M:$U,8)</f>
        <v>8.5440000000000005</v>
      </c>
      <c r="T20" s="178">
        <f>T19*VLOOKUP(T$13,'N2O default values'!$M:$U,5)*VLOOKUP(T$13,'N2O default values'!$M:$U,8)</f>
        <v>15.288000000000002</v>
      </c>
      <c r="U20" s="178">
        <f>U19*VLOOKUP(U$13,'N2O default values'!$M:$U,5)*VLOOKUP(U$13,'N2O default values'!$M:$U,8)</f>
        <v>12.264199999999999</v>
      </c>
      <c r="X20" s="178">
        <f>X19*VLOOKUP(X$13,'N2O default values'!$M:$U,5)*VLOOKUP(X$13,'N2O default values'!$M:$U,8)</f>
        <v>1.17</v>
      </c>
      <c r="Y20" s="178">
        <f>Y19*VLOOKUP(Y$13,'N2O default values'!$M:$U,5)*VLOOKUP(Y$13,'N2O default values'!$M:$U,8)</f>
        <v>1.17</v>
      </c>
      <c r="Z20" s="178">
        <f>Z19*VLOOKUP(Z$13,'N2O default values'!$M:$U,5)*VLOOKUP(Z$13,'N2O default values'!$M:$U,8)</f>
        <v>1.17</v>
      </c>
      <c r="AA20" s="178">
        <f>AA19*VLOOKUP(AA$13,'N2O default values'!$M:$U,5)*VLOOKUP(AA$13,'N2O default values'!$M:$U,8)</f>
        <v>8.5440000000000005</v>
      </c>
      <c r="AB20" s="178">
        <f>AB19*VLOOKUP(AB$13,'N2O default values'!$M:$U,5)*VLOOKUP(AB$13,'N2O default values'!$M:$U,8)</f>
        <v>15.288000000000002</v>
      </c>
      <c r="AC20" s="178">
        <f>AC19*VLOOKUP(AC$13,'N2O default values'!$M:$U,5)*VLOOKUP(AC$13,'N2O default values'!$M:$U,8)</f>
        <v>12.264199999999999</v>
      </c>
    </row>
    <row r="21" spans="1:29" x14ac:dyDescent="0.3">
      <c r="A21" s="186" t="s">
        <v>411</v>
      </c>
      <c r="B21" s="178">
        <f>SUM(B19:B20)*VLOOKUP(B$13,'N2O default values'!$M:$U,6)</f>
        <v>10.296000000000001</v>
      </c>
      <c r="C21" s="178">
        <f>SUM(C19:C20)*VLOOKUP(C$13,'N2O default values'!$M:$U,6)</f>
        <v>10.296000000000001</v>
      </c>
      <c r="D21" s="178">
        <f>SUM(D19:D20)*VLOOKUP(D$13,'N2O default values'!$M:$U,6)</f>
        <v>10.296000000000001</v>
      </c>
      <c r="E21" s="178">
        <f>SUM(E19:E20)*VLOOKUP(E$13,'N2O default values'!$M:$U,6)</f>
        <v>3.4030040000000001</v>
      </c>
      <c r="I21" s="178">
        <f>SUM(I19:I20)*VLOOKUP(I$13,'N2O default values'!$M:$U,6)</f>
        <v>10.296000000000001</v>
      </c>
      <c r="J21" s="178">
        <f>SUM(J19:J20)*VLOOKUP(J$13,'N2O default values'!$M:$U,6)</f>
        <v>10.296000000000001</v>
      </c>
      <c r="K21" s="178">
        <f>SUM(K19:K20)*VLOOKUP(K$13,'N2O default values'!$M:$U,6)</f>
        <v>10.296000000000001</v>
      </c>
      <c r="L21" s="178">
        <f>SUM(L19:L20)*VLOOKUP(L$13,'N2O default values'!$M:$U,6)</f>
        <v>4.7081</v>
      </c>
      <c r="P21" s="178">
        <f>SUM(P19:P20)*VLOOKUP(P$13,'N2O default values'!$M:$U,6)</f>
        <v>10.296000000000001</v>
      </c>
      <c r="Q21" s="178">
        <f>SUM(Q19:Q20)*VLOOKUP(Q$13,'N2O default values'!$M:$U,6)</f>
        <v>10.296000000000001</v>
      </c>
      <c r="R21" s="178">
        <f>SUM(R19:R20)*VLOOKUP(R$13,'N2O default values'!$M:$U,6)</f>
        <v>10.296000000000001</v>
      </c>
      <c r="S21" s="178">
        <f>SUM(S19:S20)*VLOOKUP(S$13,'N2O default values'!$M:$U,6)</f>
        <v>3.4460800000000003</v>
      </c>
      <c r="T21" s="178">
        <f>SUM(T19:T20)*VLOOKUP(T$13,'N2O default values'!$M:$U,6)</f>
        <v>4.2879200000000006</v>
      </c>
      <c r="U21" s="178">
        <f>SUM(U19:U20)*VLOOKUP(U$13,'N2O default values'!$M:$U,6)</f>
        <v>4.9905860000000004</v>
      </c>
      <c r="X21" s="178">
        <f>SUM(X19:X20)*VLOOKUP(X$13,'N2O default values'!$M:$U,6)</f>
        <v>10.296000000000001</v>
      </c>
      <c r="Y21" s="178">
        <f>SUM(Y19:Y20)*VLOOKUP(Y$13,'N2O default values'!$M:$U,6)</f>
        <v>10.296000000000001</v>
      </c>
      <c r="Z21" s="178">
        <f>SUM(Z19:Z20)*VLOOKUP(Z$13,'N2O default values'!$M:$U,6)</f>
        <v>10.296000000000001</v>
      </c>
      <c r="AA21" s="178">
        <f>SUM(AA19:AA20)*VLOOKUP(AA$13,'N2O default values'!$M:$U,6)</f>
        <v>3.4460800000000003</v>
      </c>
      <c r="AB21" s="178">
        <f>SUM(AB19:AB20)*VLOOKUP(AB$13,'N2O default values'!$M:$U,6)</f>
        <v>4.2879200000000006</v>
      </c>
      <c r="AC21" s="178">
        <f>SUM(AC19:AC20)*VLOOKUP(AC$13,'N2O default values'!$M:$U,6)</f>
        <v>4.9905860000000004</v>
      </c>
    </row>
    <row r="22" spans="1:29" x14ac:dyDescent="0.3">
      <c r="A22" s="186" t="s">
        <v>412</v>
      </c>
      <c r="B22" s="178">
        <f>B20*VLOOKUP('N2O calculations'!B$13,'N2O default values'!$M:$U,3)*1000</f>
        <v>17.55</v>
      </c>
      <c r="C22" s="178">
        <f>C20*VLOOKUP('N2O calculations'!C$13,'N2O default values'!$M:$U,3)*1000</f>
        <v>17.55</v>
      </c>
      <c r="D22" s="178">
        <f>D20*VLOOKUP('N2O calculations'!D$13,'N2O default values'!$M:$U,3)*1000</f>
        <v>17.55</v>
      </c>
      <c r="E22" s="178">
        <f>E20*VLOOKUP('N2O calculations'!E$13,'N2O default values'!$M:$U,3)*1000</f>
        <v>59.060400000000008</v>
      </c>
      <c r="I22" s="178">
        <f>I20*VLOOKUP('N2O calculations'!I$13,'N2O default values'!$M:$U,3)*1000</f>
        <v>29.25</v>
      </c>
      <c r="J22" s="178">
        <f>J20*VLOOKUP('N2O calculations'!J$13,'N2O default values'!$M:$U,3)*1000</f>
        <v>29.25</v>
      </c>
      <c r="K22" s="178">
        <f>K20*VLOOKUP('N2O calculations'!K$13,'N2O default values'!$M:$U,3)*1000</f>
        <v>29.25</v>
      </c>
      <c r="L22" s="178">
        <f>L20*VLOOKUP('N2O calculations'!L$13,'N2O default values'!$M:$U,3)*1000</f>
        <v>69.420000000000016</v>
      </c>
      <c r="P22" s="178">
        <f>P20*VLOOKUP('N2O calculations'!P$13,'N2O default values'!$M:$U,3)*1000</f>
        <v>29.25</v>
      </c>
      <c r="Q22" s="178">
        <f>Q20*VLOOKUP('N2O calculations'!Q$13,'N2O default values'!$M:$U,3)*1000</f>
        <v>29.25</v>
      </c>
      <c r="R22" s="178">
        <f>R20*VLOOKUP('N2O calculations'!R$13,'N2O default values'!$M:$U,3)*1000</f>
        <v>29.25</v>
      </c>
      <c r="S22" s="178">
        <f>S20*VLOOKUP('N2O calculations'!S$13,'N2O default values'!$M:$U,3)*1000</f>
        <v>59.808000000000007</v>
      </c>
      <c r="T22" s="178">
        <f>T20*VLOOKUP('N2O calculations'!T$13,'N2O default values'!$M:$U,3)*1000</f>
        <v>122.30400000000003</v>
      </c>
      <c r="U22" s="178">
        <f>U20*VLOOKUP('N2O calculations'!U$13,'N2O default values'!$M:$U,3)*1000</f>
        <v>73.585199999999986</v>
      </c>
      <c r="X22" s="178">
        <f>X20*VLOOKUP('N2O calculations'!X$13,'N2O default values'!$M:$U,3)*1000</f>
        <v>29.25</v>
      </c>
      <c r="Y22" s="178">
        <f>Y20*VLOOKUP('N2O calculations'!Y$13,'N2O default values'!$M:$U,3)*1000</f>
        <v>29.25</v>
      </c>
      <c r="Z22" s="178">
        <f>Z20*VLOOKUP('N2O calculations'!Z$13,'N2O default values'!$M:$U,3)*1000</f>
        <v>29.25</v>
      </c>
      <c r="AA22" s="178">
        <f>AA20*VLOOKUP('N2O calculations'!AA$13,'N2O default values'!$M:$U,3)*1000</f>
        <v>59.808000000000007</v>
      </c>
      <c r="AB22" s="178">
        <f>AB20*VLOOKUP('N2O calculations'!AB$13,'N2O default values'!$M:$U,3)*1000</f>
        <v>122.30400000000003</v>
      </c>
      <c r="AC22" s="178">
        <f>AC20*VLOOKUP('N2O calculations'!AC$13,'N2O default values'!$M:$U,3)*1000</f>
        <v>73.585199999999986</v>
      </c>
    </row>
    <row r="23" spans="1:29" x14ac:dyDescent="0.3">
      <c r="A23" s="186" t="s">
        <v>413</v>
      </c>
      <c r="B23" s="178">
        <f>B21*VLOOKUP(B$13,'N2O default values'!$M:$U,4)*1000</f>
        <v>123.55200000000002</v>
      </c>
      <c r="C23" s="178">
        <f>C21*VLOOKUP(C$13,'N2O default values'!$M:$U,4)*1000</f>
        <v>123.55200000000002</v>
      </c>
      <c r="D23" s="178">
        <f>D21*VLOOKUP(D$13,'N2O default values'!$M:$U,4)*1000</f>
        <v>123.55200000000002</v>
      </c>
      <c r="E23" s="178">
        <f>E21*VLOOKUP(E$13,'N2O default values'!$M:$U,4)*1000</f>
        <v>47.642056000000004</v>
      </c>
      <c r="I23" s="178">
        <f>I21*VLOOKUP(I$13,'N2O default values'!$M:$U,4)*1000</f>
        <v>164.73600000000002</v>
      </c>
      <c r="J23" s="178">
        <f>J21*VLOOKUP(J$13,'N2O default values'!$M:$U,4)*1000</f>
        <v>164.73600000000002</v>
      </c>
      <c r="K23" s="178">
        <f>K21*VLOOKUP(K$13,'N2O default values'!$M:$U,4)*1000</f>
        <v>164.73600000000002</v>
      </c>
      <c r="L23" s="178">
        <f>L21*VLOOKUP(L$13,'N2O default values'!$M:$U,4)*1000</f>
        <v>42.372900000000001</v>
      </c>
      <c r="P23" s="178">
        <f>P21*VLOOKUP(P$13,'N2O default values'!$M:$U,4)*1000</f>
        <v>164.73600000000002</v>
      </c>
      <c r="Q23" s="178">
        <f>Q21*VLOOKUP(Q$13,'N2O default values'!$M:$U,4)*1000</f>
        <v>164.73600000000002</v>
      </c>
      <c r="R23" s="178">
        <f>R21*VLOOKUP(R$13,'N2O default values'!$M:$U,4)*1000</f>
        <v>164.73600000000002</v>
      </c>
      <c r="S23" s="178">
        <f>S21*VLOOKUP(S$13,'N2O default values'!$M:$U,4)*1000</f>
        <v>48.24512</v>
      </c>
      <c r="T23" s="178">
        <f>T21*VLOOKUP(T$13,'N2O default values'!$M:$U,4)*1000</f>
        <v>34.303360000000005</v>
      </c>
      <c r="U23" s="178">
        <f>U21*VLOOKUP(U$13,'N2O default values'!$M:$U,4)*1000</f>
        <v>44.915273999999997</v>
      </c>
      <c r="X23" s="178">
        <f>X21*VLOOKUP(X$13,'N2O default values'!$M:$U,4)*1000</f>
        <v>164.73600000000002</v>
      </c>
      <c r="Y23" s="178">
        <f>Y21*VLOOKUP(Y$13,'N2O default values'!$M:$U,4)*1000</f>
        <v>164.73600000000002</v>
      </c>
      <c r="Z23" s="178">
        <f>Z21*VLOOKUP(Z$13,'N2O default values'!$M:$U,4)*1000</f>
        <v>164.73600000000002</v>
      </c>
      <c r="AA23" s="178">
        <f>AA21*VLOOKUP(AA$13,'N2O default values'!$M:$U,4)*1000</f>
        <v>48.24512</v>
      </c>
      <c r="AB23" s="178">
        <f>AB21*VLOOKUP(AB$13,'N2O default values'!$M:$U,4)*1000</f>
        <v>34.303360000000005</v>
      </c>
      <c r="AC23" s="178">
        <f>AC21*VLOOKUP(AC$13,'N2O default values'!$M:$U,4)*1000</f>
        <v>44.915273999999997</v>
      </c>
    </row>
    <row r="24" spans="1:29" x14ac:dyDescent="0.3">
      <c r="A24" s="186" t="s">
        <v>414</v>
      </c>
      <c r="B24" s="178">
        <f>SUM(B22:B23)</f>
        <v>141.10200000000003</v>
      </c>
      <c r="C24" s="178">
        <f t="shared" ref="C24:E24" si="0">SUM(C22:C23)</f>
        <v>141.10200000000003</v>
      </c>
      <c r="D24" s="178">
        <f t="shared" si="0"/>
        <v>141.10200000000003</v>
      </c>
      <c r="E24" s="178">
        <f t="shared" si="0"/>
        <v>106.70245600000001</v>
      </c>
      <c r="I24" s="178">
        <f>SUM(I22:I23)</f>
        <v>193.98600000000002</v>
      </c>
      <c r="J24" s="178">
        <f t="shared" ref="J24:L24" si="1">SUM(J22:J23)</f>
        <v>193.98600000000002</v>
      </c>
      <c r="K24" s="178">
        <f t="shared" si="1"/>
        <v>193.98600000000002</v>
      </c>
      <c r="L24" s="178">
        <f t="shared" si="1"/>
        <v>111.79290000000002</v>
      </c>
      <c r="P24" s="178">
        <f>SUM(P22:P23)</f>
        <v>193.98600000000002</v>
      </c>
      <c r="Q24" s="178">
        <f t="shared" ref="Q24:T24" si="2">SUM(Q22:Q23)</f>
        <v>193.98600000000002</v>
      </c>
      <c r="R24" s="178">
        <f t="shared" si="2"/>
        <v>193.98600000000002</v>
      </c>
      <c r="S24" s="178">
        <f t="shared" si="2"/>
        <v>108.05312000000001</v>
      </c>
      <c r="T24" s="178">
        <f t="shared" si="2"/>
        <v>156.60736000000003</v>
      </c>
      <c r="U24" s="178">
        <f t="shared" ref="U24" si="3">SUM(U22:U23)</f>
        <v>118.50047399999998</v>
      </c>
      <c r="X24" s="178">
        <f>SUM(X22:X23)</f>
        <v>193.98600000000002</v>
      </c>
      <c r="Y24" s="178">
        <f t="shared" ref="Y24:AC24" si="4">SUM(Y22:Y23)</f>
        <v>193.98600000000002</v>
      </c>
      <c r="Z24" s="178">
        <f t="shared" si="4"/>
        <v>193.98600000000002</v>
      </c>
      <c r="AA24" s="178">
        <f t="shared" si="4"/>
        <v>108.05312000000001</v>
      </c>
      <c r="AB24" s="178">
        <f t="shared" si="4"/>
        <v>156.60736000000003</v>
      </c>
      <c r="AC24" s="178">
        <f t="shared" si="4"/>
        <v>118.50047399999998</v>
      </c>
    </row>
    <row r="25" spans="1:29" x14ac:dyDescent="0.3">
      <c r="A25" s="186"/>
    </row>
    <row r="28" spans="1:29" x14ac:dyDescent="0.3">
      <c r="A28" s="178" t="s">
        <v>415</v>
      </c>
    </row>
    <row r="29" spans="1:29" x14ac:dyDescent="0.3">
      <c r="B29" s="37" t="str">
        <f>B12</f>
        <v>Grassland</v>
      </c>
      <c r="C29" s="37" t="str">
        <f t="shared" ref="C29:E29" si="5">C12</f>
        <v>Grassland</v>
      </c>
      <c r="D29" s="37" t="str">
        <f t="shared" si="5"/>
        <v>Grassland</v>
      </c>
      <c r="E29" s="37" t="str">
        <f t="shared" si="5"/>
        <v>Spring barley</v>
      </c>
      <c r="F29" s="37"/>
      <c r="G29" s="37"/>
      <c r="I29" s="37" t="str">
        <f>I12</f>
        <v>Grass-clover</v>
      </c>
      <c r="J29" s="37" t="str">
        <f t="shared" ref="J29:L29" si="6">J12</f>
        <v>Grass-clover</v>
      </c>
      <c r="K29" s="37" t="str">
        <f t="shared" si="6"/>
        <v>Grass-clover</v>
      </c>
      <c r="L29" s="37" t="str">
        <f t="shared" si="6"/>
        <v>Winter wheat</v>
      </c>
      <c r="M29" s="37"/>
      <c r="N29" s="37"/>
      <c r="P29" s="37" t="str">
        <f>P12</f>
        <v>Grass-clover</v>
      </c>
      <c r="Q29" s="37" t="str">
        <f t="shared" ref="Q29:T29" si="7">Q12</f>
        <v>Grass-clover</v>
      </c>
      <c r="R29" s="37" t="str">
        <f t="shared" si="7"/>
        <v>Grass-clover</v>
      </c>
      <c r="S29" s="37" t="str">
        <f t="shared" si="7"/>
        <v>Spring barley</v>
      </c>
      <c r="T29" s="37" t="str">
        <f t="shared" si="7"/>
        <v>Peas + Barley</v>
      </c>
      <c r="U29" s="37" t="str">
        <f t="shared" ref="U29" si="8">U12</f>
        <v>Winter wheat</v>
      </c>
      <c r="X29" s="37" t="str">
        <f>X12</f>
        <v>Grass-clover</v>
      </c>
      <c r="Y29" s="37" t="str">
        <f t="shared" ref="Y29:AC29" si="9">Y12</f>
        <v>Grass-clover</v>
      </c>
      <c r="Z29" s="37" t="str">
        <f t="shared" si="9"/>
        <v>Grass-clover</v>
      </c>
      <c r="AA29" s="37" t="str">
        <f t="shared" si="9"/>
        <v>Spring barley</v>
      </c>
      <c r="AB29" s="37" t="str">
        <f t="shared" si="9"/>
        <v>Pea</v>
      </c>
      <c r="AC29" s="37" t="str">
        <f t="shared" si="9"/>
        <v>Winter wheat</v>
      </c>
    </row>
    <row r="30" spans="1:29" x14ac:dyDescent="0.3">
      <c r="A30" s="186" t="s">
        <v>416</v>
      </c>
      <c r="B30" s="178">
        <f>IF('N fertilizer'!B15 &lt;&gt;'N2O default values'!$I$7, 'N fertilizer'!B18*'N2O default values'!$E$2, 'N fertilizer'!B18* 'N2O default values'!$E$3)+IF('N fertilizer'!B20 &lt;&gt;'N2O default values'!$I$7, 'N fertilizer'!B23*'N2O default values'!$E$2, 'N fertilizer'!B23* 'N2O default values'!$E$3)+IF('N fertilizer'!B25 &lt;&gt;'N2O default values'!$I$7, 'N fertilizer'!B28*'N2O default values'!$E$2, 'N fertilizer'!B28* 'N2O default values'!$E$3)</f>
        <v>1.8120000000000001</v>
      </c>
      <c r="C30" s="178">
        <f>IF('N fertilizer'!C15 &lt;&gt;'N2O default values'!$I$7, 'N fertilizer'!C18*'N2O default values'!$E$2, 'N fertilizer'!C18* 'N2O default values'!$E$3)+IF('N fertilizer'!C20 &lt;&gt;'N2O default values'!$I$7, 'N fertilizer'!C23*'N2O default values'!$E$2, 'N fertilizer'!C23* 'N2O default values'!$E$3)+IF('N fertilizer'!C25 &lt;&gt;'N2O default values'!$I$7, 'N fertilizer'!C28*'N2O default values'!$E$2, 'N fertilizer'!C28* 'N2O default values'!$E$3)</f>
        <v>1.8120000000000001</v>
      </c>
      <c r="D30" s="178">
        <f>IF('N fertilizer'!D15 &lt;&gt;'N2O default values'!$I$7, 'N fertilizer'!D18*'N2O default values'!$E$2, 'N fertilizer'!D18* 'N2O default values'!$E$3)+IF('N fertilizer'!D20 &lt;&gt;'N2O default values'!$I$7, 'N fertilizer'!D23*'N2O default values'!$E$2, 'N fertilizer'!D23* 'N2O default values'!$E$3)+IF('N fertilizer'!D25 &lt;&gt;'N2O default values'!$I$7, 'N fertilizer'!D28*'N2O default values'!$E$2, 'N fertilizer'!D28* 'N2O default values'!$E$3)</f>
        <v>1.8120000000000001</v>
      </c>
      <c r="E30" s="178">
        <f>IF('N fertilizer'!E15 &lt;&gt;'N2O default values'!$I$7, 'N fertilizer'!E18*'N2O default values'!$E$2, 'N fertilizer'!E18* 'N2O default values'!$E$3)+IF('N fertilizer'!E20 &lt;&gt;'N2O default values'!$I$7, 'N fertilizer'!E23*'N2O default values'!$E$2, 'N fertilizer'!E23* 'N2O default values'!$E$3)+IF('N fertilizer'!E25 &lt;&gt;'N2O default values'!$I$7, 'N fertilizer'!E28*'N2O default values'!$E$2, 'N fertilizer'!E28* 'N2O default values'!$E$3)</f>
        <v>1.3119999999999998</v>
      </c>
      <c r="I30" s="178">
        <f>IF('N fertilizer'!I15 &lt;&gt;'N2O default values'!$I$7, 'N fertilizer'!I18*'N2O default values'!$E$2, 'N fertilizer'!I18* 'N2O default values'!$E$3)+IF('N fertilizer'!I20 &lt;&gt;'N2O default values'!$I$7, 'N fertilizer'!I23*'N2O default values'!$E$2, 'N fertilizer'!I23* 'N2O default values'!$E$3)+IF('N fertilizer'!I25 &lt;&gt;'N2O default values'!$I$7, 'N fertilizer'!I28*'N2O default values'!$E$2, 'N fertilizer'!I28* 'N2O default values'!$E$3)</f>
        <v>0.69200000000000006</v>
      </c>
      <c r="J30" s="178">
        <f>IF('N fertilizer'!J15 &lt;&gt;'N2O default values'!$I$7, 'N fertilizer'!J18*'N2O default values'!$E$2, 'N fertilizer'!J18* 'N2O default values'!$E$3)+IF('N fertilizer'!J20 &lt;&gt;'N2O default values'!$I$7, 'N fertilizer'!J23*'N2O default values'!$E$2, 'N fertilizer'!J23* 'N2O default values'!$E$3)+IF('N fertilizer'!J25 &lt;&gt;'N2O default values'!$I$7, 'N fertilizer'!J28*'N2O default values'!$E$2, 'N fertilizer'!J28* 'N2O default values'!$E$3)</f>
        <v>0.69200000000000006</v>
      </c>
      <c r="K30" s="178">
        <f>IF('N fertilizer'!K15 &lt;&gt;'N2O default values'!$I$7, 'N fertilizer'!K18*'N2O default values'!$E$2, 'N fertilizer'!K18* 'N2O default values'!$E$3)+IF('N fertilizer'!K20 &lt;&gt;'N2O default values'!$I$7, 'N fertilizer'!K23*'N2O default values'!$E$2, 'N fertilizer'!K23* 'N2O default values'!$E$3)+IF('N fertilizer'!K25 &lt;&gt;'N2O default values'!$I$7, 'N fertilizer'!K28*'N2O default values'!$E$2, 'N fertilizer'!K28* 'N2O default values'!$E$3)</f>
        <v>0.69200000000000006</v>
      </c>
      <c r="L30" s="178">
        <f>IF('N fertilizer'!L15 &lt;&gt;'N2O default values'!$I$7, 'N fertilizer'!L18*'N2O default values'!$E$2, 'N fertilizer'!L18* 'N2O default values'!$E$3)+IF('N fertilizer'!L20 &lt;&gt;'N2O default values'!$I$7, 'N fertilizer'!L23*'N2O default values'!$E$2, 'N fertilizer'!L23* 'N2O default values'!$E$3)+IF('N fertilizer'!L25 &lt;&gt;'N2O default values'!$I$7, 'N fertilizer'!L28*'N2O default values'!$E$2, 'N fertilizer'!L28* 'N2O default values'!$E$3)</f>
        <v>2.2639999999999998</v>
      </c>
      <c r="P30" s="178">
        <f>IF('N fertilizer'!P15 &lt;&gt;'N2O default values'!$I$7, 'N fertilizer'!P18*'N2O default values'!$E$2, 'N fertilizer'!P18* 'N2O default values'!$E$3)+IF('N fertilizer'!P20 &lt;&gt;'N2O default values'!$I$7, 'N fertilizer'!P23*'N2O default values'!$E$2, 'N fertilizer'!P23* 'N2O default values'!$E$3)+IF('N fertilizer'!P25 &lt;&gt;'N2O default values'!$I$7, 'N fertilizer'!P28*'N2O default values'!$E$2, 'N fertilizer'!P28* 'N2O default values'!$E$3)</f>
        <v>0.69200000000000006</v>
      </c>
      <c r="Q30" s="178">
        <f>IF('N fertilizer'!Q15 &lt;&gt;'N2O default values'!$I$7, 'N fertilizer'!Q18*'N2O default values'!$E$2, 'N fertilizer'!Q18* 'N2O default values'!$E$3)+IF('N fertilizer'!Q20 &lt;&gt;'N2O default values'!$I$7, 'N fertilizer'!Q23*'N2O default values'!$E$2, 'N fertilizer'!Q23* 'N2O default values'!$E$3)+IF('N fertilizer'!Q25 &lt;&gt;'N2O default values'!$I$7, 'N fertilizer'!Q28*'N2O default values'!$E$2, 'N fertilizer'!Q28* 'N2O default values'!$E$3)</f>
        <v>0.69200000000000006</v>
      </c>
      <c r="R30" s="178">
        <f>IF('N fertilizer'!R15 &lt;&gt;'N2O default values'!$I$7, 'N fertilizer'!R18*'N2O default values'!$E$2, 'N fertilizer'!R18* 'N2O default values'!$E$3)+IF('N fertilizer'!R20 &lt;&gt;'N2O default values'!$I$7, 'N fertilizer'!R23*'N2O default values'!$E$2, 'N fertilizer'!R23* 'N2O default values'!$E$3)+IF('N fertilizer'!R25 &lt;&gt;'N2O default values'!$I$7, 'N fertilizer'!R28*'N2O default values'!$E$2, 'N fertilizer'!R28* 'N2O default values'!$E$3)</f>
        <v>0.69200000000000006</v>
      </c>
      <c r="S30" s="178">
        <f>IF('N fertilizer'!S15 &lt;&gt;'N2O default values'!$I$7, 'N fertilizer'!S18*'N2O default values'!$E$2, 'N fertilizer'!S18* 'N2O default values'!$E$3)+IF('N fertilizer'!S20 &lt;&gt;'N2O default values'!$I$7, 'N fertilizer'!S23*'N2O default values'!$E$2, 'N fertilizer'!S23* 'N2O default values'!$E$3)+IF('N fertilizer'!S25 &lt;&gt;'N2O default values'!$I$7, 'N fertilizer'!S28*'N2O default values'!$E$2, 'N fertilizer'!S28* 'N2O default values'!$E$3)</f>
        <v>0.64</v>
      </c>
      <c r="T30" s="178">
        <f>IF('N fertilizer'!T15 &lt;&gt;'N2O default values'!$I$7, 'N fertilizer'!T18*'N2O default values'!$E$2, 'N fertilizer'!T18* 'N2O default values'!$E$3)+IF('N fertilizer'!T20 &lt;&gt;'N2O default values'!$I$7, 'N fertilizer'!T23*'N2O default values'!$E$2, 'N fertilizer'!T23* 'N2O default values'!$E$3)+IF('N fertilizer'!T25 &lt;&gt;'N2O default values'!$I$7, 'N fertilizer'!T28*'N2O default values'!$E$2, 'N fertilizer'!T28* 'N2O default values'!$E$3)</f>
        <v>0.33215999999999996</v>
      </c>
      <c r="U30" s="178">
        <f>IF('N fertilizer'!U15 &lt;&gt;'N2O default values'!$I$7, 'N fertilizer'!U18*'N2O default values'!$E$2, 'N fertilizer'!U18* 'N2O default values'!$E$3)+IF('N fertilizer'!U20 &lt;&gt;'N2O default values'!$I$7, 'N fertilizer'!U23*'N2O default values'!$E$2, 'N fertilizer'!U23* 'N2O default values'!$E$3)+IF('N fertilizer'!U25 &lt;&gt;'N2O default values'!$I$7, 'N fertilizer'!U28*'N2O default values'!$E$2, 'N fertilizer'!U28* 'N2O default values'!$E$3)</f>
        <v>2.7679999999999998</v>
      </c>
      <c r="X30" s="178">
        <f>IF('N fertilizer'!X15 &lt;&gt;'N2O default values'!$I$7, 'N fertilizer'!X18*'N2O default values'!$E$2, 'N fertilizer'!X18* 'N2O default values'!$E$3)+IF('N fertilizer'!X20 &lt;&gt;'N2O default values'!$I$7, 'N fertilizer'!X23*'N2O default values'!$E$2, 'N fertilizer'!X23* 'N2O default values'!$E$3)+IF('N fertilizer'!X25 &lt;&gt;'N2O default values'!$I$7, 'N fertilizer'!X28*'N2O default values'!$E$2, 'N fertilizer'!X28* 'N2O default values'!$E$3)</f>
        <v>0.69200000000000006</v>
      </c>
      <c r="Y30" s="178">
        <f>IF('N fertilizer'!Y15 &lt;&gt;'N2O default values'!$I$7, 'N fertilizer'!Y18*'N2O default values'!$E$2, 'N fertilizer'!Y18* 'N2O default values'!$E$3)+IF('N fertilizer'!Y20 &lt;&gt;'N2O default values'!$I$7, 'N fertilizer'!Y23*'N2O default values'!$E$2, 'N fertilizer'!Y23* 'N2O default values'!$E$3)+IF('N fertilizer'!Y25 &lt;&gt;'N2O default values'!$I$7, 'N fertilizer'!Y28*'N2O default values'!$E$2, 'N fertilizer'!Y28* 'N2O default values'!$E$3)</f>
        <v>0.69200000000000006</v>
      </c>
      <c r="Z30" s="178">
        <f>IF('N fertilizer'!Z15 &lt;&gt;'N2O default values'!$I$7, 'N fertilizer'!Z18*'N2O default values'!$E$2, 'N fertilizer'!Z18* 'N2O default values'!$E$3)+IF('N fertilizer'!Z20 &lt;&gt;'N2O default values'!$I$7, 'N fertilizer'!Z23*'N2O default values'!$E$2, 'N fertilizer'!Z23* 'N2O default values'!$E$3)+IF('N fertilizer'!Z25 &lt;&gt;'N2O default values'!$I$7, 'N fertilizer'!Z28*'N2O default values'!$E$2, 'N fertilizer'!Z28* 'N2O default values'!$E$3)</f>
        <v>0.69200000000000006</v>
      </c>
      <c r="AA30" s="178">
        <f>IF('N fertilizer'!AA15 &lt;&gt;'N2O default values'!$I$7, 'N fertilizer'!AA18*'N2O default values'!$E$2, 'N fertilizer'!AA18* 'N2O default values'!$E$3)+IF('N fertilizer'!AA20 &lt;&gt;'N2O default values'!$I$7, 'N fertilizer'!AA23*'N2O default values'!$E$2, 'N fertilizer'!AA23* 'N2O default values'!$E$3)+IF('N fertilizer'!AA25 &lt;&gt;'N2O default values'!$I$7, 'N fertilizer'!AA28*'N2O default values'!$E$2, 'N fertilizer'!AA28* 'N2O default values'!$E$3)</f>
        <v>0.64</v>
      </c>
      <c r="AB30" s="178">
        <f>IF('N fertilizer'!AB15 &lt;&gt;'N2O default values'!$I$7, 'N fertilizer'!AB18*'N2O default values'!$E$2, 'N fertilizer'!AB18* 'N2O default values'!$E$3)+IF('N fertilizer'!AB20 &lt;&gt;'N2O default values'!$I$7, 'N fertilizer'!AB23*'N2O default values'!$E$2, 'N fertilizer'!AB23* 'N2O default values'!$E$3)+IF('N fertilizer'!AB25 &lt;&gt;'N2O default values'!$I$7, 'N fertilizer'!AB28*'N2O default values'!$E$2, 'N fertilizer'!AB28* 'N2O default values'!$E$3)</f>
        <v>0.33215999999999996</v>
      </c>
      <c r="AC30" s="178">
        <f>IF('N fertilizer'!AC15 &lt;&gt;'N2O default values'!$I$7, 'N fertilizer'!AC18*'N2O default values'!$E$2, 'N fertilizer'!AC18* 'N2O default values'!$E$3)+IF('N fertilizer'!AC20 &lt;&gt;'N2O default values'!$I$7, 'N fertilizer'!AC23*'N2O default values'!$E$2, 'N fertilizer'!AC23* 'N2O default values'!$E$3)+IF('N fertilizer'!AC25 &lt;&gt;'N2O default values'!$I$7, 'N fertilizer'!AC28*'N2O default values'!$E$2, 'N fertilizer'!AC28* 'N2O default values'!$E$3)</f>
        <v>2.7679999999999998</v>
      </c>
    </row>
    <row r="31" spans="1:29" x14ac:dyDescent="0.3">
      <c r="A31" s="178" t="s">
        <v>417</v>
      </c>
      <c r="B31" s="178">
        <f>(SUM(B14:B16)*'N2O default values'!$E$4)</f>
        <v>0.28811999999999999</v>
      </c>
      <c r="C31" s="178">
        <f>(SUM(C14:C16)*'N2O default values'!$E$4)</f>
        <v>0.28811999999999999</v>
      </c>
      <c r="D31" s="178">
        <f>(SUM(D14:D16)*'N2O default values'!$E$4)</f>
        <v>0.28811999999999999</v>
      </c>
      <c r="E31" s="178">
        <f>(SUM(E14:E16)*'N2O default values'!$E$4)</f>
        <v>0.21804999999999999</v>
      </c>
      <c r="I31" s="178">
        <f>(SUM(I14:I16)*'N2O default values'!$E$4)</f>
        <v>0.23911999999999997</v>
      </c>
      <c r="J31" s="178">
        <f>(SUM(J14:J16)*'N2O default values'!$E$4)</f>
        <v>0.23911999999999997</v>
      </c>
      <c r="K31" s="178">
        <f>(SUM(K14:K16)*'N2O default values'!$E$4)</f>
        <v>0.23911999999999997</v>
      </c>
      <c r="L31" s="178">
        <f>(SUM(L14:L16)*'N2O default values'!$E$4)</f>
        <v>0.25969999999999999</v>
      </c>
      <c r="P31" s="178">
        <f>(SUM(P14:P16)*'N2O default values'!$E$4)</f>
        <v>0.23911999999999997</v>
      </c>
      <c r="Q31" s="178">
        <f>(SUM(Q14:Q16)*'N2O default values'!$E$4)</f>
        <v>0.23911999999999997</v>
      </c>
      <c r="R31" s="178">
        <f>(SUM(R14:R16)*'N2O default values'!$E$4)</f>
        <v>0.23911999999999997</v>
      </c>
      <c r="S31" s="178">
        <f>(SUM(S14:S16)*'N2O default values'!$E$4)</f>
        <v>0.18865000000000001</v>
      </c>
      <c r="T31" s="178">
        <f>(SUM(T14:T16)*'N2O default values'!$E$4)</f>
        <v>1.4532000000000002E-2</v>
      </c>
      <c r="U31" s="178">
        <f>(SUM(U14:U16)*'N2O default values'!$E$4)</f>
        <v>0.28175</v>
      </c>
      <c r="X31" s="178">
        <f>(SUM(X14:X16)*'N2O default values'!$E$4)</f>
        <v>0.23911999999999997</v>
      </c>
      <c r="Y31" s="178">
        <f>(SUM(Y14:Y16)*'N2O default values'!$E$4)</f>
        <v>0.23911999999999997</v>
      </c>
      <c r="Z31" s="178">
        <f>(SUM(Z14:Z16)*'N2O default values'!$E$4)</f>
        <v>0.23911999999999997</v>
      </c>
      <c r="AA31" s="178">
        <f>(SUM(AA14:AA16)*'N2O default values'!$E$4)</f>
        <v>0.18865000000000001</v>
      </c>
      <c r="AB31" s="178">
        <f>(SUM(AB14:AB16)*'N2O default values'!$E$4)</f>
        <v>1.4532000000000002E-2</v>
      </c>
      <c r="AC31" s="178">
        <f>(SUM(AC14:AC16)*'N2O default values'!$E$4)</f>
        <v>0.28175</v>
      </c>
    </row>
    <row r="32" spans="1:29" x14ac:dyDescent="0.3">
      <c r="A32" s="178" t="s">
        <v>408</v>
      </c>
      <c r="B32" s="178">
        <f>B17*'N2O default values'!$E$5</f>
        <v>4.1003262797619207E-3</v>
      </c>
      <c r="C32" s="178">
        <f>C17*'N2O default values'!$E$5</f>
        <v>3.5788346163690449E-2</v>
      </c>
      <c r="D32" s="178">
        <f>D17*'N2O default values'!$E$5</f>
        <v>3.5788346163690449E-2</v>
      </c>
      <c r="E32" s="178">
        <f>E17*'N2O default values'!$E$5</f>
        <v>0.30416749360118989</v>
      </c>
      <c r="I32" s="178">
        <f>I17*'N2O default values'!$E$5</f>
        <v>0</v>
      </c>
      <c r="J32" s="178">
        <f>J17*'N2O default values'!$E$5</f>
        <v>2.0015544870531431E-2</v>
      </c>
      <c r="K32" s="178">
        <f>K17*'N2O default values'!$E$5</f>
        <v>2.0015544870531431E-2</v>
      </c>
      <c r="L32" s="178">
        <f>L17*'N2O default values'!$E$5</f>
        <v>0.42294858571428534</v>
      </c>
      <c r="P32" s="178">
        <f>P17*'N2O default values'!$E$5</f>
        <v>0</v>
      </c>
      <c r="Q32" s="178">
        <f>Q17*'N2O default values'!$E$5</f>
        <v>2.0015544870531431E-2</v>
      </c>
      <c r="R32" s="178">
        <f>R17*'N2O default values'!$E$5</f>
        <v>2.0015544870531431E-2</v>
      </c>
      <c r="S32" s="178">
        <f>S17*'N2O default values'!$E$5</f>
        <v>0.14691921029761909</v>
      </c>
      <c r="T32" s="178">
        <f>T17*'N2O default values'!$E$5</f>
        <v>0.14960103805195119</v>
      </c>
      <c r="U32" s="178">
        <f>U17*'N2O default values'!$E$5</f>
        <v>0.45395745443452351</v>
      </c>
      <c r="X32" s="178">
        <f>X17*'N2O default values'!$E$5</f>
        <v>0</v>
      </c>
      <c r="Y32" s="178">
        <f>Y17*'N2O default values'!$E$5</f>
        <v>2.0015544870531431E-2</v>
      </c>
      <c r="Z32" s="178">
        <f>Z17*'N2O default values'!$E$5</f>
        <v>2.0015544870531431E-2</v>
      </c>
      <c r="AA32" s="178">
        <f>AA17*'N2O default values'!$E$5</f>
        <v>0.14691921029761909</v>
      </c>
      <c r="AB32" s="178">
        <f>AB17*'N2O default values'!$E$5</f>
        <v>0.1174745623598393</v>
      </c>
      <c r="AC32" s="178">
        <f>AC17*'N2O default values'!$E$5</f>
        <v>0.45395745443452351</v>
      </c>
    </row>
    <row r="33" spans="1:29" x14ac:dyDescent="0.3">
      <c r="A33" s="178" t="s">
        <v>418</v>
      </c>
      <c r="B33" s="178">
        <f>B24*'N2O default values'!$E$3</f>
        <v>0.84661200000000025</v>
      </c>
      <c r="C33" s="178">
        <f>C24*'N2O default values'!$E$3</f>
        <v>0.84661200000000025</v>
      </c>
      <c r="D33" s="178">
        <f>D24*'N2O default values'!$E$3</f>
        <v>0.84661200000000025</v>
      </c>
      <c r="E33" s="178">
        <f>E24*'N2O default values'!$E$3</f>
        <v>0.64021473600000012</v>
      </c>
      <c r="I33" s="178">
        <f>I24*'N2O default values'!$E$3</f>
        <v>1.1639160000000002</v>
      </c>
      <c r="J33" s="178">
        <f>J24*'N2O default values'!$E$3</f>
        <v>1.1639160000000002</v>
      </c>
      <c r="K33" s="178">
        <f>K24*'N2O default values'!$E$3</f>
        <v>1.1639160000000002</v>
      </c>
      <c r="L33" s="178">
        <f>L24*'N2O default values'!$E$3</f>
        <v>0.67075740000000017</v>
      </c>
      <c r="P33" s="178">
        <f>P24*'N2O default values'!$E$3</f>
        <v>1.1639160000000002</v>
      </c>
      <c r="Q33" s="178">
        <f>Q24*'N2O default values'!$E$3</f>
        <v>1.1639160000000002</v>
      </c>
      <c r="R33" s="178">
        <f>R24*'N2O default values'!$E$3</f>
        <v>1.1639160000000002</v>
      </c>
      <c r="S33" s="178">
        <f>S24*'N2O default values'!$E$3</f>
        <v>0.64831872000000001</v>
      </c>
      <c r="T33" s="178">
        <f>T24*'N2O default values'!$E$3</f>
        <v>0.93964416000000017</v>
      </c>
      <c r="U33" s="178">
        <f>U24*'N2O default values'!$E$3</f>
        <v>0.71100284399999991</v>
      </c>
      <c r="X33" s="178">
        <f>X24*'N2O default values'!$E$3</f>
        <v>1.1639160000000002</v>
      </c>
      <c r="Y33" s="178">
        <f>Y24*'N2O default values'!$E$3</f>
        <v>1.1639160000000002</v>
      </c>
      <c r="Z33" s="178">
        <f>Z24*'N2O default values'!$E$3</f>
        <v>1.1639160000000002</v>
      </c>
      <c r="AA33" s="178">
        <f>AA24*'N2O default values'!$E$3</f>
        <v>0.64831872000000001</v>
      </c>
      <c r="AB33" s="178">
        <f>AB24*'N2O default values'!$E$3</f>
        <v>0.93964416000000017</v>
      </c>
      <c r="AC33" s="178">
        <f>AC24*'N2O default values'!$E$3</f>
        <v>0.71100284399999991</v>
      </c>
    </row>
    <row r="35" spans="1:29" x14ac:dyDescent="0.3">
      <c r="A35" s="178" t="s">
        <v>419</v>
      </c>
    </row>
    <row r="36" spans="1:29" x14ac:dyDescent="0.3">
      <c r="A36" s="178">
        <f>SUM(B36:F36)</f>
        <v>17.899051104327384</v>
      </c>
      <c r="B36" s="178">
        <f>SUM(B30:B33)*'N2O default values'!$G$2</f>
        <v>4.6370222270110553</v>
      </c>
      <c r="C36" s="178">
        <f>SUM(C30:C33)*'N2O default values'!$G$2</f>
        <v>4.6868176868286566</v>
      </c>
      <c r="D36" s="178">
        <f>SUM(D30:D33)*'N2O default values'!$G$2</f>
        <v>4.6868176868286566</v>
      </c>
      <c r="E36" s="178">
        <f>SUM(E30:E33)*'N2O default values'!$G$2</f>
        <v>3.8883935036590125</v>
      </c>
      <c r="H36" s="178">
        <f>SUM(I36:M36)</f>
        <v>15.623999404286977</v>
      </c>
      <c r="I36" s="178">
        <f>SUM(I30:I33)*'N2O default values'!$G$2</f>
        <v>3.2921994285714291</v>
      </c>
      <c r="J36" s="178">
        <f>SUM(J30:J33)*'N2O default values'!$G$2</f>
        <v>3.3236524276536925</v>
      </c>
      <c r="K36" s="178">
        <f>SUM(K30:K33)*'N2O default values'!$G$2</f>
        <v>3.3236524276536925</v>
      </c>
      <c r="L36" s="178">
        <f>SUM(L30:L33)*'N2O default values'!$G$2</f>
        <v>5.6844951204081626</v>
      </c>
      <c r="O36" s="178">
        <f>SUM(P36:U36)</f>
        <v>21.370917097396678</v>
      </c>
      <c r="P36" s="178">
        <f>SUM(P30:P33)*'N2O default values'!$G$2</f>
        <v>3.2921994285714291</v>
      </c>
      <c r="Q36" s="178">
        <f>SUM(Q30:Q33)*'N2O default values'!$G$2</f>
        <v>3.3236524276536925</v>
      </c>
      <c r="R36" s="178">
        <f>SUM(R30:R33)*'N2O default values'!$G$2</f>
        <v>3.3236524276536925</v>
      </c>
      <c r="S36" s="178">
        <f>SUM(S30:S33)*'N2O default values'!$G$2</f>
        <v>2.5518238904676873</v>
      </c>
      <c r="T36" s="178">
        <f>SUM(T30:T33)*'N2O default values'!$G$2</f>
        <v>2.2564727397959232</v>
      </c>
      <c r="U36" s="178">
        <f>SUM(U30:U33)*'N2O default values'!$G$2</f>
        <v>6.6231161832542513</v>
      </c>
      <c r="W36" s="178">
        <f>SUM(X36:AC36)</f>
        <v>21.320432635594788</v>
      </c>
      <c r="X36" s="178">
        <f>SUM(X30:X33)*'N2O default values'!$G$2</f>
        <v>3.2921994285714291</v>
      </c>
      <c r="Y36" s="178">
        <f>SUM(Y30:Y33)*'N2O default values'!$G$2</f>
        <v>3.3236524276536925</v>
      </c>
      <c r="Z36" s="178">
        <f>SUM(Z30:Z33)*'N2O default values'!$G$2</f>
        <v>3.3236524276536925</v>
      </c>
      <c r="AA36" s="178">
        <f>SUM(AA30:AA33)*'N2O default values'!$G$2</f>
        <v>2.5518238904676873</v>
      </c>
      <c r="AB36" s="178">
        <f>SUM(AB30:AB33)*'N2O default values'!$G$2</f>
        <v>2.2059882779940336</v>
      </c>
      <c r="AC36" s="178">
        <f>SUM(AC30:AC33)*'N2O default values'!$G$2</f>
        <v>6.6231161832542513</v>
      </c>
    </row>
    <row r="38" spans="1:29" x14ac:dyDescent="0.3">
      <c r="B38" s="37" t="str">
        <f>'N fertilizer'!B38</f>
        <v>Grass-clover</v>
      </c>
      <c r="C38" s="37" t="str">
        <f>'N fertilizer'!C38</f>
        <v>Grass-clover</v>
      </c>
      <c r="D38" s="37" t="str">
        <f>'N fertilizer'!D38</f>
        <v>Grass-clover</v>
      </c>
      <c r="E38" s="37" t="str">
        <f>'N fertilizer'!E38</f>
        <v>Spring barley</v>
      </c>
      <c r="F38" s="37" t="str">
        <f>'N fertilizer'!F38</f>
        <v>Bean</v>
      </c>
      <c r="G38" s="37" t="str">
        <f>'N fertilizer'!G38</f>
        <v>Winter wheat</v>
      </c>
      <c r="I38" s="37" t="str">
        <f>'N fertilizer'!I38</f>
        <v>Alfalfa</v>
      </c>
      <c r="J38" s="37" t="str">
        <f>'N fertilizer'!J38</f>
        <v>Alfalfa</v>
      </c>
      <c r="K38" s="37" t="str">
        <f>'N fertilizer'!K38</f>
        <v>Alfalfa</v>
      </c>
      <c r="L38" s="37" t="str">
        <f>'N fertilizer'!L38</f>
        <v>Spring barley</v>
      </c>
      <c r="M38" s="37"/>
      <c r="N38" s="37"/>
      <c r="P38" s="37" t="str">
        <f>'N fertilizer'!P38</f>
        <v>Winter wheat</v>
      </c>
      <c r="Q38" s="37" t="str">
        <f>'N fertilizer'!Q38</f>
        <v>Grass-clover</v>
      </c>
      <c r="R38" s="37" t="str">
        <f>'N fertilizer'!R38</f>
        <v>Grass-clover</v>
      </c>
      <c r="S38" s="37" t="str">
        <f>'N fertilizer'!S38</f>
        <v>Grass-clover</v>
      </c>
      <c r="T38" s="37" t="str">
        <f>'N fertilizer'!T38</f>
        <v>Spring barley</v>
      </c>
    </row>
    <row r="39" spans="1:29" x14ac:dyDescent="0.3">
      <c r="A39" s="37"/>
      <c r="B39" s="210">
        <f>VLOOKUP(B38,'Mapping crops'!$A:$B,2,FALSE)</f>
        <v>21</v>
      </c>
      <c r="C39" s="210">
        <f>VLOOKUP(C38,'Mapping crops'!$A:$B,2,FALSE)</f>
        <v>21</v>
      </c>
      <c r="D39" s="210">
        <f>VLOOKUP(D38,'Mapping crops'!$A:$B,2,FALSE)</f>
        <v>21</v>
      </c>
      <c r="E39" s="210">
        <f>VLOOKUP(E38,'Mapping crops'!$A:$B,2,FALSE)</f>
        <v>5</v>
      </c>
      <c r="F39" s="210">
        <f>VLOOKUP(F38,'Mapping crops'!$A:$B,2,FALSE)</f>
        <v>12</v>
      </c>
      <c r="G39" s="210">
        <f>VLOOKUP(G38,'Mapping crops'!$A:$B,2,FALSE)</f>
        <v>3</v>
      </c>
      <c r="H39" s="210"/>
      <c r="I39" s="210">
        <f>VLOOKUP(I38,'Mapping crops'!$A:$B,2,FALSE)</f>
        <v>16</v>
      </c>
      <c r="J39" s="210">
        <f>VLOOKUP(J38,'Mapping crops'!$A:$B,2,FALSE)</f>
        <v>16</v>
      </c>
      <c r="K39" s="210">
        <f>VLOOKUP(K38,'Mapping crops'!$A:$B,2,FALSE)</f>
        <v>16</v>
      </c>
      <c r="L39" s="210">
        <f>VLOOKUP(L38,'Mapping crops'!$A:$B,2,FALSE)</f>
        <v>5</v>
      </c>
      <c r="M39" s="210"/>
      <c r="N39" s="210"/>
      <c r="O39" s="210"/>
      <c r="P39" s="210">
        <f>VLOOKUP(P38,'Mapping crops'!$A:$B,2,FALSE)</f>
        <v>3</v>
      </c>
      <c r="Q39" s="210">
        <f>VLOOKUP(Q38,'Mapping crops'!$A:$B,2,FALSE)</f>
        <v>21</v>
      </c>
      <c r="R39" s="210">
        <f>VLOOKUP(R38,'Mapping crops'!$A:$B,2,FALSE)</f>
        <v>21</v>
      </c>
      <c r="S39" s="210">
        <f>VLOOKUP(S38,'Mapping crops'!$A:$B,2,FALSE)</f>
        <v>21</v>
      </c>
      <c r="T39" s="210">
        <f>VLOOKUP(T38,'Mapping crops'!$A:$B,2,FALSE)</f>
        <v>5</v>
      </c>
    </row>
    <row r="40" spans="1:29" x14ac:dyDescent="0.3">
      <c r="A40" s="186" t="s">
        <v>407</v>
      </c>
      <c r="B40" s="178">
        <f>IF(ISBLANK('N fertilizer'!B41),0,VLOOKUP('N fertilizer'!B41,'N2O default values'!$I:$J,2,FALSE)*'N fertilizer'!B44)</f>
        <v>0.70000000000000007</v>
      </c>
      <c r="C40" s="178">
        <f>IF(ISBLANK('N fertilizer'!C41),0,VLOOKUP('N fertilizer'!C41,'N2O default values'!$I:$J,2,FALSE)*'N fertilizer'!C44)</f>
        <v>0.70000000000000007</v>
      </c>
      <c r="D40" s="178">
        <f>IF(ISBLANK('N fertilizer'!D41),0,VLOOKUP('N fertilizer'!D41,'N2O default values'!$I:$J,2,FALSE)*'N fertilizer'!D44)</f>
        <v>0.70000000000000007</v>
      </c>
      <c r="E40" s="178">
        <f>IF(ISBLANK('N fertilizer'!E41),0,VLOOKUP('N fertilizer'!E41,'N2O default values'!$I:$J,2,FALSE)*'N fertilizer'!E44)</f>
        <v>0.875</v>
      </c>
      <c r="F40" s="178">
        <f>IF(ISBLANK('N fertilizer'!F41),0,VLOOKUP('N fertilizer'!F41,'N2O default values'!$I:$J,2,FALSE)*'N fertilizer'!F44)</f>
        <v>0</v>
      </c>
      <c r="G40" s="178">
        <f>IF(ISBLANK('N fertilizer'!G41),0,VLOOKUP('N fertilizer'!G41,'N2O default values'!$I:$J,2,FALSE)*'N fertilizer'!G44)</f>
        <v>7.5250000000000004</v>
      </c>
      <c r="I40" s="178">
        <f>IF(ISBLANK('N fertilizer'!I41),0,VLOOKUP('N fertilizer'!I41,'N2O default values'!$I:$J,2,FALSE)*'N fertilizer'!I44)</f>
        <v>0</v>
      </c>
      <c r="J40" s="178">
        <f>IF(ISBLANK('N fertilizer'!J41),0,VLOOKUP('N fertilizer'!J41,'N2O default values'!$I:$J,2,FALSE)*'N fertilizer'!J44)</f>
        <v>0</v>
      </c>
      <c r="K40" s="178">
        <f>IF(ISBLANK('N fertilizer'!K41),0,VLOOKUP('N fertilizer'!K41,'N2O default values'!$I:$J,2,FALSE)*'N fertilizer'!K44)</f>
        <v>0</v>
      </c>
      <c r="L40" s="178">
        <f>IF(ISBLANK('N fertilizer'!L41),0,VLOOKUP('N fertilizer'!L41,'N2O default values'!$I:$J,2,FALSE)*'N fertilizer'!L44)</f>
        <v>0.875</v>
      </c>
      <c r="P40" s="178">
        <f>IF(ISBLANK('N fertilizer'!P41),0,VLOOKUP('N fertilizer'!P41,'N2O default values'!$I:$J,2,FALSE)*'N fertilizer'!P44)</f>
        <v>8.5750000000000011</v>
      </c>
      <c r="Q40" s="178">
        <f>IF(ISBLANK('N fertilizer'!Q41),0,VLOOKUP('N fertilizer'!Q41,'N2O default values'!$I:$J,2,FALSE)*'N fertilizer'!Q44)</f>
        <v>0.70000000000000007</v>
      </c>
      <c r="R40" s="178">
        <f>IF(ISBLANK('N fertilizer'!R41),0,VLOOKUP('N fertilizer'!R41,'N2O default values'!$I:$J,2,FALSE)*'N fertilizer'!R44)</f>
        <v>0.70000000000000007</v>
      </c>
      <c r="S40" s="178">
        <f>IF(ISBLANK('N fertilizer'!S41),0,VLOOKUP('N fertilizer'!S41,'N2O default values'!$I:$J,2,FALSE)*'N fertilizer'!S44)</f>
        <v>0.70000000000000007</v>
      </c>
      <c r="T40" s="178">
        <f>IF(ISBLANK('N fertilizer'!T41),0,VLOOKUP('N fertilizer'!T41,'N2O default values'!$I:$J,2,FALSE)*'N fertilizer'!T44)</f>
        <v>0.875</v>
      </c>
    </row>
    <row r="41" spans="1:29" x14ac:dyDescent="0.3">
      <c r="A41" s="186" t="s">
        <v>407</v>
      </c>
      <c r="B41" s="178">
        <f>IF(ISBLANK('N fertilizer'!B46),0,VLOOKUP('N fertilizer'!B46,'N2O default values'!$I:$J,2,FALSE)*'N fertilizer'!B49)</f>
        <v>16.38</v>
      </c>
      <c r="C41" s="178">
        <f>IF(ISBLANK('N fertilizer'!C46),0,VLOOKUP('N fertilizer'!C46,'N2O default values'!$I:$J,2,FALSE)*'N fertilizer'!C49)</f>
        <v>16.38</v>
      </c>
      <c r="D41" s="178">
        <f>IF(ISBLANK('N fertilizer'!D46),0,VLOOKUP('N fertilizer'!D46,'N2O default values'!$I:$J,2,FALSE)*'N fertilizer'!D49)</f>
        <v>16.38</v>
      </c>
      <c r="E41" s="178">
        <f>IF(ISBLANK('N fertilizer'!E46),0,VLOOKUP('N fertilizer'!E46,'N2O default values'!$I:$J,2,FALSE)*'N fertilizer'!E49)</f>
        <v>0</v>
      </c>
      <c r="F41" s="178">
        <f>IF(ISBLANK('N fertilizer'!F46),0,VLOOKUP('N fertilizer'!F46,'N2O default values'!$I:$J,2,FALSE)*'N fertilizer'!F49)</f>
        <v>0</v>
      </c>
      <c r="G41" s="178">
        <f>IF(ISBLANK('N fertilizer'!G46),0,VLOOKUP('N fertilizer'!G46,'N2O default values'!$I:$J,2,FALSE)*'N fertilizer'!G49)</f>
        <v>12.6</v>
      </c>
      <c r="I41" s="178">
        <f>IF(ISBLANK('N fertilizer'!I46),0,VLOOKUP('N fertilizer'!I46,'N2O default values'!$I:$J,2,FALSE)*'N fertilizer'!I49)</f>
        <v>0</v>
      </c>
      <c r="J41" s="178">
        <f>IF(ISBLANK('N fertilizer'!J46),0,VLOOKUP('N fertilizer'!J46,'N2O default values'!$I:$J,2,FALSE)*'N fertilizer'!J49)</f>
        <v>0</v>
      </c>
      <c r="K41" s="178">
        <f>IF(ISBLANK('N fertilizer'!K46),0,VLOOKUP('N fertilizer'!K46,'N2O default values'!$I:$J,2,FALSE)*'N fertilizer'!K49)</f>
        <v>0</v>
      </c>
      <c r="L41" s="178">
        <f>IF(ISBLANK('N fertilizer'!L46),0,VLOOKUP('N fertilizer'!L46,'N2O default values'!$I:$J,2,FALSE)*'N fertilizer'!L49)</f>
        <v>0</v>
      </c>
      <c r="P41" s="178">
        <f>IF(ISBLANK('N fertilizer'!P46),0,VLOOKUP('N fertilizer'!P46,'N2O default values'!$I:$J,2,FALSE)*'N fertilizer'!P49)</f>
        <v>12.6</v>
      </c>
      <c r="Q41" s="178">
        <f>IF(ISBLANK('N fertilizer'!Q46),0,VLOOKUP('N fertilizer'!Q46,'N2O default values'!$I:$J,2,FALSE)*'N fertilizer'!Q49)</f>
        <v>16.38</v>
      </c>
      <c r="R41" s="178">
        <f>IF(ISBLANK('N fertilizer'!R46),0,VLOOKUP('N fertilizer'!R46,'N2O default values'!$I:$J,2,FALSE)*'N fertilizer'!R49)</f>
        <v>16.38</v>
      </c>
      <c r="S41" s="178">
        <f>IF(ISBLANK('N fertilizer'!S46),0,VLOOKUP('N fertilizer'!S46,'N2O default values'!$I:$J,2,FALSE)*'N fertilizer'!S49)</f>
        <v>16.38</v>
      </c>
      <c r="T41" s="178">
        <f>IF(ISBLANK('N fertilizer'!T46),0,VLOOKUP('N fertilizer'!T46,'N2O default values'!$I:$J,2,FALSE)*'N fertilizer'!T49)</f>
        <v>0</v>
      </c>
    </row>
    <row r="42" spans="1:29" x14ac:dyDescent="0.3">
      <c r="A42" s="186" t="s">
        <v>407</v>
      </c>
      <c r="B42" s="178">
        <f>IF(ISBLANK('N fertilizer'!B51),0,VLOOKUP('N fertilizer'!B51,'N2O default values'!$I:$J,2,FALSE)*'N fertilizer'!B54)</f>
        <v>0</v>
      </c>
      <c r="C42" s="178">
        <f>IF(ISBLANK('N fertilizer'!C51),0,VLOOKUP('N fertilizer'!C51,'N2O default values'!$I:$J,2,FALSE)*'N fertilizer'!C54)</f>
        <v>0</v>
      </c>
      <c r="D42" s="178">
        <f>IF(ISBLANK('N fertilizer'!D51),0,VLOOKUP('N fertilizer'!D51,'N2O default values'!$I:$J,2,FALSE)*'N fertilizer'!D54)</f>
        <v>0</v>
      </c>
      <c r="E42" s="178">
        <f>IF(ISBLANK('N fertilizer'!E51),0,VLOOKUP('N fertilizer'!E51,'N2O default values'!$I:$J,2,FALSE)*'N fertilizer'!E54)</f>
        <v>12.6</v>
      </c>
      <c r="F42" s="178">
        <f>IF(ISBLANK('N fertilizer'!F51),0,VLOOKUP('N fertilizer'!F51,'N2O default values'!$I:$J,2,FALSE)*'N fertilizer'!F54)</f>
        <v>0</v>
      </c>
      <c r="G42" s="178">
        <f>IF(ISBLANK('N fertilizer'!G51),0,VLOOKUP('N fertilizer'!G51,'N2O default values'!$I:$J,2,FALSE)*'N fertilizer'!G54)</f>
        <v>0</v>
      </c>
      <c r="I42" s="178">
        <f>IF(ISBLANK('N fertilizer'!I51),0,VLOOKUP('N fertilizer'!I51,'N2O default values'!$I:$J,2,FALSE)*'N fertilizer'!I54)</f>
        <v>0</v>
      </c>
      <c r="J42" s="178">
        <f>IF(ISBLANK('N fertilizer'!J51),0,VLOOKUP('N fertilizer'!J51,'N2O default values'!$I:$J,2,FALSE)*'N fertilizer'!J54)</f>
        <v>0</v>
      </c>
      <c r="K42" s="178">
        <f>IF(ISBLANK('N fertilizer'!K51),0,VLOOKUP('N fertilizer'!K51,'N2O default values'!$I:$J,2,FALSE)*'N fertilizer'!K54)</f>
        <v>0</v>
      </c>
      <c r="L42" s="178">
        <f>IF(ISBLANK('N fertilizer'!L51),0,VLOOKUP('N fertilizer'!L51,'N2O default values'!$I:$J,2,FALSE)*'N fertilizer'!L54)</f>
        <v>12.6</v>
      </c>
      <c r="P42" s="178">
        <f>IF(ISBLANK('N fertilizer'!P51),0,VLOOKUP('N fertilizer'!P51,'N2O default values'!$I:$J,2,FALSE)*'N fertilizer'!P54)</f>
        <v>0</v>
      </c>
      <c r="Q42" s="178">
        <f>IF(ISBLANK('N fertilizer'!Q51),0,VLOOKUP('N fertilizer'!Q51,'N2O default values'!$I:$J,2,FALSE)*'N fertilizer'!Q54)</f>
        <v>0</v>
      </c>
      <c r="R42" s="178">
        <f>IF(ISBLANK('N fertilizer'!R51),0,VLOOKUP('N fertilizer'!R51,'N2O default values'!$I:$J,2,FALSE)*'N fertilizer'!R54)</f>
        <v>0</v>
      </c>
      <c r="S42" s="178">
        <f>IF(ISBLANK('N fertilizer'!S51),0,VLOOKUP('N fertilizer'!S51,'N2O default values'!$I:$J,2,FALSE)*'N fertilizer'!S54)</f>
        <v>0</v>
      </c>
      <c r="T42" s="178">
        <f>IF(ISBLANK('N fertilizer'!T51),0,VLOOKUP('N fertilizer'!T51,'N2O default values'!$I:$J,2,FALSE)*'N fertilizer'!T54)</f>
        <v>12.6</v>
      </c>
    </row>
    <row r="43" spans="1:29" x14ac:dyDescent="0.3">
      <c r="A43" s="186" t="s">
        <v>408</v>
      </c>
      <c r="B43" s="235">
        <v>0</v>
      </c>
      <c r="C43" s="235">
        <v>1.8195949882301301</v>
      </c>
      <c r="D43" s="235">
        <v>1.8195949882301301</v>
      </c>
      <c r="E43" s="235">
        <v>13.356291845238101</v>
      </c>
      <c r="F43" s="235">
        <v>8.9203442277545495</v>
      </c>
      <c r="G43" s="235">
        <v>41.268859494047597</v>
      </c>
      <c r="I43" s="235">
        <v>3.4542487604337699</v>
      </c>
      <c r="J43" s="235">
        <v>2.69794151055161</v>
      </c>
      <c r="K43" s="235">
        <v>2.69794151055161</v>
      </c>
      <c r="L43" s="235">
        <v>13.356291845238101</v>
      </c>
      <c r="P43" s="235">
        <v>48.176885892857101</v>
      </c>
      <c r="Q43" s="235">
        <v>0</v>
      </c>
      <c r="R43" s="235">
        <v>1.8195949882301301</v>
      </c>
      <c r="S43" s="235">
        <v>1.8195949882301301</v>
      </c>
      <c r="T43" s="235">
        <v>13.356291845238101</v>
      </c>
    </row>
    <row r="44" spans="1:29" x14ac:dyDescent="0.3">
      <c r="A44" s="186" t="s">
        <v>409</v>
      </c>
    </row>
    <row r="45" spans="1:29" x14ac:dyDescent="0.3">
      <c r="A45" s="186" t="s">
        <v>346</v>
      </c>
      <c r="B45" s="178">
        <f>GM!B$42*VLOOKUP(B39,'N2O default values'!$M:$U,7)+GM!B$39*VLOOKUP(B39,'N2O default values'!$M:$U,7)</f>
        <v>11.700000000000001</v>
      </c>
      <c r="C45" s="178">
        <f>GM!C$42*VLOOKUP(C39,'N2O default values'!$M:$U,7)+GM!C$39*VLOOKUP(C39,'N2O default values'!$M:$U,7)</f>
        <v>11.700000000000001</v>
      </c>
      <c r="D45" s="178">
        <f>GM!D$42*VLOOKUP(D39,'N2O default values'!$M:$U,7)+GM!D$39*VLOOKUP(D39,'N2O default values'!$M:$U,7)</f>
        <v>11.700000000000001</v>
      </c>
      <c r="E45" s="178">
        <f>GM!E$42*VLOOKUP(E39,'N2O default values'!$M:$U,7)+GM!E$39*VLOOKUP(E39,'N2O default values'!$M:$U,7)</f>
        <v>7.12</v>
      </c>
      <c r="F45" s="178">
        <f>GM!F$42*VLOOKUP(F39,'N2O default values'!$M:$U,7)+GM!F$39*VLOOKUP(F39,'N2O default values'!$M:$U,7)</f>
        <v>4.55</v>
      </c>
      <c r="G45" s="178">
        <f>GM!G$42*VLOOKUP(G39,'N2O default values'!$M:$U,7)+GM!G$39*VLOOKUP(G39,'N2O default values'!$M:$U,7)</f>
        <v>9.4339999999999993</v>
      </c>
      <c r="I45" s="178">
        <f>GM!I$42*VLOOKUP(I39,'N2O default values'!$M:$U,7)+GM!I$39*VLOOKUP(I39,'N2O default values'!$M:$U,7)</f>
        <v>5.4</v>
      </c>
      <c r="J45" s="178">
        <f>GM!J$42*VLOOKUP(J39,'N2O default values'!$M:$U,7)+GM!J$39*VLOOKUP(J39,'N2O default values'!$M:$U,7)</f>
        <v>9</v>
      </c>
      <c r="K45" s="178">
        <f>GM!K$42*VLOOKUP(K39,'N2O default values'!$M:$U,7)+GM!K$39*VLOOKUP(K39,'N2O default values'!$M:$U,7)</f>
        <v>9</v>
      </c>
      <c r="L45" s="178">
        <f>GM!L$42*VLOOKUP(L39,'N2O default values'!$M:$U,7)+GM!L$39*VLOOKUP(L39,'N2O default values'!$M:$U,7)</f>
        <v>7.12</v>
      </c>
      <c r="P45" s="178">
        <f>GM!P$42*VLOOKUP(P39,'N2O default values'!$M:$U,7)+GM!P$39*VLOOKUP(P39,'N2O default values'!$M:$U,7)</f>
        <v>8.9</v>
      </c>
      <c r="Q45" s="178">
        <f>GM!Q$42*VLOOKUP(Q39,'N2O default values'!$M:$U,7)+GM!Q$39*VLOOKUP(Q39,'N2O default values'!$M:$U,7)</f>
        <v>11.700000000000001</v>
      </c>
      <c r="R45" s="178">
        <f>GM!R$42*VLOOKUP(R39,'N2O default values'!$M:$U,7)+GM!R$39*VLOOKUP(R39,'N2O default values'!$M:$U,7)</f>
        <v>11.700000000000001</v>
      </c>
      <c r="S45" s="178">
        <f>GM!S$42*VLOOKUP(S39,'N2O default values'!$M:$U,7)+GM!S$39*VLOOKUP(S39,'N2O default values'!$M:$U,7)</f>
        <v>11.700000000000001</v>
      </c>
      <c r="T45" s="178">
        <f>GM!T$42*VLOOKUP(T39,'N2O default values'!$M:$U,7)+GM!T$39*VLOOKUP(T39,'N2O default values'!$M:$U,7)</f>
        <v>7.12</v>
      </c>
    </row>
    <row r="46" spans="1:29" x14ac:dyDescent="0.3">
      <c r="A46" s="186" t="s">
        <v>410</v>
      </c>
      <c r="B46" s="178">
        <f>B45*VLOOKUP(B$39,'N2O default values'!$M:$U,5)*VLOOKUP(B$39,'N2O default values'!$M:$U,8)</f>
        <v>1.17</v>
      </c>
      <c r="C46" s="178">
        <f>C45*VLOOKUP(C$39,'N2O default values'!$M:$U,5)*VLOOKUP(C$39,'N2O default values'!$M:$U,8)</f>
        <v>1.17</v>
      </c>
      <c r="D46" s="178">
        <f>D45*VLOOKUP(D$39,'N2O default values'!$M:$U,5)*VLOOKUP(D$39,'N2O default values'!$M:$U,8)</f>
        <v>1.17</v>
      </c>
      <c r="E46" s="178">
        <f>E45*VLOOKUP(E$39,'N2O default values'!$M:$U,5)*VLOOKUP(E$39,'N2O default values'!$M:$U,8)</f>
        <v>8.5440000000000005</v>
      </c>
      <c r="F46" s="178">
        <f>F45*VLOOKUP(F$39,'N2O default values'!$M:$U,5)*VLOOKUP(F$39,'N2O default values'!$M:$U,8)</f>
        <v>9.5549999999999997</v>
      </c>
      <c r="G46" s="178">
        <f>G45*VLOOKUP(G$39,'N2O default values'!$M:$U,5)*VLOOKUP(G$39,'N2O default values'!$M:$U,8)</f>
        <v>12.264199999999999</v>
      </c>
      <c r="I46" s="178">
        <f>I45*VLOOKUP(I$39,'N2O default values'!$M:$U,5)*VLOOKUP(I$39,'N2O default values'!$M:$U,8)</f>
        <v>1.8</v>
      </c>
      <c r="J46" s="178">
        <f>J45*VLOOKUP(J$39,'N2O default values'!$M:$U,5)*VLOOKUP(J$39,'N2O default values'!$M:$U,8)</f>
        <v>3</v>
      </c>
      <c r="K46" s="178">
        <f>K45*VLOOKUP(K$39,'N2O default values'!$M:$U,5)*VLOOKUP(K$39,'N2O default values'!$M:$U,8)</f>
        <v>3</v>
      </c>
      <c r="L46" s="178">
        <f>L45*VLOOKUP(L$39,'N2O default values'!$M:$U,5)*VLOOKUP(L$39,'N2O default values'!$M:$U,8)</f>
        <v>8.5440000000000005</v>
      </c>
      <c r="P46" s="178">
        <f>P45*VLOOKUP(P$39,'N2O default values'!$M:$U,5)*VLOOKUP(P$39,'N2O default values'!$M:$U,8)</f>
        <v>11.57</v>
      </c>
      <c r="Q46" s="178">
        <f>Q45*VLOOKUP(Q$39,'N2O default values'!$M:$U,5)*VLOOKUP(Q$39,'N2O default values'!$M:$U,8)</f>
        <v>1.17</v>
      </c>
      <c r="R46" s="178">
        <f>R45*VLOOKUP(R$39,'N2O default values'!$M:$U,5)*VLOOKUP(R$39,'N2O default values'!$M:$U,8)</f>
        <v>1.17</v>
      </c>
      <c r="S46" s="178">
        <f>S45*VLOOKUP(S$39,'N2O default values'!$M:$U,5)*VLOOKUP(S$39,'N2O default values'!$M:$U,8)</f>
        <v>1.17</v>
      </c>
      <c r="T46" s="178">
        <f>T45*VLOOKUP(T$39,'N2O default values'!$M:$U,5)*VLOOKUP(T$39,'N2O default values'!$M:$U,8)</f>
        <v>8.5440000000000005</v>
      </c>
    </row>
    <row r="47" spans="1:29" x14ac:dyDescent="0.3">
      <c r="A47" s="186" t="s">
        <v>411</v>
      </c>
      <c r="B47" s="178">
        <f>SUM(B45:B46)*VLOOKUP(B$39,'N2O default values'!$M:$U,6)</f>
        <v>10.296000000000001</v>
      </c>
      <c r="C47" s="178">
        <f>SUM(C45:C46)*VLOOKUP(C$39,'N2O default values'!$M:$U,6)</f>
        <v>10.296000000000001</v>
      </c>
      <c r="D47" s="178">
        <f>SUM(D45:D46)*VLOOKUP(D$39,'N2O default values'!$M:$U,6)</f>
        <v>10.296000000000001</v>
      </c>
      <c r="E47" s="178">
        <f>SUM(E45:E46)*VLOOKUP(E$39,'N2O default values'!$M:$U,6)</f>
        <v>3.4460800000000003</v>
      </c>
      <c r="F47" s="178">
        <f>SUM(F45:F46)*VLOOKUP(F$39,'N2O default values'!$M:$U,6)</f>
        <v>2.6799500000000003</v>
      </c>
      <c r="G47" s="178">
        <f>SUM(G45:G46)*VLOOKUP(G$39,'N2O default values'!$M:$U,6)</f>
        <v>4.9905860000000004</v>
      </c>
      <c r="I47" s="178">
        <f>SUM(I45:I46)*VLOOKUP(I$39,'N2O default values'!$M:$U,6)</f>
        <v>2.8800000000000003</v>
      </c>
      <c r="J47" s="178">
        <f>SUM(J45:J46)*VLOOKUP(J$39,'N2O default values'!$M:$U,6)</f>
        <v>4.8000000000000007</v>
      </c>
      <c r="K47" s="178">
        <f>SUM(K45:K46)*VLOOKUP(K$39,'N2O default values'!$M:$U,6)</f>
        <v>4.8000000000000007</v>
      </c>
      <c r="L47" s="178">
        <f>SUM(L45:L46)*VLOOKUP(L$39,'N2O default values'!$M:$U,6)</f>
        <v>3.4460800000000003</v>
      </c>
      <c r="P47" s="178">
        <f>SUM(P45:P46)*VLOOKUP(P$39,'N2O default values'!$M:$U,6)</f>
        <v>4.7081</v>
      </c>
      <c r="Q47" s="178">
        <f>SUM(Q45:Q46)*VLOOKUP(Q$39,'N2O default values'!$M:$U,6)</f>
        <v>10.296000000000001</v>
      </c>
      <c r="R47" s="178">
        <f>SUM(R45:R46)*VLOOKUP(R$39,'N2O default values'!$M:$U,6)</f>
        <v>10.296000000000001</v>
      </c>
      <c r="S47" s="178">
        <f>SUM(S45:S46)*VLOOKUP(S$39,'N2O default values'!$M:$U,6)</f>
        <v>10.296000000000001</v>
      </c>
      <c r="T47" s="178">
        <f>SUM(T45:T46)*VLOOKUP(T$39,'N2O default values'!$M:$U,6)</f>
        <v>3.4460800000000003</v>
      </c>
    </row>
    <row r="48" spans="1:29" x14ac:dyDescent="0.3">
      <c r="A48" s="186" t="s">
        <v>412</v>
      </c>
      <c r="B48" s="178">
        <f>B46*VLOOKUP('N2O calculations'!B$39,'N2O default values'!$M:$U,3)*1000</f>
        <v>29.25</v>
      </c>
      <c r="C48" s="178">
        <f>C46*VLOOKUP('N2O calculations'!C$39,'N2O default values'!$M:$U,3)*1000</f>
        <v>29.25</v>
      </c>
      <c r="D48" s="178">
        <f>D46*VLOOKUP('N2O calculations'!D$39,'N2O default values'!$M:$U,3)*1000</f>
        <v>29.25</v>
      </c>
      <c r="E48" s="178">
        <f>E46*VLOOKUP('N2O calculations'!E$39,'N2O default values'!$M:$U,3)*1000</f>
        <v>59.808000000000007</v>
      </c>
      <c r="F48" s="178">
        <f>F46*VLOOKUP('N2O calculations'!F$39,'N2O default values'!$M:$U,3)*1000</f>
        <v>76.44</v>
      </c>
      <c r="G48" s="178">
        <f>G46*VLOOKUP('N2O calculations'!G$39,'N2O default values'!$M:$U,3)*1000</f>
        <v>73.585199999999986</v>
      </c>
      <c r="I48" s="178">
        <f>I46*VLOOKUP('N2O calculations'!I$39,'N2O default values'!$M:$U,3)*1000</f>
        <v>48.599999999999994</v>
      </c>
      <c r="J48" s="178">
        <f>J46*VLOOKUP('N2O calculations'!J$39,'N2O default values'!$M:$U,3)*1000</f>
        <v>81</v>
      </c>
      <c r="K48" s="178">
        <f>K46*VLOOKUP('N2O calculations'!K$39,'N2O default values'!$M:$U,3)*1000</f>
        <v>81</v>
      </c>
      <c r="L48" s="178">
        <f>L46*VLOOKUP('N2O calculations'!L$39,'N2O default values'!$M:$U,3)*1000</f>
        <v>59.808000000000007</v>
      </c>
      <c r="P48" s="178">
        <f>P46*VLOOKUP('N2O calculations'!P$39,'N2O default values'!$M:$U,3)*1000</f>
        <v>69.420000000000016</v>
      </c>
      <c r="Q48" s="178">
        <f>Q46*VLOOKUP('N2O calculations'!Q$39,'N2O default values'!$M:$U,3)*1000</f>
        <v>29.25</v>
      </c>
      <c r="R48" s="178">
        <f>R46*VLOOKUP('N2O calculations'!R$39,'N2O default values'!$M:$U,3)*1000</f>
        <v>29.25</v>
      </c>
      <c r="S48" s="178">
        <f>S46*VLOOKUP('N2O calculations'!S$39,'N2O default values'!$M:$U,3)*1000</f>
        <v>29.25</v>
      </c>
      <c r="T48" s="178">
        <f>T46*VLOOKUP('N2O calculations'!T$39,'N2O default values'!$M:$U,3)*1000</f>
        <v>59.808000000000007</v>
      </c>
    </row>
    <row r="49" spans="1:20" x14ac:dyDescent="0.3">
      <c r="A49" s="186" t="s">
        <v>413</v>
      </c>
      <c r="B49" s="178">
        <f>B47*VLOOKUP(B$39,'N2O default values'!$M:$U,4)*1000</f>
        <v>164.73600000000002</v>
      </c>
      <c r="C49" s="178">
        <f>C47*VLOOKUP(C$39,'N2O default values'!$M:$U,4)*1000</f>
        <v>164.73600000000002</v>
      </c>
      <c r="D49" s="178">
        <f>D47*VLOOKUP(D$39,'N2O default values'!$M:$U,4)*1000</f>
        <v>164.73600000000002</v>
      </c>
      <c r="E49" s="178">
        <f>E47*VLOOKUP(E$39,'N2O default values'!$M:$U,4)*1000</f>
        <v>48.24512</v>
      </c>
      <c r="F49" s="178">
        <f>F47*VLOOKUP(F$39,'N2O default values'!$M:$U,4)*1000</f>
        <v>21.439600000000002</v>
      </c>
      <c r="G49" s="178">
        <f>G47*VLOOKUP(G$39,'N2O default values'!$M:$U,4)*1000</f>
        <v>44.915273999999997</v>
      </c>
      <c r="I49" s="178">
        <f>I47*VLOOKUP(I$39,'N2O default values'!$M:$U,4)*1000</f>
        <v>54.720000000000006</v>
      </c>
      <c r="J49" s="178">
        <f>J47*VLOOKUP(J$39,'N2O default values'!$M:$U,4)*1000</f>
        <v>91.200000000000017</v>
      </c>
      <c r="K49" s="178">
        <f>K47*VLOOKUP(K$39,'N2O default values'!$M:$U,4)*1000</f>
        <v>91.200000000000017</v>
      </c>
      <c r="L49" s="178">
        <f>L47*VLOOKUP(L$39,'N2O default values'!$M:$U,4)*1000</f>
        <v>48.24512</v>
      </c>
      <c r="P49" s="178">
        <f>P47*VLOOKUP(P$39,'N2O default values'!$M:$U,4)*1000</f>
        <v>42.372900000000001</v>
      </c>
      <c r="Q49" s="178">
        <f>Q47*VLOOKUP(Q$39,'N2O default values'!$M:$U,4)*1000</f>
        <v>164.73600000000002</v>
      </c>
      <c r="R49" s="178">
        <f>R47*VLOOKUP(R$39,'N2O default values'!$M:$U,4)*1000</f>
        <v>164.73600000000002</v>
      </c>
      <c r="S49" s="178">
        <f>S47*VLOOKUP(S$39,'N2O default values'!$M:$U,4)*1000</f>
        <v>164.73600000000002</v>
      </c>
      <c r="T49" s="178">
        <f>T47*VLOOKUP(T$39,'N2O default values'!$M:$U,4)*1000</f>
        <v>48.24512</v>
      </c>
    </row>
    <row r="50" spans="1:20" x14ac:dyDescent="0.3">
      <c r="A50" s="186" t="s">
        <v>414</v>
      </c>
      <c r="B50" s="178">
        <f>SUM(B48:B49)</f>
        <v>193.98600000000002</v>
      </c>
      <c r="C50" s="178">
        <f t="shared" ref="C50:E50" si="10">SUM(C48:C49)</f>
        <v>193.98600000000002</v>
      </c>
      <c r="D50" s="178">
        <f t="shared" si="10"/>
        <v>193.98600000000002</v>
      </c>
      <c r="E50" s="178">
        <f t="shared" si="10"/>
        <v>108.05312000000001</v>
      </c>
      <c r="F50" s="178">
        <f t="shared" ref="F50:G50" si="11">SUM(F48:F49)</f>
        <v>97.879599999999996</v>
      </c>
      <c r="G50" s="178">
        <f t="shared" si="11"/>
        <v>118.50047399999998</v>
      </c>
      <c r="I50" s="178">
        <f>SUM(I48:I49)</f>
        <v>103.32</v>
      </c>
      <c r="J50" s="178">
        <f t="shared" ref="J50:L50" si="12">SUM(J48:J49)</f>
        <v>172.20000000000002</v>
      </c>
      <c r="K50" s="178">
        <f t="shared" si="12"/>
        <v>172.20000000000002</v>
      </c>
      <c r="L50" s="178">
        <f t="shared" si="12"/>
        <v>108.05312000000001</v>
      </c>
      <c r="P50" s="178">
        <f>SUM(P48:P49)</f>
        <v>111.79290000000002</v>
      </c>
      <c r="Q50" s="178">
        <f t="shared" ref="Q50:T50" si="13">SUM(Q48:Q49)</f>
        <v>193.98600000000002</v>
      </c>
      <c r="R50" s="178">
        <f t="shared" si="13"/>
        <v>193.98600000000002</v>
      </c>
      <c r="S50" s="178">
        <f t="shared" si="13"/>
        <v>193.98600000000002</v>
      </c>
      <c r="T50" s="178">
        <f t="shared" si="13"/>
        <v>108.05312000000001</v>
      </c>
    </row>
    <row r="51" spans="1:20" x14ac:dyDescent="0.3">
      <c r="A51" s="186"/>
    </row>
    <row r="54" spans="1:20" x14ac:dyDescent="0.3">
      <c r="A54" s="178" t="s">
        <v>415</v>
      </c>
    </row>
    <row r="55" spans="1:20" x14ac:dyDescent="0.3">
      <c r="B55" s="37" t="str">
        <f>B38</f>
        <v>Grass-clover</v>
      </c>
      <c r="C55" s="37" t="str">
        <f t="shared" ref="C55:E55" si="14">C38</f>
        <v>Grass-clover</v>
      </c>
      <c r="D55" s="37" t="str">
        <f t="shared" si="14"/>
        <v>Grass-clover</v>
      </c>
      <c r="E55" s="37" t="str">
        <f t="shared" si="14"/>
        <v>Spring barley</v>
      </c>
      <c r="F55" s="37" t="str">
        <f t="shared" ref="F55:G55" si="15">F38</f>
        <v>Bean</v>
      </c>
      <c r="G55" s="37" t="str">
        <f t="shared" si="15"/>
        <v>Winter wheat</v>
      </c>
      <c r="I55" s="37" t="str">
        <f>I38</f>
        <v>Alfalfa</v>
      </c>
      <c r="J55" s="37" t="str">
        <f t="shared" ref="J55:L55" si="16">J38</f>
        <v>Alfalfa</v>
      </c>
      <c r="K55" s="37" t="str">
        <f t="shared" si="16"/>
        <v>Alfalfa</v>
      </c>
      <c r="L55" s="37" t="str">
        <f t="shared" si="16"/>
        <v>Spring barley</v>
      </c>
      <c r="M55" s="37"/>
      <c r="N55" s="37"/>
      <c r="P55" s="37" t="str">
        <f>P38</f>
        <v>Winter wheat</v>
      </c>
      <c r="Q55" s="37" t="str">
        <f t="shared" ref="Q55:T55" si="17">Q38</f>
        <v>Grass-clover</v>
      </c>
      <c r="R55" s="37" t="str">
        <f t="shared" si="17"/>
        <v>Grass-clover</v>
      </c>
      <c r="S55" s="37" t="str">
        <f t="shared" si="17"/>
        <v>Grass-clover</v>
      </c>
      <c r="T55" s="37" t="str">
        <f t="shared" si="17"/>
        <v>Spring barley</v>
      </c>
    </row>
    <row r="56" spans="1:20" x14ac:dyDescent="0.3">
      <c r="A56" s="186" t="s">
        <v>416</v>
      </c>
      <c r="B56" s="178">
        <f>IF('N fertilizer'!B41 &lt;&gt;'N2O default values'!$I$7, 'N fertilizer'!B44*'N2O default values'!$E$2, 'N fertilizer'!B44* 'N2O default values'!$E$3)+IF('N fertilizer'!B46 &lt;&gt;'N2O default values'!$I$7, 'N fertilizer'!B49*'N2O default values'!$E$2, 'N fertilizer'!B49* 'N2O default values'!$E$3)+IF('N fertilizer'!B51 &lt;&gt;'N2O default values'!$I$7, 'N fertilizer'!B54*'N2O default values'!$E$2, 'N fertilizer'!B54* 'N2O default values'!$E$3)</f>
        <v>0.69200000000000006</v>
      </c>
      <c r="C56" s="178">
        <f>IF('N fertilizer'!C41 &lt;&gt;'N2O default values'!$I$7, 'N fertilizer'!C44*'N2O default values'!$E$2, 'N fertilizer'!C44* 'N2O default values'!$E$3)+IF('N fertilizer'!C46 &lt;&gt;'N2O default values'!$I$7, 'N fertilizer'!C49*'N2O default values'!$E$2, 'N fertilizer'!C49* 'N2O default values'!$E$3)+IF('N fertilizer'!C51 &lt;&gt;'N2O default values'!$I$7, 'N fertilizer'!C54*'N2O default values'!$E$2, 'N fertilizer'!C54* 'N2O default values'!$E$3)</f>
        <v>0.69200000000000006</v>
      </c>
      <c r="D56" s="178">
        <f>IF('N fertilizer'!D41 &lt;&gt;'N2O default values'!$I$7, 'N fertilizer'!D44*'N2O default values'!$E$2, 'N fertilizer'!D44* 'N2O default values'!$E$3)+IF('N fertilizer'!D46 &lt;&gt;'N2O default values'!$I$7, 'N fertilizer'!D49*'N2O default values'!$E$2, 'N fertilizer'!D49* 'N2O default values'!$E$3)+IF('N fertilizer'!D51 &lt;&gt;'N2O default values'!$I$7, 'N fertilizer'!D54*'N2O default values'!$E$2, 'N fertilizer'!D54* 'N2O default values'!$E$3)</f>
        <v>0.69200000000000006</v>
      </c>
      <c r="E56" s="178">
        <f>IF('N fertilizer'!E41 &lt;&gt;'N2O default values'!$I$7, 'N fertilizer'!E44*'N2O default values'!$E$2, 'N fertilizer'!E44* 'N2O default values'!$E$3)+IF('N fertilizer'!E46 &lt;&gt;'N2O default values'!$I$7, 'N fertilizer'!E49*'N2O default values'!$E$2, 'N fertilizer'!E49* 'N2O default values'!$E$3)+IF('N fertilizer'!E51 &lt;&gt;'N2O default values'!$I$7, 'N fertilizer'!E54*'N2O default values'!$E$2, 'N fertilizer'!E54* 'N2O default values'!$E$3)</f>
        <v>0.64</v>
      </c>
      <c r="F56" s="178">
        <f>IF('N fertilizer'!F41 &lt;&gt;'N2O default values'!$I$7, 'N fertilizer'!F44*'N2O default values'!$E$2, 'N fertilizer'!F44* 'N2O default values'!$E$3)+IF('N fertilizer'!F46 &lt;&gt;'N2O default values'!$I$7, 'N fertilizer'!F49*'N2O default values'!$E$2, 'N fertilizer'!F49* 'N2O default values'!$E$3)+IF('N fertilizer'!F51 &lt;&gt;'N2O default values'!$I$7, 'N fertilizer'!F54*'N2O default values'!$E$2, 'N fertilizer'!F54* 'N2O default values'!$E$3)</f>
        <v>0</v>
      </c>
      <c r="G56" s="178">
        <f>IF('N fertilizer'!G41 &lt;&gt;'N2O default values'!$I$7, 'N fertilizer'!G44*'N2O default values'!$E$2, 'N fertilizer'!G44* 'N2O default values'!$E$3)+IF('N fertilizer'!G46 &lt;&gt;'N2O default values'!$I$7, 'N fertilizer'!G49*'N2O default values'!$E$2, 'N fertilizer'!G49* 'N2O default values'!$E$3)+IF('N fertilizer'!G51 &lt;&gt;'N2O default values'!$I$7, 'N fertilizer'!G54*'N2O default values'!$E$2, 'N fertilizer'!G54* 'N2O default values'!$E$3)</f>
        <v>2.7679999999999998</v>
      </c>
      <c r="I56" s="178">
        <f>IF('N fertilizer'!I41 &lt;&gt;'N2O default values'!$I$7, 'N fertilizer'!I44*'N2O default values'!$E$2, 'N fertilizer'!I44* 'N2O default values'!$E$3)+IF('N fertilizer'!I46 &lt;&gt;'N2O default values'!$I$7, 'N fertilizer'!I49*'N2O default values'!$E$2, 'N fertilizer'!I49* 'N2O default values'!$E$3)+IF('N fertilizer'!I51 &lt;&gt;'N2O default values'!$I$7, 'N fertilizer'!I54*'N2O default values'!$E$2, 'N fertilizer'!I54* 'N2O default values'!$E$3)</f>
        <v>0</v>
      </c>
      <c r="J56" s="178">
        <f>IF('N fertilizer'!J41 &lt;&gt;'N2O default values'!$I$7, 'N fertilizer'!J44*'N2O default values'!$E$2, 'N fertilizer'!J44* 'N2O default values'!$E$3)+IF('N fertilizer'!J46 &lt;&gt;'N2O default values'!$I$7, 'N fertilizer'!J49*'N2O default values'!$E$2, 'N fertilizer'!J49* 'N2O default values'!$E$3)+IF('N fertilizer'!J51 &lt;&gt;'N2O default values'!$I$7, 'N fertilizer'!J54*'N2O default values'!$E$2, 'N fertilizer'!J54* 'N2O default values'!$E$3)</f>
        <v>0</v>
      </c>
      <c r="K56" s="178">
        <f>IF('N fertilizer'!K41 &lt;&gt;'N2O default values'!$I$7, 'N fertilizer'!K44*'N2O default values'!$E$2, 'N fertilizer'!K44* 'N2O default values'!$E$3)+IF('N fertilizer'!K46 &lt;&gt;'N2O default values'!$I$7, 'N fertilizer'!K49*'N2O default values'!$E$2, 'N fertilizer'!K49* 'N2O default values'!$E$3)+IF('N fertilizer'!K51 &lt;&gt;'N2O default values'!$I$7, 'N fertilizer'!K54*'N2O default values'!$E$2, 'N fertilizer'!K54* 'N2O default values'!$E$3)</f>
        <v>0</v>
      </c>
      <c r="L56" s="178">
        <f>IF('N fertilizer'!L41 &lt;&gt;'N2O default values'!$I$7, 'N fertilizer'!L44*'N2O default values'!$E$2, 'N fertilizer'!L44* 'N2O default values'!$E$3)+IF('N fertilizer'!L46 &lt;&gt;'N2O default values'!$I$7, 'N fertilizer'!L49*'N2O default values'!$E$2, 'N fertilizer'!L49* 'N2O default values'!$E$3)+IF('N fertilizer'!L51 &lt;&gt;'N2O default values'!$I$7, 'N fertilizer'!L54*'N2O default values'!$E$2, 'N fertilizer'!L54* 'N2O default values'!$E$3)</f>
        <v>0.64</v>
      </c>
      <c r="P56" s="178">
        <f>IF('N fertilizer'!P41 &lt;&gt;'N2O default values'!$I$7, 'N fertilizer'!P44*'N2O default values'!$E$2, 'N fertilizer'!P44* 'N2O default values'!$E$3)+IF('N fertilizer'!P46 &lt;&gt;'N2O default values'!$I$7, 'N fertilizer'!P49*'N2O default values'!$E$2, 'N fertilizer'!P49* 'N2O default values'!$E$3)+IF('N fertilizer'!P51 &lt;&gt;'N2O default values'!$I$7, 'N fertilizer'!P54*'N2O default values'!$E$2, 'N fertilizer'!P54* 'N2O default values'!$E$3)</f>
        <v>3.1040000000000001</v>
      </c>
      <c r="Q56" s="178">
        <f>IF('N fertilizer'!Q41 &lt;&gt;'N2O default values'!$I$7, 'N fertilizer'!Q44*'N2O default values'!$E$2, 'N fertilizer'!Q44* 'N2O default values'!$E$3)+IF('N fertilizer'!Q46 &lt;&gt;'N2O default values'!$I$7, 'N fertilizer'!Q49*'N2O default values'!$E$2, 'N fertilizer'!Q49* 'N2O default values'!$E$3)+IF('N fertilizer'!Q51 &lt;&gt;'N2O default values'!$I$7, 'N fertilizer'!Q54*'N2O default values'!$E$2, 'N fertilizer'!Q54* 'N2O default values'!$E$3)</f>
        <v>0.69200000000000006</v>
      </c>
      <c r="R56" s="178">
        <f>IF('N fertilizer'!R41 &lt;&gt;'N2O default values'!$I$7, 'N fertilizer'!R44*'N2O default values'!$E$2, 'N fertilizer'!R44* 'N2O default values'!$E$3)+IF('N fertilizer'!R46 &lt;&gt;'N2O default values'!$I$7, 'N fertilizer'!R49*'N2O default values'!$E$2, 'N fertilizer'!R49* 'N2O default values'!$E$3)+IF('N fertilizer'!R51 &lt;&gt;'N2O default values'!$I$7, 'N fertilizer'!R54*'N2O default values'!$E$2, 'N fertilizer'!R54* 'N2O default values'!$E$3)</f>
        <v>0.69200000000000006</v>
      </c>
      <c r="S56" s="178">
        <f>IF('N fertilizer'!S41 &lt;&gt;'N2O default values'!$I$7, 'N fertilizer'!S44*'N2O default values'!$E$2, 'N fertilizer'!S44* 'N2O default values'!$E$3)+IF('N fertilizer'!S46 &lt;&gt;'N2O default values'!$I$7, 'N fertilizer'!S49*'N2O default values'!$E$2, 'N fertilizer'!S49* 'N2O default values'!$E$3)+IF('N fertilizer'!S51 &lt;&gt;'N2O default values'!$I$7, 'N fertilizer'!S54*'N2O default values'!$E$2, 'N fertilizer'!S54* 'N2O default values'!$E$3)</f>
        <v>0.69200000000000006</v>
      </c>
      <c r="T56" s="178">
        <f>IF('N fertilizer'!T41 &lt;&gt;'N2O default values'!$I$7, 'N fertilizer'!T44*'N2O default values'!$E$2, 'N fertilizer'!T44* 'N2O default values'!$E$3)+IF('N fertilizer'!T46 &lt;&gt;'N2O default values'!$I$7, 'N fertilizer'!T49*'N2O default values'!$E$2, 'N fertilizer'!T49* 'N2O default values'!$E$3)+IF('N fertilizer'!T51 &lt;&gt;'N2O default values'!$I$7, 'N fertilizer'!T54*'N2O default values'!$E$2, 'N fertilizer'!T54* 'N2O default values'!$E$3)</f>
        <v>0.64</v>
      </c>
    </row>
    <row r="57" spans="1:20" x14ac:dyDescent="0.3">
      <c r="A57" s="178" t="s">
        <v>417</v>
      </c>
      <c r="B57" s="178">
        <f>(SUM(B40:B42)*'N2O default values'!$E$4)</f>
        <v>0.23911999999999997</v>
      </c>
      <c r="C57" s="178">
        <f>(SUM(C40:C42)*'N2O default values'!$E$4)</f>
        <v>0.23911999999999997</v>
      </c>
      <c r="D57" s="178">
        <f>(SUM(D40:D42)*'N2O default values'!$E$4)</f>
        <v>0.23911999999999997</v>
      </c>
      <c r="E57" s="178">
        <f>(SUM(E40:E42)*'N2O default values'!$E$4)</f>
        <v>0.18865000000000001</v>
      </c>
      <c r="F57" s="178">
        <f>(SUM(F40:F42)*'N2O default values'!$E$4)</f>
        <v>0</v>
      </c>
      <c r="G57" s="178">
        <f>(SUM(G40:G42)*'N2O default values'!$E$4)</f>
        <v>0.28175</v>
      </c>
      <c r="I57" s="178">
        <f>(SUM(I40:I42)*'N2O default values'!$E$4)</f>
        <v>0</v>
      </c>
      <c r="J57" s="178">
        <f>(SUM(J40:J42)*'N2O default values'!$E$4)</f>
        <v>0</v>
      </c>
      <c r="K57" s="178">
        <f>(SUM(K40:K42)*'N2O default values'!$E$4)</f>
        <v>0</v>
      </c>
      <c r="L57" s="178">
        <f>(SUM(L40:L42)*'N2O default values'!$E$4)</f>
        <v>0.18865000000000001</v>
      </c>
      <c r="P57" s="178">
        <f>(SUM(P40:P42)*'N2O default values'!$E$4)</f>
        <v>0.29644999999999999</v>
      </c>
      <c r="Q57" s="178">
        <f>(SUM(Q40:Q42)*'N2O default values'!$E$4)</f>
        <v>0.23911999999999997</v>
      </c>
      <c r="R57" s="178">
        <f>(SUM(R40:R42)*'N2O default values'!$E$4)</f>
        <v>0.23911999999999997</v>
      </c>
      <c r="S57" s="178">
        <f>(SUM(S40:S42)*'N2O default values'!$E$4)</f>
        <v>0.23911999999999997</v>
      </c>
      <c r="T57" s="178">
        <f>(SUM(T40:T42)*'N2O default values'!$E$4)</f>
        <v>0.18865000000000001</v>
      </c>
    </row>
    <row r="58" spans="1:20" x14ac:dyDescent="0.3">
      <c r="A58" s="178" t="s">
        <v>408</v>
      </c>
      <c r="B58" s="178">
        <f>B43*'N2O default values'!$E$5</f>
        <v>0</v>
      </c>
      <c r="C58" s="178">
        <f>C43*'N2O default values'!$E$5</f>
        <v>2.0015544870531431E-2</v>
      </c>
      <c r="D58" s="178">
        <f>D43*'N2O default values'!$E$5</f>
        <v>2.0015544870531431E-2</v>
      </c>
      <c r="E58" s="178">
        <f>E43*'N2O default values'!$E$5</f>
        <v>0.14691921029761909</v>
      </c>
      <c r="F58" s="178">
        <f>F43*'N2O default values'!$E$5</f>
        <v>9.8123786505300042E-2</v>
      </c>
      <c r="G58" s="178">
        <f>G43*'N2O default values'!$E$5</f>
        <v>0.45395745443452351</v>
      </c>
      <c r="I58" s="178">
        <f>I43*'N2O default values'!$E$5</f>
        <v>3.7996736364771466E-2</v>
      </c>
      <c r="J58" s="178">
        <f>J43*'N2O default values'!$E$5</f>
        <v>2.9677356616067709E-2</v>
      </c>
      <c r="K58" s="178">
        <f>K43*'N2O default values'!$E$5</f>
        <v>2.9677356616067709E-2</v>
      </c>
      <c r="L58" s="178">
        <f>L43*'N2O default values'!$E$5</f>
        <v>0.14691921029761909</v>
      </c>
      <c r="P58" s="178">
        <f>P43*'N2O default values'!$E$5</f>
        <v>0.52994574482142809</v>
      </c>
      <c r="Q58" s="178">
        <f>Q43*'N2O default values'!$E$5</f>
        <v>0</v>
      </c>
      <c r="R58" s="178">
        <f>R43*'N2O default values'!$E$5</f>
        <v>2.0015544870531431E-2</v>
      </c>
      <c r="S58" s="178">
        <f>S43*'N2O default values'!$E$5</f>
        <v>2.0015544870531431E-2</v>
      </c>
      <c r="T58" s="178">
        <f>T43*'N2O default values'!$E$5</f>
        <v>0.14691921029761909</v>
      </c>
    </row>
    <row r="59" spans="1:20" x14ac:dyDescent="0.3">
      <c r="A59" s="178" t="s">
        <v>418</v>
      </c>
      <c r="B59" s="178">
        <f>B50*'N2O default values'!$E$3</f>
        <v>1.1639160000000002</v>
      </c>
      <c r="C59" s="178">
        <f>C50*'N2O default values'!$E$3</f>
        <v>1.1639160000000002</v>
      </c>
      <c r="D59" s="178">
        <f>D50*'N2O default values'!$E$3</f>
        <v>1.1639160000000002</v>
      </c>
      <c r="E59" s="178">
        <f>E50*'N2O default values'!$E$3</f>
        <v>0.64831872000000001</v>
      </c>
      <c r="F59" s="178">
        <f>F50*'N2O default values'!$E$3</f>
        <v>0.58727759999999996</v>
      </c>
      <c r="G59" s="178">
        <f>G50*'N2O default values'!$E$3</f>
        <v>0.71100284399999991</v>
      </c>
      <c r="I59" s="178">
        <f>I50*'N2O default values'!$E$3</f>
        <v>0.61992000000000003</v>
      </c>
      <c r="J59" s="178">
        <f>J50*'N2O default values'!$E$3</f>
        <v>1.0332000000000001</v>
      </c>
      <c r="K59" s="178">
        <f>K50*'N2O default values'!$E$3</f>
        <v>1.0332000000000001</v>
      </c>
      <c r="L59" s="178">
        <f>L50*'N2O default values'!$E$3</f>
        <v>0.64831872000000001</v>
      </c>
      <c r="P59" s="178">
        <f>P50*'N2O default values'!$E$3</f>
        <v>0.67075740000000017</v>
      </c>
      <c r="Q59" s="178">
        <f>Q50*'N2O default values'!$E$3</f>
        <v>1.1639160000000002</v>
      </c>
      <c r="R59" s="178">
        <f>R50*'N2O default values'!$E$3</f>
        <v>1.1639160000000002</v>
      </c>
      <c r="S59" s="178">
        <f>S50*'N2O default values'!$E$3</f>
        <v>1.1639160000000002</v>
      </c>
      <c r="T59" s="178">
        <f>T50*'N2O default values'!$E$3</f>
        <v>0.64831872000000001</v>
      </c>
    </row>
    <row r="61" spans="1:20" x14ac:dyDescent="0.3">
      <c r="A61" s="178" t="s">
        <v>419</v>
      </c>
    </row>
    <row r="62" spans="1:20" x14ac:dyDescent="0.3">
      <c r="A62" s="178">
        <f>SUM(B62:G62)</f>
        <v>20.191503679251941</v>
      </c>
      <c r="B62" s="178">
        <f>SUM(B56:B59)*'N2O default values'!$G$2</f>
        <v>3.2921994285714291</v>
      </c>
      <c r="C62" s="178">
        <f>SUM(C56:C59)*'N2O default values'!$G$2</f>
        <v>3.3236524276536925</v>
      </c>
      <c r="D62" s="178">
        <f>SUM(D56:D59)*'N2O default values'!$G$2</f>
        <v>3.3236524276536925</v>
      </c>
      <c r="E62" s="178">
        <f>SUM(E56:E59)*'N2O default values'!$G$2</f>
        <v>2.5518238904676873</v>
      </c>
      <c r="F62" s="178">
        <f>SUM(F56:F59)*'N2O default values'!$G$2</f>
        <v>1.0770593216511857</v>
      </c>
      <c r="G62" s="178">
        <f>SUM(G56:G59)*'N2O default values'!$G$2</f>
        <v>6.6231161832542513</v>
      </c>
      <c r="H62" s="178">
        <f>SUM(I62:M62)</f>
        <v>6.9261647398342561</v>
      </c>
      <c r="I62" s="178">
        <f>SUM(I56:I59)*'N2O default values'!$G$2</f>
        <v>1.033869157144641</v>
      </c>
      <c r="J62" s="178">
        <f>SUM(J56:J59)*'N2O default values'!$G$2</f>
        <v>1.6702358461109637</v>
      </c>
      <c r="K62" s="178">
        <f>SUM(K56:K59)*'N2O default values'!$G$2</f>
        <v>1.6702358461109637</v>
      </c>
      <c r="L62" s="178">
        <f>SUM(L56:L59)*'N2O default values'!$G$2</f>
        <v>2.5518238904676873</v>
      </c>
      <c r="O62" s="178">
        <f>SUM(P62:T62)</f>
        <v>19.72171168763732</v>
      </c>
      <c r="P62" s="178">
        <f>SUM(P56:P59)*'N2O default values'!$G$2</f>
        <v>7.2303835132908167</v>
      </c>
      <c r="Q62" s="178">
        <f>SUM(Q56:Q59)*'N2O default values'!$G$2</f>
        <v>3.2921994285714291</v>
      </c>
      <c r="R62" s="178">
        <f>SUM(R56:R59)*'N2O default values'!$G$2</f>
        <v>3.3236524276536925</v>
      </c>
      <c r="S62" s="178">
        <f>SUM(S56:S59)*'N2O default values'!$G$2</f>
        <v>3.3236524276536925</v>
      </c>
      <c r="T62" s="178">
        <f>SUM(T56:T59)*'N2O default values'!$G$2</f>
        <v>2.5518238904676873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B11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K7" sqref="K7"/>
    </sheetView>
  </sheetViews>
  <sheetFormatPr baseColWidth="10" defaultColWidth="9.109375" defaultRowHeight="14.4" x14ac:dyDescent="0.3"/>
  <cols>
    <col min="1" max="1" width="9.109375" style="178"/>
    <col min="2" max="2" width="17.6640625" style="178" bestFit="1" customWidth="1"/>
    <col min="3" max="8" width="9.109375" style="178"/>
    <col min="9" max="9" width="19.88671875" style="178" customWidth="1"/>
    <col min="10" max="10" width="9.109375" style="178"/>
    <col min="11" max="11" width="41.6640625" style="178" customWidth="1"/>
    <col min="12" max="12" width="7" style="178" customWidth="1"/>
    <col min="13" max="13" width="14.109375" style="178" bestFit="1" customWidth="1"/>
    <col min="14" max="14" width="41.88671875" style="178" customWidth="1"/>
    <col min="15" max="19" width="30.6640625" style="178" customWidth="1"/>
    <col min="20" max="20" width="11.5546875" style="178" bestFit="1" customWidth="1"/>
    <col min="21" max="16384" width="9.109375" style="178"/>
  </cols>
  <sheetData>
    <row r="1" spans="1:21" ht="43.2" x14ac:dyDescent="0.3">
      <c r="A1" s="178">
        <v>1</v>
      </c>
      <c r="C1" s="178" t="s">
        <v>406</v>
      </c>
      <c r="D1" s="178" t="s">
        <v>420</v>
      </c>
      <c r="G1" s="178" t="s">
        <v>421</v>
      </c>
      <c r="I1" s="178" t="s">
        <v>422</v>
      </c>
      <c r="K1" s="179"/>
      <c r="M1" s="178" t="s">
        <v>423</v>
      </c>
      <c r="N1" s="178" t="s">
        <v>382</v>
      </c>
      <c r="O1" s="41" t="s">
        <v>424</v>
      </c>
      <c r="P1" s="41" t="s">
        <v>425</v>
      </c>
      <c r="Q1" s="41" t="s">
        <v>426</v>
      </c>
      <c r="R1" s="41" t="s">
        <v>427</v>
      </c>
      <c r="S1" s="41" t="s">
        <v>383</v>
      </c>
      <c r="T1" s="41" t="s">
        <v>428</v>
      </c>
      <c r="U1" s="41" t="s">
        <v>429</v>
      </c>
    </row>
    <row r="2" spans="1:21" x14ac:dyDescent="0.3">
      <c r="A2" s="178">
        <v>2</v>
      </c>
      <c r="B2" s="178" t="s">
        <v>430</v>
      </c>
      <c r="C2" s="178">
        <v>1.6E-2</v>
      </c>
      <c r="D2" s="178">
        <v>5.0000000000000001E-3</v>
      </c>
      <c r="E2" s="178">
        <f>HLOOKUP('N2O calculations'!$B$11,$B$1:$D$10,A2)</f>
        <v>1.6E-2</v>
      </c>
      <c r="G2" s="178">
        <f>44/28</f>
        <v>1.5714285714285714</v>
      </c>
      <c r="I2" s="178" t="s">
        <v>431</v>
      </c>
      <c r="J2" s="178">
        <v>0.15</v>
      </c>
      <c r="K2" s="224" t="s">
        <v>432</v>
      </c>
      <c r="L2" s="225">
        <v>0.15</v>
      </c>
      <c r="M2" s="178">
        <v>1</v>
      </c>
      <c r="N2" s="41" t="s">
        <v>384</v>
      </c>
      <c r="O2" s="41">
        <v>8.0000000000000002E-3</v>
      </c>
      <c r="P2" s="41">
        <v>8.9999999999999993E-3</v>
      </c>
      <c r="Q2" s="41">
        <v>1</v>
      </c>
      <c r="R2" s="41">
        <v>0.22</v>
      </c>
      <c r="S2" s="41">
        <v>0.85</v>
      </c>
      <c r="T2" s="41">
        <v>1</v>
      </c>
      <c r="U2" s="178">
        <f>S2</f>
        <v>0.85</v>
      </c>
    </row>
    <row r="3" spans="1:21" x14ac:dyDescent="0.3">
      <c r="A3" s="178">
        <v>3</v>
      </c>
      <c r="B3" s="178" t="s">
        <v>433</v>
      </c>
      <c r="C3" s="178">
        <v>6.0000000000000001E-3</v>
      </c>
      <c r="D3" s="178">
        <v>5.0000000000000001E-3</v>
      </c>
      <c r="E3" s="178">
        <f>HLOOKUP('N2O calculations'!$B$11,$B$1:$D$10,A3)</f>
        <v>6.0000000000000001E-3</v>
      </c>
      <c r="I3" s="178" t="s">
        <v>434</v>
      </c>
      <c r="J3" s="178">
        <v>0.08</v>
      </c>
      <c r="K3" s="226" t="s">
        <v>435</v>
      </c>
      <c r="L3" s="225">
        <v>0.08</v>
      </c>
      <c r="M3" s="178">
        <v>2</v>
      </c>
      <c r="N3" s="178" t="s">
        <v>385</v>
      </c>
      <c r="O3" s="178">
        <v>6.0000000000000001E-3</v>
      </c>
      <c r="P3" s="178">
        <v>8.9999999999999993E-3</v>
      </c>
      <c r="Q3" s="178">
        <v>1.3</v>
      </c>
      <c r="R3" s="178">
        <v>0.22</v>
      </c>
      <c r="S3" s="178">
        <v>0.88</v>
      </c>
      <c r="T3" s="41">
        <v>1</v>
      </c>
      <c r="U3" s="178">
        <f t="shared" ref="U3:U22" si="0">S3</f>
        <v>0.88</v>
      </c>
    </row>
    <row r="4" spans="1:21" x14ac:dyDescent="0.3">
      <c r="A4" s="178">
        <v>4</v>
      </c>
      <c r="B4" s="178" t="s">
        <v>436</v>
      </c>
      <c r="C4" s="178">
        <v>1.4E-2</v>
      </c>
      <c r="D4" s="178">
        <v>5.0000000000000001E-3</v>
      </c>
      <c r="E4" s="178">
        <f>HLOOKUP('N2O calculations'!$B$11,$B$1:$D$10,A4)</f>
        <v>1.4E-2</v>
      </c>
      <c r="I4" s="178" t="s">
        <v>437</v>
      </c>
      <c r="J4" s="178">
        <v>0.01</v>
      </c>
      <c r="K4" s="226" t="s">
        <v>438</v>
      </c>
      <c r="L4" s="225">
        <v>0.01</v>
      </c>
      <c r="M4" s="178">
        <v>3</v>
      </c>
      <c r="N4" s="178" t="s">
        <v>386</v>
      </c>
      <c r="O4" s="178">
        <v>6.0000000000000001E-3</v>
      </c>
      <c r="P4" s="178">
        <v>8.9999999999999993E-3</v>
      </c>
      <c r="Q4" s="178">
        <v>1.3</v>
      </c>
      <c r="R4" s="178">
        <v>0.23</v>
      </c>
      <c r="S4" s="178">
        <v>0.89</v>
      </c>
      <c r="T4" s="41">
        <v>1</v>
      </c>
      <c r="U4" s="178">
        <f t="shared" si="0"/>
        <v>0.89</v>
      </c>
    </row>
    <row r="5" spans="1:21" x14ac:dyDescent="0.3">
      <c r="A5" s="178">
        <v>5</v>
      </c>
      <c r="B5" s="178" t="s">
        <v>408</v>
      </c>
      <c r="E5" s="178">
        <v>1.0999999999999999E-2</v>
      </c>
      <c r="I5" s="232" t="s">
        <v>129</v>
      </c>
      <c r="J5" s="232">
        <v>0.05</v>
      </c>
      <c r="K5" s="227" t="s">
        <v>439</v>
      </c>
      <c r="L5" s="227">
        <v>0.05</v>
      </c>
      <c r="M5" s="178">
        <v>4</v>
      </c>
      <c r="N5" s="178" t="s">
        <v>387</v>
      </c>
      <c r="O5" s="178">
        <v>6.0000000000000001E-3</v>
      </c>
      <c r="P5" s="178">
        <v>8.9999999999999993E-3</v>
      </c>
      <c r="Q5" s="178">
        <v>1.3</v>
      </c>
      <c r="R5" s="178">
        <v>0.28000000000000003</v>
      </c>
      <c r="S5" s="178">
        <v>0.89</v>
      </c>
      <c r="T5" s="41">
        <v>1</v>
      </c>
      <c r="U5" s="178">
        <f t="shared" si="0"/>
        <v>0.89</v>
      </c>
    </row>
    <row r="6" spans="1:21" x14ac:dyDescent="0.3">
      <c r="A6" s="178">
        <v>6</v>
      </c>
      <c r="I6" s="178" t="s">
        <v>440</v>
      </c>
      <c r="J6" s="178">
        <v>0.05</v>
      </c>
      <c r="K6" s="227" t="s">
        <v>441</v>
      </c>
      <c r="L6" s="227">
        <v>0.11</v>
      </c>
      <c r="M6" s="178">
        <v>5</v>
      </c>
      <c r="N6" s="178" t="s">
        <v>388</v>
      </c>
      <c r="O6" s="178">
        <v>7.0000000000000001E-3</v>
      </c>
      <c r="P6" s="178">
        <v>1.4E-2</v>
      </c>
      <c r="Q6" s="178">
        <v>1.2</v>
      </c>
      <c r="R6" s="178">
        <v>0.22</v>
      </c>
      <c r="S6" s="178">
        <v>0.89</v>
      </c>
      <c r="T6" s="41">
        <v>1</v>
      </c>
      <c r="U6" s="178">
        <f t="shared" si="0"/>
        <v>0.89</v>
      </c>
    </row>
    <row r="7" spans="1:21" x14ac:dyDescent="0.3">
      <c r="A7" s="178">
        <v>7</v>
      </c>
      <c r="I7" s="232" t="s">
        <v>190</v>
      </c>
      <c r="J7" s="232">
        <v>0.21</v>
      </c>
      <c r="K7" s="178" t="s">
        <v>565</v>
      </c>
      <c r="M7" s="178">
        <v>6</v>
      </c>
      <c r="N7" s="178" t="s">
        <v>389</v>
      </c>
      <c r="O7" s="178">
        <v>7.0000000000000001E-3</v>
      </c>
      <c r="P7" s="178">
        <v>8.0000000000000002E-3</v>
      </c>
      <c r="Q7" s="178">
        <v>1.3</v>
      </c>
      <c r="R7" s="178">
        <v>0.25</v>
      </c>
      <c r="S7" s="178">
        <v>0.89</v>
      </c>
      <c r="T7" s="41">
        <v>1</v>
      </c>
      <c r="U7" s="178">
        <f t="shared" si="0"/>
        <v>0.89</v>
      </c>
    </row>
    <row r="8" spans="1:21" x14ac:dyDescent="0.3">
      <c r="A8" s="178">
        <v>8</v>
      </c>
      <c r="I8" s="232" t="s">
        <v>136</v>
      </c>
      <c r="J8" s="232">
        <v>0.05</v>
      </c>
      <c r="M8" s="178">
        <v>7</v>
      </c>
      <c r="N8" s="178" t="s">
        <v>390</v>
      </c>
      <c r="O8" s="178">
        <v>6.0000000000000001E-3</v>
      </c>
      <c r="P8" s="178">
        <v>7.0000000000000001E-3</v>
      </c>
      <c r="Q8" s="178">
        <v>1</v>
      </c>
      <c r="R8" s="178">
        <v>0.22</v>
      </c>
      <c r="S8" s="178">
        <v>0.87</v>
      </c>
      <c r="T8" s="41">
        <v>1</v>
      </c>
      <c r="U8" s="178">
        <f t="shared" si="0"/>
        <v>0.87</v>
      </c>
    </row>
    <row r="9" spans="1:21" x14ac:dyDescent="0.3">
      <c r="A9" s="178">
        <v>9</v>
      </c>
      <c r="I9" s="178" t="s">
        <v>442</v>
      </c>
      <c r="J9" s="178">
        <v>0.05</v>
      </c>
      <c r="M9" s="178">
        <v>8</v>
      </c>
      <c r="N9" s="178" t="s">
        <v>391</v>
      </c>
      <c r="O9" s="178">
        <v>5.0000000000000001E-3</v>
      </c>
      <c r="P9" s="178">
        <v>1.0999999999999999E-2</v>
      </c>
      <c r="Q9" s="178">
        <v>1.6</v>
      </c>
      <c r="R9" s="228">
        <f>R2</f>
        <v>0.22</v>
      </c>
      <c r="S9" s="178">
        <v>0.88</v>
      </c>
      <c r="T9" s="41">
        <v>1</v>
      </c>
      <c r="U9" s="178">
        <f t="shared" si="0"/>
        <v>0.88</v>
      </c>
    </row>
    <row r="10" spans="1:21" x14ac:dyDescent="0.3">
      <c r="A10" s="178">
        <v>10</v>
      </c>
      <c r="I10" s="178" t="s">
        <v>443</v>
      </c>
      <c r="J10" s="178">
        <v>0.05</v>
      </c>
      <c r="M10" s="178">
        <v>9</v>
      </c>
      <c r="N10" s="178" t="s">
        <v>392</v>
      </c>
      <c r="O10" s="178">
        <v>7.0000000000000001E-3</v>
      </c>
      <c r="P10" s="228">
        <f>P2</f>
        <v>8.9999999999999993E-3</v>
      </c>
      <c r="Q10" s="178">
        <v>1.4</v>
      </c>
      <c r="R10" s="178">
        <v>0.16</v>
      </c>
      <c r="S10" s="178">
        <v>0.89</v>
      </c>
      <c r="T10" s="41">
        <v>1</v>
      </c>
      <c r="U10" s="178">
        <f t="shared" si="0"/>
        <v>0.89</v>
      </c>
    </row>
    <row r="11" spans="1:21" x14ac:dyDescent="0.3">
      <c r="I11" s="178" t="s">
        <v>444</v>
      </c>
      <c r="J11" s="186">
        <v>0.11</v>
      </c>
      <c r="M11" s="178">
        <v>10</v>
      </c>
      <c r="N11" s="178" t="s">
        <v>393</v>
      </c>
      <c r="O11" s="178">
        <v>7.0000000000000001E-3</v>
      </c>
      <c r="P11" s="228">
        <f>P2</f>
        <v>8.9999999999999993E-3</v>
      </c>
      <c r="Q11" s="178">
        <v>1.4</v>
      </c>
      <c r="R11" s="228">
        <f>R2</f>
        <v>0.22</v>
      </c>
      <c r="S11" s="174">
        <v>0.9</v>
      </c>
      <c r="T11" s="41">
        <v>1</v>
      </c>
      <c r="U11" s="178">
        <f t="shared" si="0"/>
        <v>0.9</v>
      </c>
    </row>
    <row r="12" spans="1:21" x14ac:dyDescent="0.3">
      <c r="I12" s="178" t="s">
        <v>445</v>
      </c>
      <c r="J12" s="186">
        <v>0.08</v>
      </c>
      <c r="M12" s="178">
        <v>11</v>
      </c>
      <c r="N12" s="178" t="s">
        <v>394</v>
      </c>
      <c r="O12" s="178">
        <v>7.0000000000000001E-3</v>
      </c>
      <c r="P12" s="178">
        <v>6.0000000000000001E-3</v>
      </c>
      <c r="Q12" s="178">
        <v>1.4</v>
      </c>
      <c r="R12" s="228">
        <f>R2</f>
        <v>0.22</v>
      </c>
      <c r="S12" s="178">
        <v>0.89</v>
      </c>
      <c r="T12" s="41">
        <v>1</v>
      </c>
      <c r="U12" s="178">
        <f t="shared" si="0"/>
        <v>0.89</v>
      </c>
    </row>
    <row r="13" spans="1:21" x14ac:dyDescent="0.3">
      <c r="I13" s="178" t="s">
        <v>446</v>
      </c>
      <c r="J13" s="178">
        <v>0.11</v>
      </c>
      <c r="M13" s="178">
        <v>12</v>
      </c>
      <c r="N13" s="178" t="s">
        <v>395</v>
      </c>
      <c r="O13" s="178">
        <v>8.0000000000000002E-3</v>
      </c>
      <c r="P13" s="178">
        <v>8.0000000000000002E-3</v>
      </c>
      <c r="Q13" s="178">
        <v>2.1</v>
      </c>
      <c r="R13" s="178">
        <v>0.19</v>
      </c>
      <c r="S13" s="178">
        <v>0.91</v>
      </c>
      <c r="T13" s="41">
        <v>1</v>
      </c>
      <c r="U13" s="178">
        <f t="shared" si="0"/>
        <v>0.91</v>
      </c>
    </row>
    <row r="14" spans="1:21" x14ac:dyDescent="0.3">
      <c r="I14" s="178" t="s">
        <v>447</v>
      </c>
      <c r="J14" s="178">
        <v>0.05</v>
      </c>
      <c r="M14" s="178">
        <v>13</v>
      </c>
      <c r="N14" s="178" t="s">
        <v>396</v>
      </c>
      <c r="O14" s="178">
        <v>8.0000000000000002E-3</v>
      </c>
      <c r="P14" s="178">
        <v>8.0000000000000002E-3</v>
      </c>
      <c r="Q14" s="178">
        <v>2.1</v>
      </c>
      <c r="R14" s="178">
        <v>0.19</v>
      </c>
      <c r="S14" s="178">
        <v>0.91</v>
      </c>
      <c r="T14" s="41">
        <v>1</v>
      </c>
      <c r="U14" s="178">
        <f t="shared" si="0"/>
        <v>0.91</v>
      </c>
    </row>
    <row r="15" spans="1:21" x14ac:dyDescent="0.3">
      <c r="I15" s="178" t="s">
        <v>448</v>
      </c>
      <c r="J15" s="178">
        <v>0.15</v>
      </c>
      <c r="M15" s="178">
        <v>14</v>
      </c>
      <c r="N15" s="178" t="s">
        <v>397</v>
      </c>
      <c r="O15" s="178">
        <v>1.9E-2</v>
      </c>
      <c r="P15" s="178">
        <v>1.4E-2</v>
      </c>
      <c r="Q15" s="178">
        <v>0.4</v>
      </c>
      <c r="R15" s="178">
        <v>0.2</v>
      </c>
      <c r="S15" s="178">
        <v>0.22</v>
      </c>
      <c r="T15" s="41">
        <v>1</v>
      </c>
      <c r="U15" s="178">
        <f t="shared" si="0"/>
        <v>0.22</v>
      </c>
    </row>
    <row r="16" spans="1:21" x14ac:dyDescent="0.3">
      <c r="I16" s="178" t="s">
        <v>449</v>
      </c>
      <c r="J16" s="178">
        <v>0.11</v>
      </c>
      <c r="M16" s="178">
        <v>15</v>
      </c>
      <c r="N16" s="178" t="s">
        <v>398</v>
      </c>
      <c r="O16" s="178">
        <v>1.6E-2</v>
      </c>
      <c r="P16" s="228">
        <f>P2</f>
        <v>8.9999999999999993E-3</v>
      </c>
      <c r="Q16" s="178">
        <v>1</v>
      </c>
      <c r="R16" s="228">
        <f>R2</f>
        <v>0.22</v>
      </c>
      <c r="S16" s="178">
        <v>0.94</v>
      </c>
      <c r="T16" s="41">
        <v>1</v>
      </c>
      <c r="U16" s="178">
        <f t="shared" si="0"/>
        <v>0.94</v>
      </c>
    </row>
    <row r="17" spans="9:22" x14ac:dyDescent="0.3">
      <c r="I17" s="178" t="s">
        <v>450</v>
      </c>
      <c r="J17" s="178">
        <v>0.08</v>
      </c>
      <c r="M17" s="178">
        <v>16</v>
      </c>
      <c r="N17" s="178" t="s">
        <v>399</v>
      </c>
      <c r="O17" s="178">
        <v>2.7E-2</v>
      </c>
      <c r="P17" s="178">
        <v>1.9E-2</v>
      </c>
      <c r="Q17" s="228">
        <f>Q$2</f>
        <v>1</v>
      </c>
      <c r="R17" s="178">
        <v>0.4</v>
      </c>
      <c r="S17" s="178">
        <v>0.9</v>
      </c>
      <c r="T17" s="41">
        <f t="shared" ref="T17:T22" si="1">1/3</f>
        <v>0.33333333333333331</v>
      </c>
      <c r="U17" s="178">
        <f t="shared" si="0"/>
        <v>0.9</v>
      </c>
    </row>
    <row r="18" spans="9:22" x14ac:dyDescent="0.3">
      <c r="I18" s="178" t="s">
        <v>451</v>
      </c>
      <c r="J18" s="178">
        <v>0.11</v>
      </c>
      <c r="M18" s="178">
        <v>17</v>
      </c>
      <c r="N18" s="178" t="s">
        <v>400</v>
      </c>
      <c r="O18" s="178">
        <v>1.4999999999999999E-2</v>
      </c>
      <c r="P18" s="178">
        <v>1.2E-2</v>
      </c>
      <c r="Q18" s="228">
        <f>Q$2</f>
        <v>1</v>
      </c>
      <c r="R18" s="178">
        <v>0.54</v>
      </c>
      <c r="S18" s="178">
        <v>0.9</v>
      </c>
      <c r="T18" s="41">
        <f t="shared" si="1"/>
        <v>0.33333333333333331</v>
      </c>
      <c r="U18" s="178">
        <f t="shared" si="0"/>
        <v>0.9</v>
      </c>
      <c r="V18" s="178" t="s">
        <v>489</v>
      </c>
    </row>
    <row r="19" spans="9:22" x14ac:dyDescent="0.3">
      <c r="I19" s="178" t="s">
        <v>452</v>
      </c>
      <c r="J19" s="178">
        <v>0.05</v>
      </c>
      <c r="M19" s="178">
        <v>18</v>
      </c>
      <c r="N19" s="178" t="s">
        <v>401</v>
      </c>
      <c r="O19" s="178">
        <v>2.7E-2</v>
      </c>
      <c r="P19" s="178">
        <v>2.1999999999999999E-2</v>
      </c>
      <c r="Q19" s="178">
        <v>0.3</v>
      </c>
      <c r="R19" s="178">
        <v>0.4</v>
      </c>
      <c r="S19" s="178">
        <v>0.9</v>
      </c>
      <c r="T19" s="41">
        <f t="shared" si="1"/>
        <v>0.33333333333333331</v>
      </c>
      <c r="U19" s="178">
        <f t="shared" si="0"/>
        <v>0.9</v>
      </c>
    </row>
    <row r="20" spans="9:22" x14ac:dyDescent="0.3">
      <c r="I20" s="178" t="s">
        <v>453</v>
      </c>
      <c r="J20" s="178">
        <v>0.08</v>
      </c>
      <c r="M20" s="178">
        <v>19</v>
      </c>
      <c r="N20" s="178" t="s">
        <v>402</v>
      </c>
      <c r="O20" s="178">
        <v>1.4999999999999999E-2</v>
      </c>
      <c r="P20" s="178">
        <v>1.2E-2</v>
      </c>
      <c r="Q20" s="178">
        <v>0.3</v>
      </c>
      <c r="R20" s="178">
        <v>0.54</v>
      </c>
      <c r="S20" s="178">
        <v>0.9</v>
      </c>
      <c r="T20" s="41">
        <f t="shared" si="1"/>
        <v>0.33333333333333331</v>
      </c>
      <c r="U20" s="178">
        <f t="shared" si="0"/>
        <v>0.9</v>
      </c>
    </row>
    <row r="21" spans="9:22" x14ac:dyDescent="0.3">
      <c r="I21" s="178" t="s">
        <v>454</v>
      </c>
      <c r="J21" s="178">
        <v>0.05</v>
      </c>
      <c r="M21" s="178">
        <v>20</v>
      </c>
      <c r="N21" s="178" t="s">
        <v>403</v>
      </c>
      <c r="O21" s="178">
        <v>1.4999999999999999E-2</v>
      </c>
      <c r="P21" s="178">
        <v>1.2E-2</v>
      </c>
      <c r="Q21" s="178">
        <v>0.3</v>
      </c>
      <c r="R21" s="178">
        <v>0.8</v>
      </c>
      <c r="S21" s="178">
        <v>0.9</v>
      </c>
      <c r="T21" s="41">
        <f t="shared" si="1"/>
        <v>0.33333333333333331</v>
      </c>
      <c r="U21" s="178">
        <f t="shared" si="0"/>
        <v>0.9</v>
      </c>
    </row>
    <row r="22" spans="9:22" x14ac:dyDescent="0.3">
      <c r="I22" s="178" t="s">
        <v>455</v>
      </c>
      <c r="J22" s="178">
        <v>0.11</v>
      </c>
      <c r="M22" s="178">
        <v>21</v>
      </c>
      <c r="N22" s="178" t="s">
        <v>404</v>
      </c>
      <c r="O22" s="178">
        <v>2.5000000000000001E-2</v>
      </c>
      <c r="P22" s="178">
        <v>1.6E-2</v>
      </c>
      <c r="Q22" s="178">
        <v>0.3</v>
      </c>
      <c r="R22" s="178">
        <v>0.8</v>
      </c>
      <c r="S22" s="178">
        <v>0.9</v>
      </c>
      <c r="T22" s="41">
        <f t="shared" si="1"/>
        <v>0.33333333333333331</v>
      </c>
      <c r="U22" s="178">
        <f t="shared" si="0"/>
        <v>0.9</v>
      </c>
    </row>
    <row r="23" spans="9:22" x14ac:dyDescent="0.3">
      <c r="I23" s="178" t="s">
        <v>456</v>
      </c>
      <c r="J23" s="178">
        <v>0.08</v>
      </c>
    </row>
    <row r="24" spans="9:22" x14ac:dyDescent="0.3">
      <c r="I24" s="178" t="s">
        <v>457</v>
      </c>
      <c r="J24" s="178">
        <v>0.01</v>
      </c>
    </row>
    <row r="25" spans="9:22" x14ac:dyDescent="0.3">
      <c r="I25" s="178" t="s">
        <v>458</v>
      </c>
      <c r="J25" s="178">
        <v>0.15</v>
      </c>
    </row>
    <row r="26" spans="9:22" x14ac:dyDescent="0.3">
      <c r="I26" s="178" t="s">
        <v>459</v>
      </c>
      <c r="J26" s="178">
        <v>0.05</v>
      </c>
    </row>
    <row r="27" spans="9:22" x14ac:dyDescent="0.3">
      <c r="I27" s="178" t="s">
        <v>460</v>
      </c>
      <c r="J27" s="178">
        <v>0.05</v>
      </c>
    </row>
    <row r="28" spans="9:22" x14ac:dyDescent="0.3">
      <c r="I28" s="178" t="s">
        <v>461</v>
      </c>
      <c r="J28" s="178">
        <v>0.08</v>
      </c>
    </row>
    <row r="29" spans="9:22" x14ac:dyDescent="0.3">
      <c r="I29" s="178" t="s">
        <v>462</v>
      </c>
      <c r="J29" s="178">
        <v>0.11</v>
      </c>
    </row>
    <row r="30" spans="9:22" x14ac:dyDescent="0.3">
      <c r="I30" s="178" t="s">
        <v>19</v>
      </c>
      <c r="J30" s="178">
        <v>0.21</v>
      </c>
    </row>
    <row r="31" spans="9:22" x14ac:dyDescent="0.3">
      <c r="I31" s="178" t="s">
        <v>463</v>
      </c>
      <c r="J31" s="178">
        <v>0.08</v>
      </c>
    </row>
    <row r="32" spans="9:22" x14ac:dyDescent="0.3">
      <c r="I32" s="178" t="s">
        <v>464</v>
      </c>
      <c r="J32" s="178">
        <v>0.05</v>
      </c>
    </row>
    <row r="33" spans="9:10" x14ac:dyDescent="0.3">
      <c r="I33" s="178" t="s">
        <v>465</v>
      </c>
      <c r="J33" s="178">
        <v>0.08</v>
      </c>
    </row>
    <row r="34" spans="9:10" x14ac:dyDescent="0.3">
      <c r="I34" s="178" t="s">
        <v>466</v>
      </c>
      <c r="J34" s="178">
        <v>0.15</v>
      </c>
    </row>
    <row r="35" spans="9:10" x14ac:dyDescent="0.3">
      <c r="I35" s="178" t="s">
        <v>467</v>
      </c>
      <c r="J35" s="178">
        <v>0.21</v>
      </c>
    </row>
    <row r="36" spans="9:10" x14ac:dyDescent="0.3">
      <c r="I36" s="178" t="s">
        <v>468</v>
      </c>
      <c r="J36" s="178">
        <v>0.11</v>
      </c>
    </row>
    <row r="37" spans="9:10" x14ac:dyDescent="0.3">
      <c r="I37" s="178" t="s">
        <v>469</v>
      </c>
      <c r="J37" s="178">
        <v>0.11</v>
      </c>
    </row>
    <row r="38" spans="9:10" x14ac:dyDescent="0.3">
      <c r="I38" s="178" t="s">
        <v>470</v>
      </c>
      <c r="J38" s="178">
        <v>0.11</v>
      </c>
    </row>
    <row r="39" spans="9:10" x14ac:dyDescent="0.3">
      <c r="I39" s="178" t="s">
        <v>471</v>
      </c>
      <c r="J39" s="178">
        <v>0.05</v>
      </c>
    </row>
    <row r="40" spans="9:10" x14ac:dyDescent="0.3">
      <c r="I40" s="178" t="s">
        <v>472</v>
      </c>
      <c r="J40" s="178">
        <v>0.05</v>
      </c>
    </row>
    <row r="41" spans="9:10" x14ac:dyDescent="0.3">
      <c r="I41" s="178" t="s">
        <v>473</v>
      </c>
      <c r="J41" s="178">
        <v>0.08</v>
      </c>
    </row>
    <row r="42" spans="9:10" x14ac:dyDescent="0.3">
      <c r="I42" s="232" t="s">
        <v>268</v>
      </c>
      <c r="J42" s="232">
        <v>0.21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6" sqref="B26"/>
    </sheetView>
  </sheetViews>
  <sheetFormatPr baseColWidth="10" defaultColWidth="9.109375" defaultRowHeight="14.4" x14ac:dyDescent="0.3"/>
  <cols>
    <col min="1" max="1" width="18" style="178" customWidth="1"/>
    <col min="2" max="16384" width="9.109375" style="178"/>
  </cols>
  <sheetData>
    <row r="1" spans="1:6" x14ac:dyDescent="0.3">
      <c r="A1" s="178" t="s">
        <v>382</v>
      </c>
      <c r="B1" s="178" t="s">
        <v>474</v>
      </c>
      <c r="E1" s="179"/>
    </row>
    <row r="2" spans="1:6" x14ac:dyDescent="0.3">
      <c r="A2" s="229" t="s">
        <v>378</v>
      </c>
      <c r="B2" s="178">
        <v>12</v>
      </c>
      <c r="C2" s="197"/>
      <c r="D2" s="41"/>
      <c r="E2" s="197"/>
    </row>
    <row r="3" spans="1:6" x14ac:dyDescent="0.3">
      <c r="A3" s="210" t="s">
        <v>475</v>
      </c>
      <c r="B3" s="178">
        <v>12</v>
      </c>
      <c r="C3" s="197"/>
      <c r="E3" s="197"/>
    </row>
    <row r="4" spans="1:6" x14ac:dyDescent="0.3">
      <c r="A4" s="210" t="s">
        <v>120</v>
      </c>
      <c r="B4" s="178">
        <v>5</v>
      </c>
      <c r="E4" s="197"/>
    </row>
    <row r="5" spans="1:6" x14ac:dyDescent="0.3">
      <c r="A5" s="210" t="s">
        <v>476</v>
      </c>
      <c r="B5" s="178">
        <v>5</v>
      </c>
      <c r="E5" s="196"/>
    </row>
    <row r="6" spans="1:6" x14ac:dyDescent="0.3">
      <c r="A6" s="210" t="s">
        <v>477</v>
      </c>
      <c r="B6" s="178">
        <v>6</v>
      </c>
      <c r="E6" s="197"/>
    </row>
    <row r="7" spans="1:6" x14ac:dyDescent="0.3">
      <c r="A7" s="210" t="s">
        <v>478</v>
      </c>
      <c r="B7" s="178">
        <v>1</v>
      </c>
      <c r="E7" s="197"/>
      <c r="F7" s="201"/>
    </row>
    <row r="8" spans="1:6" x14ac:dyDescent="0.3">
      <c r="A8" s="210" t="s">
        <v>143</v>
      </c>
      <c r="B8" s="178">
        <v>3</v>
      </c>
      <c r="E8" s="197"/>
      <c r="F8" s="201"/>
    </row>
    <row r="9" spans="1:6" x14ac:dyDescent="0.3">
      <c r="A9" s="211" t="s">
        <v>479</v>
      </c>
      <c r="B9" s="178">
        <v>13</v>
      </c>
      <c r="C9" s="197"/>
      <c r="E9" s="197"/>
    </row>
    <row r="10" spans="1:6" x14ac:dyDescent="0.3">
      <c r="A10" s="179" t="s">
        <v>390</v>
      </c>
      <c r="B10" s="178">
        <v>7</v>
      </c>
      <c r="C10" s="197"/>
      <c r="E10" s="197"/>
    </row>
    <row r="11" spans="1:6" x14ac:dyDescent="0.3">
      <c r="A11" s="210" t="s">
        <v>480</v>
      </c>
      <c r="B11" s="178">
        <v>1</v>
      </c>
      <c r="E11" s="197"/>
    </row>
    <row r="12" spans="1:6" x14ac:dyDescent="0.3">
      <c r="A12" s="37" t="s">
        <v>481</v>
      </c>
      <c r="B12" s="178">
        <v>12</v>
      </c>
      <c r="E12" s="197"/>
    </row>
    <row r="13" spans="1:6" x14ac:dyDescent="0.3">
      <c r="A13" s="210" t="s">
        <v>482</v>
      </c>
      <c r="B13" s="178">
        <v>12</v>
      </c>
      <c r="E13" s="197"/>
    </row>
    <row r="14" spans="1:6" x14ac:dyDescent="0.3">
      <c r="A14" s="41" t="s">
        <v>483</v>
      </c>
      <c r="B14" s="178">
        <v>13</v>
      </c>
      <c r="E14" s="197"/>
    </row>
    <row r="15" spans="1:6" x14ac:dyDescent="0.3">
      <c r="A15" s="41" t="s">
        <v>484</v>
      </c>
      <c r="B15" s="178">
        <v>7</v>
      </c>
      <c r="E15" s="197"/>
    </row>
    <row r="16" spans="1:6" x14ac:dyDescent="0.3">
      <c r="A16" s="178" t="s">
        <v>146</v>
      </c>
      <c r="B16" s="178">
        <v>12</v>
      </c>
      <c r="E16" s="197"/>
    </row>
    <row r="17" spans="1:5" x14ac:dyDescent="0.3">
      <c r="A17" s="178" t="s">
        <v>347</v>
      </c>
      <c r="B17" s="178">
        <v>2</v>
      </c>
      <c r="E17" s="197"/>
    </row>
    <row r="18" spans="1:5" x14ac:dyDescent="0.3">
      <c r="A18" s="178" t="s">
        <v>388</v>
      </c>
      <c r="B18" s="178">
        <v>5</v>
      </c>
    </row>
    <row r="19" spans="1:5" x14ac:dyDescent="0.3">
      <c r="A19" s="178" t="s">
        <v>377</v>
      </c>
      <c r="B19" s="178">
        <v>3</v>
      </c>
    </row>
    <row r="20" spans="1:5" x14ac:dyDescent="0.3">
      <c r="A20" s="178" t="s">
        <v>485</v>
      </c>
      <c r="B20" s="178">
        <v>14</v>
      </c>
    </row>
    <row r="21" spans="1:5" x14ac:dyDescent="0.3">
      <c r="A21" s="178" t="s">
        <v>486</v>
      </c>
      <c r="B21" s="178">
        <v>1</v>
      </c>
    </row>
    <row r="22" spans="1:5" x14ac:dyDescent="0.3">
      <c r="A22" s="178" t="s">
        <v>344</v>
      </c>
      <c r="B22" s="178">
        <v>3</v>
      </c>
    </row>
    <row r="23" spans="1:5" x14ac:dyDescent="0.3">
      <c r="A23" s="178" t="s">
        <v>342</v>
      </c>
      <c r="B23" s="178">
        <v>1</v>
      </c>
    </row>
    <row r="24" spans="1:5" x14ac:dyDescent="0.3">
      <c r="A24" s="178" t="s">
        <v>345</v>
      </c>
      <c r="B24" s="178">
        <v>5</v>
      </c>
    </row>
    <row r="25" spans="1:5" x14ac:dyDescent="0.3">
      <c r="A25" s="178" t="s">
        <v>341</v>
      </c>
      <c r="B25" s="178">
        <v>2</v>
      </c>
    </row>
    <row r="26" spans="1:5" x14ac:dyDescent="0.3">
      <c r="A26" s="178" t="s">
        <v>343</v>
      </c>
      <c r="B26" s="178">
        <v>12</v>
      </c>
    </row>
    <row r="27" spans="1:5" x14ac:dyDescent="0.3">
      <c r="A27" s="37" t="s">
        <v>487</v>
      </c>
      <c r="B27" s="178">
        <v>6</v>
      </c>
    </row>
    <row r="28" spans="1:5" x14ac:dyDescent="0.3">
      <c r="A28" s="37" t="s">
        <v>488</v>
      </c>
      <c r="B28" s="178">
        <v>5</v>
      </c>
    </row>
    <row r="29" spans="1:5" x14ac:dyDescent="0.3">
      <c r="A29" s="186" t="s">
        <v>148</v>
      </c>
      <c r="B29" s="178">
        <v>16</v>
      </c>
    </row>
    <row r="30" spans="1:5" x14ac:dyDescent="0.3">
      <c r="A30" s="186" t="s">
        <v>241</v>
      </c>
      <c r="B30" s="178">
        <v>20</v>
      </c>
    </row>
    <row r="31" spans="1:5" x14ac:dyDescent="0.3">
      <c r="A31" s="37" t="s">
        <v>142</v>
      </c>
      <c r="B31" s="178">
        <v>21</v>
      </c>
    </row>
    <row r="32" spans="1:5" x14ac:dyDescent="0.3">
      <c r="A32" s="178" t="s">
        <v>332</v>
      </c>
      <c r="B32" s="178">
        <v>12</v>
      </c>
      <c r="D32" s="178" t="s">
        <v>490</v>
      </c>
    </row>
    <row r="33" spans="1:2" x14ac:dyDescent="0.3">
      <c r="A33" s="178" t="s">
        <v>335</v>
      </c>
      <c r="B33" s="17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1.44140625" defaultRowHeight="14.4" x14ac:dyDescent="0.3"/>
  <sheetData>
    <row r="1" spans="1:7" x14ac:dyDescent="0.3">
      <c r="A1" s="180" t="s">
        <v>309</v>
      </c>
      <c r="B1" s="179"/>
      <c r="C1" s="179"/>
      <c r="D1" s="179"/>
      <c r="E1" s="179"/>
      <c r="F1" s="179"/>
      <c r="G1" s="179"/>
    </row>
    <row r="2" spans="1:7" x14ac:dyDescent="0.3">
      <c r="A2" s="178" t="s">
        <v>316</v>
      </c>
      <c r="B2" s="178"/>
      <c r="C2" s="178"/>
      <c r="D2" s="178"/>
      <c r="E2" s="178"/>
      <c r="F2" s="178"/>
      <c r="G2" s="178"/>
    </row>
    <row r="3" spans="1:7" x14ac:dyDescent="0.3">
      <c r="A3" s="178"/>
      <c r="B3" s="178"/>
      <c r="C3" s="178"/>
      <c r="D3" s="178"/>
      <c r="E3" s="178"/>
      <c r="F3" s="178"/>
      <c r="G3" s="178"/>
    </row>
    <row r="4" spans="1:7" x14ac:dyDescent="0.3">
      <c r="A4" s="180" t="s">
        <v>310</v>
      </c>
      <c r="B4" s="179"/>
      <c r="C4" s="179"/>
      <c r="D4" s="179"/>
      <c r="E4" s="179"/>
      <c r="F4" s="179"/>
      <c r="G4" s="179"/>
    </row>
    <row r="5" spans="1:7" x14ac:dyDescent="0.3">
      <c r="A5" s="181" t="s">
        <v>319</v>
      </c>
      <c r="B5" s="178"/>
      <c r="C5" s="178"/>
      <c r="D5" s="178"/>
      <c r="E5" s="178"/>
      <c r="F5" s="178"/>
      <c r="G5" s="178"/>
    </row>
    <row r="6" spans="1:7" x14ac:dyDescent="0.3">
      <c r="A6" s="178"/>
      <c r="B6" s="178"/>
      <c r="C6" s="178"/>
      <c r="D6" s="178"/>
      <c r="E6" s="178"/>
      <c r="F6" s="178"/>
      <c r="G6" s="178"/>
    </row>
    <row r="7" spans="1:7" x14ac:dyDescent="0.3">
      <c r="A7" s="179" t="s">
        <v>311</v>
      </c>
      <c r="B7" s="179"/>
      <c r="C7" s="179"/>
      <c r="D7" s="179"/>
      <c r="E7" s="179"/>
      <c r="F7" s="179"/>
      <c r="G7" s="179"/>
    </row>
    <row r="8" spans="1:7" x14ac:dyDescent="0.3">
      <c r="A8" s="178" t="s">
        <v>312</v>
      </c>
      <c r="B8" s="178"/>
      <c r="C8" s="178"/>
      <c r="D8" s="178"/>
      <c r="E8" s="178"/>
      <c r="F8" s="178"/>
      <c r="G8" s="178"/>
    </row>
    <row r="9" spans="1:7" x14ac:dyDescent="0.3">
      <c r="A9" s="178" t="s">
        <v>149</v>
      </c>
      <c r="B9" s="182" t="s">
        <v>321</v>
      </c>
      <c r="C9" s="178"/>
      <c r="D9" s="178"/>
      <c r="E9" s="178"/>
      <c r="F9" s="178"/>
      <c r="G9" s="178"/>
    </row>
    <row r="10" spans="1:7" x14ac:dyDescent="0.3">
      <c r="A10" s="178"/>
      <c r="B10" s="185" t="s">
        <v>320</v>
      </c>
      <c r="C10" s="178"/>
      <c r="D10" s="178"/>
      <c r="E10" s="178"/>
      <c r="F10" s="178"/>
      <c r="G10" s="178"/>
    </row>
    <row r="11" spans="1:7" x14ac:dyDescent="0.3">
      <c r="A11" s="178"/>
      <c r="B11" s="178"/>
      <c r="C11" s="178"/>
      <c r="D11" s="178"/>
      <c r="E11" s="178"/>
      <c r="F11" s="178"/>
      <c r="G11" s="178"/>
    </row>
    <row r="12" spans="1:7" x14ac:dyDescent="0.3">
      <c r="A12" s="178" t="s">
        <v>313</v>
      </c>
      <c r="B12" s="178"/>
      <c r="C12" s="178"/>
      <c r="D12" s="178"/>
      <c r="E12" s="178"/>
      <c r="F12" s="178"/>
      <c r="G12" s="178"/>
    </row>
    <row r="13" spans="1:7" x14ac:dyDescent="0.3">
      <c r="A13" s="185" t="s">
        <v>149</v>
      </c>
      <c r="B13" s="182" t="s">
        <v>317</v>
      </c>
      <c r="C13" s="178"/>
      <c r="D13" s="178"/>
      <c r="E13" s="178"/>
      <c r="F13" s="178"/>
      <c r="G13" s="178"/>
    </row>
    <row r="14" spans="1:7" x14ac:dyDescent="0.3">
      <c r="A14" s="178"/>
      <c r="B14" s="178" t="s">
        <v>322</v>
      </c>
      <c r="C14" s="178"/>
      <c r="D14" s="178"/>
      <c r="E14" s="178"/>
      <c r="F14" s="178"/>
      <c r="G14" s="178"/>
    </row>
    <row r="15" spans="1:7" s="178" customFormat="1" x14ac:dyDescent="0.3"/>
    <row r="16" spans="1:7" x14ac:dyDescent="0.3">
      <c r="A16" s="182" t="s">
        <v>314</v>
      </c>
      <c r="B16" s="178"/>
      <c r="C16" s="178"/>
      <c r="D16" s="178"/>
      <c r="E16" s="178"/>
      <c r="F16" s="178"/>
      <c r="G16" s="178"/>
    </row>
    <row r="17" spans="1:7" x14ac:dyDescent="0.3">
      <c r="A17" s="182"/>
      <c r="B17" s="182"/>
      <c r="C17" s="178"/>
      <c r="D17" s="178"/>
      <c r="E17" s="178"/>
      <c r="F17" s="178"/>
      <c r="G17" s="178"/>
    </row>
    <row r="18" spans="1:7" x14ac:dyDescent="0.3">
      <c r="A18" s="182"/>
      <c r="B18" s="182"/>
      <c r="C18" s="178"/>
      <c r="D18" s="178"/>
      <c r="E18" s="178"/>
      <c r="F18" s="178"/>
      <c r="G18" s="178"/>
    </row>
    <row r="19" spans="1:7" x14ac:dyDescent="0.3">
      <c r="A19" s="182"/>
      <c r="B19" s="182"/>
      <c r="C19" s="178"/>
      <c r="D19" s="178"/>
      <c r="E19" s="178"/>
      <c r="F19" s="178"/>
      <c r="G19" s="178"/>
    </row>
    <row r="20" spans="1:7" x14ac:dyDescent="0.3">
      <c r="A20" s="179" t="s">
        <v>315</v>
      </c>
      <c r="B20" s="179"/>
      <c r="C20" s="179"/>
      <c r="D20" s="179"/>
      <c r="E20" s="179"/>
      <c r="F20" s="179"/>
      <c r="G20" s="179"/>
    </row>
    <row r="21" spans="1:7" x14ac:dyDescent="0.3">
      <c r="A21" s="178" t="s">
        <v>149</v>
      </c>
      <c r="B21" s="178" t="s">
        <v>318</v>
      </c>
      <c r="C21" s="178"/>
      <c r="D21" s="178"/>
      <c r="E21" s="178"/>
      <c r="F21" s="178"/>
      <c r="G21" s="17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9"/>
  <sheetViews>
    <sheetView workbookViewId="0"/>
  </sheetViews>
  <sheetFormatPr baseColWidth="10" defaultColWidth="11.44140625" defaultRowHeight="14.4" x14ac:dyDescent="0.3"/>
  <cols>
    <col min="1" max="1" width="21" customWidth="1"/>
    <col min="2" max="2" width="61.88671875" customWidth="1"/>
    <col min="3" max="3" width="14.6640625" bestFit="1" customWidth="1"/>
    <col min="4" max="4" width="15.88671875" customWidth="1"/>
    <col min="11" max="11" width="12.33203125" bestFit="1" customWidth="1"/>
  </cols>
  <sheetData>
    <row r="4" spans="1:9" s="5" customFormat="1" x14ac:dyDescent="0.3"/>
    <row r="5" spans="1:9" ht="15" customHeight="1" x14ac:dyDescent="0.3">
      <c r="A5" s="245" t="s">
        <v>61</v>
      </c>
      <c r="B5" s="244" t="s">
        <v>60</v>
      </c>
      <c r="C5" s="242"/>
      <c r="D5" s="243"/>
      <c r="I5" s="27"/>
    </row>
    <row r="6" spans="1:9" s="5" customFormat="1" ht="18.75" customHeight="1" x14ac:dyDescent="0.3">
      <c r="A6" s="245"/>
      <c r="B6" s="244"/>
      <c r="C6" s="242"/>
      <c r="D6" s="243"/>
      <c r="E6" s="25"/>
      <c r="F6" s="25"/>
    </row>
    <row r="7" spans="1:9" s="5" customFormat="1" ht="18.75" customHeight="1" x14ac:dyDescent="0.3">
      <c r="A7" s="245"/>
      <c r="B7" s="244"/>
      <c r="C7" s="26"/>
      <c r="D7" s="25"/>
      <c r="E7" s="25"/>
      <c r="F7" s="25"/>
    </row>
    <row r="8" spans="1:9" s="5" customFormat="1" ht="18.75" customHeight="1" x14ac:dyDescent="0.3">
      <c r="A8" s="33"/>
      <c r="B8" s="32"/>
      <c r="C8" s="26"/>
      <c r="D8" s="25"/>
      <c r="E8" s="25"/>
      <c r="F8" s="25"/>
    </row>
    <row r="9" spans="1:9" s="5" customFormat="1" ht="18.75" customHeight="1" x14ac:dyDescent="0.3">
      <c r="A9" s="33" t="s">
        <v>62</v>
      </c>
      <c r="B9" s="246" t="s">
        <v>63</v>
      </c>
      <c r="C9" s="26" t="s">
        <v>174</v>
      </c>
      <c r="D9" s="25"/>
      <c r="E9" s="25"/>
      <c r="F9" s="25"/>
    </row>
    <row r="10" spans="1:9" x14ac:dyDescent="0.3">
      <c r="A10" s="5"/>
      <c r="B10" s="246"/>
    </row>
    <row r="11" spans="1:9" s="5" customFormat="1" ht="15" customHeight="1" x14ac:dyDescent="0.3">
      <c r="A11" s="250" t="s">
        <v>0</v>
      </c>
      <c r="B11" s="244" t="s">
        <v>64</v>
      </c>
      <c r="C11" s="243" t="s">
        <v>175</v>
      </c>
    </row>
    <row r="12" spans="1:9" x14ac:dyDescent="0.3">
      <c r="A12" s="250"/>
      <c r="B12" s="244"/>
      <c r="C12" s="243"/>
    </row>
    <row r="13" spans="1:9" s="5" customFormat="1" x14ac:dyDescent="0.3">
      <c r="A13" s="6"/>
    </row>
    <row r="14" spans="1:9" x14ac:dyDescent="0.3">
      <c r="A14" s="7" t="s">
        <v>1</v>
      </c>
      <c r="B14" s="30" t="s">
        <v>82</v>
      </c>
      <c r="C14" t="s">
        <v>176</v>
      </c>
    </row>
    <row r="15" spans="1:9" x14ac:dyDescent="0.3">
      <c r="A15" s="6"/>
      <c r="B15" s="5"/>
    </row>
    <row r="16" spans="1:9" s="5" customFormat="1" x14ac:dyDescent="0.3">
      <c r="A16" s="40" t="s">
        <v>75</v>
      </c>
      <c r="B16" s="5" t="s">
        <v>76</v>
      </c>
    </row>
    <row r="17" spans="1:14" x14ac:dyDescent="0.3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34" t="s">
        <v>65</v>
      </c>
      <c r="B18" s="34"/>
      <c r="C18" s="5"/>
      <c r="D18" s="3"/>
      <c r="E18" s="3"/>
      <c r="F18" s="3"/>
      <c r="G18" s="3"/>
      <c r="I18" s="3"/>
      <c r="J18" s="3"/>
      <c r="L18" s="3"/>
      <c r="M18" s="3"/>
      <c r="N18" s="3"/>
    </row>
    <row r="19" spans="1:14" s="5" customFormat="1" x14ac:dyDescent="0.3">
      <c r="A19" s="251" t="s">
        <v>68</v>
      </c>
    </row>
    <row r="20" spans="1:14" ht="15" customHeight="1" x14ac:dyDescent="0.3">
      <c r="A20" s="251"/>
      <c r="B20" s="31" t="s">
        <v>66</v>
      </c>
    </row>
    <row r="21" spans="1:14" x14ac:dyDescent="0.3">
      <c r="A21" s="251"/>
      <c r="B21" s="5"/>
    </row>
    <row r="23" spans="1:14" ht="28.8" x14ac:dyDescent="0.3">
      <c r="A23" s="28" t="s">
        <v>53</v>
      </c>
      <c r="B23" s="31" t="s">
        <v>83</v>
      </c>
      <c r="C23" s="42"/>
    </row>
    <row r="24" spans="1:14" x14ac:dyDescent="0.3">
      <c r="A24" s="6"/>
      <c r="B24" s="5"/>
    </row>
    <row r="25" spans="1:14" ht="15" customHeight="1" x14ac:dyDescent="0.3">
      <c r="A25" s="249" t="s">
        <v>4</v>
      </c>
      <c r="B25" s="247" t="s">
        <v>67</v>
      </c>
      <c r="C25" s="248"/>
    </row>
    <row r="26" spans="1:14" s="5" customFormat="1" x14ac:dyDescent="0.3">
      <c r="A26" s="249"/>
      <c r="B26" s="247"/>
      <c r="C26" s="248"/>
    </row>
    <row r="27" spans="1:14" x14ac:dyDescent="0.3">
      <c r="A27" s="249"/>
      <c r="B27" s="247"/>
      <c r="C27" s="248"/>
    </row>
    <row r="28" spans="1:14" s="5" customFormat="1" x14ac:dyDescent="0.3">
      <c r="A28" s="6"/>
      <c r="B28" s="29"/>
      <c r="C28" s="4"/>
    </row>
    <row r="29" spans="1:14" ht="16.2" x14ac:dyDescent="0.3">
      <c r="A29" s="28" t="s">
        <v>54</v>
      </c>
      <c r="B29" s="5" t="s">
        <v>84</v>
      </c>
    </row>
    <row r="30" spans="1:14" x14ac:dyDescent="0.3">
      <c r="A30" s="6"/>
      <c r="B30" s="5"/>
    </row>
    <row r="31" spans="1:14" x14ac:dyDescent="0.3">
      <c r="A31" s="7" t="s">
        <v>55</v>
      </c>
      <c r="B31" s="5" t="s">
        <v>85</v>
      </c>
    </row>
    <row r="32" spans="1:14" x14ac:dyDescent="0.3">
      <c r="A32" s="6"/>
      <c r="B32" s="5"/>
    </row>
    <row r="33" spans="1:3" ht="28.8" x14ac:dyDescent="0.3">
      <c r="A33" s="28" t="s">
        <v>56</v>
      </c>
      <c r="B33" s="5" t="s">
        <v>86</v>
      </c>
    </row>
    <row r="34" spans="1:3" x14ac:dyDescent="0.3">
      <c r="A34" s="28"/>
      <c r="B34" s="5"/>
    </row>
    <row r="35" spans="1:3" ht="28.8" x14ac:dyDescent="0.3">
      <c r="A35" s="28" t="s">
        <v>57</v>
      </c>
      <c r="B35" s="3" t="s">
        <v>87</v>
      </c>
    </row>
    <row r="36" spans="1:3" x14ac:dyDescent="0.3">
      <c r="A36" s="28"/>
      <c r="B36" s="5"/>
    </row>
    <row r="37" spans="1:3" ht="28.8" x14ac:dyDescent="0.3">
      <c r="A37" s="28" t="s">
        <v>59</v>
      </c>
      <c r="B37" s="5" t="s">
        <v>88</v>
      </c>
      <c r="C37">
        <v>1120.7</v>
      </c>
    </row>
    <row r="38" spans="1:3" x14ac:dyDescent="0.3">
      <c r="A38" s="28"/>
      <c r="B38" s="5"/>
    </row>
    <row r="39" spans="1:3" ht="28.8" x14ac:dyDescent="0.3">
      <c r="A39" s="28" t="s">
        <v>58</v>
      </c>
      <c r="B39" s="41" t="s">
        <v>89</v>
      </c>
      <c r="C39">
        <v>661.3</v>
      </c>
    </row>
  </sheetData>
  <mergeCells count="12">
    <mergeCell ref="B25:B27"/>
    <mergeCell ref="C25:C27"/>
    <mergeCell ref="A25:A27"/>
    <mergeCell ref="B11:B12"/>
    <mergeCell ref="A11:A12"/>
    <mergeCell ref="C11:C12"/>
    <mergeCell ref="A19:A21"/>
    <mergeCell ref="C5:C6"/>
    <mergeCell ref="D5:D6"/>
    <mergeCell ref="B5:B7"/>
    <mergeCell ref="A5:A7"/>
    <mergeCell ref="B9:B10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60"/>
  <sheetViews>
    <sheetView topLeftCell="H1" zoomScale="60" zoomScaleNormal="60" workbookViewId="0">
      <selection activeCell="Z31" sqref="Z31"/>
    </sheetView>
  </sheetViews>
  <sheetFormatPr baseColWidth="10" defaultColWidth="11.44140625" defaultRowHeight="14.4" x14ac:dyDescent="0.3"/>
  <cols>
    <col min="1" max="1" width="11.44140625" style="5"/>
    <col min="2" max="2" width="44.109375" style="5" customWidth="1"/>
    <col min="3" max="3" width="51.5546875" style="5" bestFit="1" customWidth="1"/>
    <col min="4" max="4" width="11.44140625" style="5"/>
    <col min="5" max="5" width="35" style="5" bestFit="1" customWidth="1"/>
    <col min="6" max="6" width="20.33203125" style="5" customWidth="1"/>
    <col min="7" max="7" width="11.44140625" style="5"/>
    <col min="8" max="8" width="25.88671875" style="5" bestFit="1" customWidth="1"/>
    <col min="9" max="9" width="28.109375" style="5" bestFit="1" customWidth="1"/>
    <col min="10" max="10" width="1.6640625" style="23" customWidth="1"/>
    <col min="11" max="11" width="8.5546875" style="5" bestFit="1" customWidth="1"/>
    <col min="12" max="12" width="35" style="5" bestFit="1" customWidth="1"/>
    <col min="13" max="14" width="9.33203125" style="5" customWidth="1"/>
    <col min="15" max="15" width="25.88671875" style="5" bestFit="1" customWidth="1"/>
    <col min="16" max="16" width="28.109375" style="5" bestFit="1" customWidth="1"/>
    <col min="17" max="17" width="1.6640625" style="23" customWidth="1"/>
    <col min="18" max="19" width="11.44140625" style="5"/>
    <col min="20" max="20" width="34.33203125" style="5" bestFit="1" customWidth="1"/>
    <col min="21" max="21" width="11.44140625" style="5"/>
    <col min="22" max="22" width="25.88671875" style="5" bestFit="1" customWidth="1"/>
    <col min="23" max="23" width="28.109375" style="5" bestFit="1" customWidth="1"/>
    <col min="24" max="24" width="1.6640625" style="8" customWidth="1"/>
    <col min="25" max="25" width="11.44140625" style="5"/>
    <col min="26" max="26" width="34.33203125" style="5" bestFit="1" customWidth="1"/>
    <col min="27" max="27" width="34.33203125" style="5" customWidth="1"/>
    <col min="28" max="28" width="11.44140625" style="5"/>
    <col min="29" max="29" width="25.88671875" style="5" bestFit="1" customWidth="1"/>
    <col min="30" max="30" width="28.109375" style="5" bestFit="1" customWidth="1"/>
    <col min="31" max="31" width="1.6640625" style="8" customWidth="1"/>
    <col min="32" max="16384" width="11.44140625" style="5"/>
  </cols>
  <sheetData>
    <row r="6" spans="1:31" ht="15" thickBot="1" x14ac:dyDescent="0.35">
      <c r="A6" s="10"/>
      <c r="B6" s="10"/>
      <c r="C6" s="10"/>
    </row>
    <row r="7" spans="1:31" ht="15" thickBot="1" x14ac:dyDescent="0.35">
      <c r="A7" s="21"/>
      <c r="B7" s="22" t="s">
        <v>40</v>
      </c>
      <c r="C7" s="22" t="s">
        <v>41</v>
      </c>
      <c r="D7" s="349" t="s">
        <v>48</v>
      </c>
      <c r="E7" s="350"/>
      <c r="F7" s="350"/>
      <c r="G7" s="350"/>
      <c r="H7" s="350"/>
      <c r="I7" s="350"/>
      <c r="J7" s="67"/>
      <c r="K7" s="349" t="s">
        <v>49</v>
      </c>
      <c r="L7" s="350"/>
      <c r="M7" s="350"/>
      <c r="N7" s="350"/>
      <c r="O7" s="350"/>
      <c r="P7" s="350"/>
      <c r="Q7" s="67"/>
      <c r="R7" s="349" t="s">
        <v>50</v>
      </c>
      <c r="S7" s="350"/>
      <c r="T7" s="350"/>
      <c r="U7" s="350"/>
      <c r="V7" s="350"/>
      <c r="W7" s="350"/>
      <c r="X7" s="68"/>
      <c r="Y7" s="349" t="s">
        <v>51</v>
      </c>
      <c r="Z7" s="350"/>
      <c r="AA7" s="350"/>
      <c r="AB7" s="350"/>
      <c r="AC7" s="350"/>
      <c r="AD7" s="350"/>
      <c r="AE7" s="68"/>
    </row>
    <row r="8" spans="1:31" ht="15" customHeight="1" x14ac:dyDescent="0.3">
      <c r="A8" s="351" t="s">
        <v>39</v>
      </c>
      <c r="B8" s="354" t="s">
        <v>38</v>
      </c>
      <c r="C8" s="43" t="s">
        <v>2</v>
      </c>
      <c r="D8" s="357" t="s">
        <v>241</v>
      </c>
      <c r="E8" s="358"/>
      <c r="F8" s="358"/>
      <c r="G8" s="358"/>
      <c r="H8" s="358"/>
      <c r="I8" s="358"/>
      <c r="J8" s="24"/>
      <c r="K8" s="357" t="s">
        <v>241</v>
      </c>
      <c r="L8" s="358"/>
      <c r="M8" s="358"/>
      <c r="N8" s="358"/>
      <c r="O8" s="358"/>
      <c r="P8" s="358"/>
      <c r="Q8" s="24"/>
      <c r="R8" s="359" t="s">
        <v>241</v>
      </c>
      <c r="S8" s="360"/>
      <c r="T8" s="360"/>
      <c r="U8" s="360"/>
      <c r="V8" s="360"/>
      <c r="W8" s="361"/>
      <c r="Y8" s="359" t="s">
        <v>120</v>
      </c>
      <c r="Z8" s="360"/>
      <c r="AA8" s="360"/>
      <c r="AB8" s="360"/>
      <c r="AC8" s="360"/>
      <c r="AD8" s="361"/>
    </row>
    <row r="9" spans="1:31" x14ac:dyDescent="0.3">
      <c r="A9" s="352"/>
      <c r="B9" s="355"/>
      <c r="C9" s="69" t="s">
        <v>3</v>
      </c>
      <c r="D9" s="343" t="s">
        <v>169</v>
      </c>
      <c r="E9" s="344"/>
      <c r="F9" s="344"/>
      <c r="G9" s="344"/>
      <c r="H9" s="344"/>
      <c r="I9" s="345"/>
      <c r="J9" s="24"/>
      <c r="K9" s="343" t="s">
        <v>169</v>
      </c>
      <c r="L9" s="344"/>
      <c r="M9" s="344"/>
      <c r="N9" s="344"/>
      <c r="O9" s="344"/>
      <c r="P9" s="345"/>
      <c r="Q9" s="24"/>
      <c r="R9" s="343" t="s">
        <v>169</v>
      </c>
      <c r="S9" s="344"/>
      <c r="T9" s="344"/>
      <c r="U9" s="344"/>
      <c r="V9" s="344"/>
      <c r="W9" s="345"/>
      <c r="Y9" s="343" t="s">
        <v>203</v>
      </c>
      <c r="Z9" s="344"/>
      <c r="AA9" s="344"/>
      <c r="AB9" s="344"/>
      <c r="AC9" s="344"/>
      <c r="AD9" s="345"/>
    </row>
    <row r="10" spans="1:31" x14ac:dyDescent="0.3">
      <c r="A10" s="352"/>
      <c r="B10" s="355"/>
      <c r="C10" s="69" t="s">
        <v>108</v>
      </c>
      <c r="D10" s="346" t="s">
        <v>177</v>
      </c>
      <c r="E10" s="347"/>
      <c r="F10" s="347"/>
      <c r="G10" s="347"/>
      <c r="H10" s="347"/>
      <c r="I10" s="348"/>
      <c r="J10" s="71"/>
      <c r="K10" s="346" t="s">
        <v>177</v>
      </c>
      <c r="L10" s="347"/>
      <c r="M10" s="347"/>
      <c r="N10" s="347"/>
      <c r="O10" s="347"/>
      <c r="P10" s="348"/>
      <c r="Q10" s="71"/>
      <c r="R10" s="346" t="s">
        <v>177</v>
      </c>
      <c r="S10" s="347"/>
      <c r="T10" s="347"/>
      <c r="U10" s="347"/>
      <c r="V10" s="347"/>
      <c r="W10" s="348"/>
      <c r="X10" s="72"/>
      <c r="Y10" s="346" t="s">
        <v>204</v>
      </c>
      <c r="Z10" s="347"/>
      <c r="AA10" s="347"/>
      <c r="AB10" s="347"/>
      <c r="AC10" s="347"/>
      <c r="AD10" s="348"/>
      <c r="AE10" s="72"/>
    </row>
    <row r="11" spans="1:31" ht="15" thickBot="1" x14ac:dyDescent="0.35">
      <c r="A11" s="353"/>
      <c r="B11" s="356"/>
      <c r="C11" s="70" t="s">
        <v>69</v>
      </c>
      <c r="D11" s="362" t="s">
        <v>263</v>
      </c>
      <c r="E11" s="363"/>
      <c r="F11" s="363"/>
      <c r="G11" s="363"/>
      <c r="H11" s="363"/>
      <c r="I11" s="364"/>
      <c r="J11" s="74"/>
      <c r="K11" s="362" t="s">
        <v>263</v>
      </c>
      <c r="L11" s="363"/>
      <c r="M11" s="363"/>
      <c r="N11" s="363"/>
      <c r="O11" s="363"/>
      <c r="P11" s="364"/>
      <c r="Q11" s="74"/>
      <c r="R11" s="362" t="s">
        <v>263</v>
      </c>
      <c r="S11" s="363"/>
      <c r="T11" s="363"/>
      <c r="U11" s="363"/>
      <c r="V11" s="363"/>
      <c r="W11" s="364"/>
      <c r="X11" s="75"/>
      <c r="Y11" s="365" t="s">
        <v>205</v>
      </c>
      <c r="Z11" s="363"/>
      <c r="AA11" s="363"/>
      <c r="AB11" s="363"/>
      <c r="AC11" s="363"/>
      <c r="AD11" s="364"/>
      <c r="AE11" s="75"/>
    </row>
    <row r="12" spans="1:31" ht="15" thickBot="1" x14ac:dyDescent="0.35">
      <c r="A12" s="11"/>
      <c r="B12" s="13"/>
      <c r="C12" s="60"/>
      <c r="D12" s="262"/>
      <c r="E12" s="263"/>
      <c r="F12" s="263"/>
      <c r="G12" s="263"/>
      <c r="H12" s="263"/>
      <c r="I12" s="263"/>
      <c r="K12" s="262"/>
      <c r="L12" s="263"/>
      <c r="M12" s="263"/>
      <c r="N12" s="263"/>
      <c r="O12" s="263"/>
      <c r="P12" s="263"/>
      <c r="R12" s="319"/>
      <c r="S12" s="320"/>
      <c r="T12" s="320"/>
      <c r="U12" s="320"/>
      <c r="V12" s="320"/>
      <c r="W12" s="320"/>
      <c r="Y12" s="262"/>
      <c r="Z12" s="263"/>
      <c r="AA12" s="263"/>
      <c r="AB12" s="263"/>
      <c r="AC12" s="263"/>
      <c r="AD12" s="263"/>
    </row>
    <row r="13" spans="1:31" ht="15" customHeight="1" x14ac:dyDescent="0.3">
      <c r="A13" s="335" t="s">
        <v>37</v>
      </c>
      <c r="B13" s="336" t="s">
        <v>102</v>
      </c>
      <c r="C13" s="58" t="s">
        <v>5</v>
      </c>
      <c r="D13" s="337" t="s">
        <v>271</v>
      </c>
      <c r="E13" s="338"/>
      <c r="F13" s="338"/>
      <c r="G13" s="338"/>
      <c r="H13" s="339"/>
      <c r="I13" s="101" t="s">
        <v>180</v>
      </c>
      <c r="K13" s="337" t="s">
        <v>168</v>
      </c>
      <c r="L13" s="338"/>
      <c r="M13" s="338"/>
      <c r="N13" s="338"/>
      <c r="O13" s="339"/>
      <c r="P13" s="101" t="s">
        <v>117</v>
      </c>
      <c r="R13" s="337" t="s">
        <v>168</v>
      </c>
      <c r="S13" s="338"/>
      <c r="T13" s="338"/>
      <c r="U13" s="338"/>
      <c r="V13" s="339"/>
      <c r="W13" s="101" t="s">
        <v>116</v>
      </c>
      <c r="Y13" s="337" t="s">
        <v>128</v>
      </c>
      <c r="Z13" s="338"/>
      <c r="AA13" s="338"/>
      <c r="AB13" s="338"/>
      <c r="AC13" s="339"/>
      <c r="AD13" s="101" t="s">
        <v>242</v>
      </c>
    </row>
    <row r="14" spans="1:31" x14ac:dyDescent="0.3">
      <c r="A14" s="335"/>
      <c r="B14" s="336"/>
      <c r="C14" s="14" t="s">
        <v>6</v>
      </c>
      <c r="D14" s="340" t="s">
        <v>178</v>
      </c>
      <c r="E14" s="341"/>
      <c r="F14" s="341"/>
      <c r="G14" s="341"/>
      <c r="H14" s="342"/>
      <c r="I14" s="89" t="s">
        <v>180</v>
      </c>
      <c r="K14" s="340" t="s">
        <v>168</v>
      </c>
      <c r="L14" s="341"/>
      <c r="M14" s="341"/>
      <c r="N14" s="341"/>
      <c r="O14" s="342"/>
      <c r="P14" s="89" t="s">
        <v>117</v>
      </c>
      <c r="R14" s="340" t="s">
        <v>168</v>
      </c>
      <c r="S14" s="341"/>
      <c r="T14" s="341"/>
      <c r="U14" s="341"/>
      <c r="V14" s="342"/>
      <c r="W14" s="89" t="s">
        <v>117</v>
      </c>
      <c r="Y14" s="340" t="s">
        <v>149</v>
      </c>
      <c r="Z14" s="341"/>
      <c r="AA14" s="341"/>
      <c r="AB14" s="341"/>
      <c r="AC14" s="342"/>
      <c r="AD14" s="89" t="s">
        <v>150</v>
      </c>
    </row>
    <row r="15" spans="1:31" ht="15" thickBot="1" x14ac:dyDescent="0.35">
      <c r="A15" s="335"/>
      <c r="B15" s="336"/>
      <c r="C15" s="59" t="s">
        <v>7</v>
      </c>
      <c r="D15" s="331" t="s">
        <v>179</v>
      </c>
      <c r="E15" s="332"/>
      <c r="F15" s="332"/>
      <c r="G15" s="332"/>
      <c r="H15" s="276"/>
      <c r="I15" s="100" t="s">
        <v>180</v>
      </c>
      <c r="K15" s="331" t="s">
        <v>168</v>
      </c>
      <c r="L15" s="332"/>
      <c r="M15" s="332"/>
      <c r="N15" s="332"/>
      <c r="O15" s="276"/>
      <c r="P15" s="100" t="s">
        <v>117</v>
      </c>
      <c r="R15" s="331" t="s">
        <v>168</v>
      </c>
      <c r="S15" s="332"/>
      <c r="T15" s="332"/>
      <c r="U15" s="332"/>
      <c r="V15" s="276"/>
      <c r="W15" s="100" t="s">
        <v>117</v>
      </c>
      <c r="Y15" s="331" t="s">
        <v>168</v>
      </c>
      <c r="Z15" s="332"/>
      <c r="AA15" s="332"/>
      <c r="AB15" s="332"/>
      <c r="AC15" s="276"/>
      <c r="AD15" s="100" t="s">
        <v>150</v>
      </c>
    </row>
    <row r="16" spans="1:31" ht="15" thickBot="1" x14ac:dyDescent="0.35">
      <c r="A16" s="12"/>
      <c r="B16" s="15"/>
      <c r="C16" s="15"/>
      <c r="D16" s="262"/>
      <c r="E16" s="263"/>
      <c r="F16" s="263"/>
      <c r="G16" s="263"/>
      <c r="H16" s="263"/>
      <c r="I16" s="263"/>
      <c r="K16" s="262"/>
      <c r="L16" s="263"/>
      <c r="M16" s="263"/>
      <c r="N16" s="263"/>
      <c r="O16" s="263"/>
      <c r="P16" s="263"/>
      <c r="R16" s="333"/>
      <c r="S16" s="334"/>
      <c r="T16" s="334"/>
      <c r="U16" s="334"/>
      <c r="V16" s="334"/>
      <c r="W16" s="334"/>
      <c r="Y16" s="262"/>
      <c r="Z16" s="263"/>
      <c r="AA16" s="263"/>
      <c r="AB16" s="263"/>
      <c r="AC16" s="263"/>
      <c r="AD16" s="263"/>
    </row>
    <row r="17" spans="1:30" x14ac:dyDescent="0.3">
      <c r="A17" s="321" t="s">
        <v>8</v>
      </c>
      <c r="B17" s="324" t="s">
        <v>103</v>
      </c>
      <c r="C17" s="56" t="s">
        <v>70</v>
      </c>
      <c r="D17" s="327" t="s">
        <v>264</v>
      </c>
      <c r="E17" s="328"/>
      <c r="F17" s="328"/>
      <c r="G17" s="328"/>
      <c r="H17" s="328"/>
      <c r="I17" s="328"/>
      <c r="K17" s="327" t="s">
        <v>264</v>
      </c>
      <c r="L17" s="328"/>
      <c r="M17" s="328"/>
      <c r="N17" s="328"/>
      <c r="O17" s="328"/>
      <c r="P17" s="328"/>
      <c r="R17" s="327" t="s">
        <v>264</v>
      </c>
      <c r="S17" s="328"/>
      <c r="T17" s="328"/>
      <c r="U17" s="328"/>
      <c r="V17" s="328"/>
      <c r="W17" s="328"/>
      <c r="Y17" s="327" t="s">
        <v>206</v>
      </c>
      <c r="Z17" s="328"/>
      <c r="AA17" s="328"/>
      <c r="AB17" s="328"/>
      <c r="AC17" s="328"/>
      <c r="AD17" s="328"/>
    </row>
    <row r="18" spans="1:30" x14ac:dyDescent="0.3">
      <c r="A18" s="322"/>
      <c r="B18" s="325"/>
      <c r="C18" s="16" t="s">
        <v>81</v>
      </c>
      <c r="D18" s="329" t="s">
        <v>265</v>
      </c>
      <c r="E18" s="330"/>
      <c r="F18" s="330"/>
      <c r="G18" s="330"/>
      <c r="H18" s="330"/>
      <c r="I18" s="330"/>
      <c r="K18" s="329" t="s">
        <v>168</v>
      </c>
      <c r="L18" s="330"/>
      <c r="M18" s="330"/>
      <c r="N18" s="330"/>
      <c r="O18" s="330"/>
      <c r="P18" s="330"/>
      <c r="R18" s="329" t="s">
        <v>168</v>
      </c>
      <c r="S18" s="330"/>
      <c r="T18" s="330"/>
      <c r="U18" s="330"/>
      <c r="V18" s="330"/>
      <c r="W18" s="330"/>
      <c r="Y18" s="329">
        <v>190</v>
      </c>
      <c r="Z18" s="330"/>
      <c r="AA18" s="330"/>
      <c r="AB18" s="330"/>
      <c r="AC18" s="330"/>
      <c r="AD18" s="330"/>
    </row>
    <row r="19" spans="1:30" ht="15" thickBot="1" x14ac:dyDescent="0.35">
      <c r="A19" s="323"/>
      <c r="B19" s="326"/>
      <c r="C19" s="57" t="s">
        <v>10</v>
      </c>
      <c r="D19" s="318" t="s">
        <v>266</v>
      </c>
      <c r="E19" s="288"/>
      <c r="F19" s="288"/>
      <c r="G19" s="288"/>
      <c r="H19" s="289"/>
      <c r="I19" s="90" t="s">
        <v>243</v>
      </c>
      <c r="K19" s="318" t="s">
        <v>168</v>
      </c>
      <c r="L19" s="288"/>
      <c r="M19" s="288"/>
      <c r="N19" s="288"/>
      <c r="O19" s="289"/>
      <c r="P19" s="90" t="s">
        <v>117</v>
      </c>
      <c r="R19" s="318" t="s">
        <v>168</v>
      </c>
      <c r="S19" s="288"/>
      <c r="T19" s="288"/>
      <c r="U19" s="288"/>
      <c r="V19" s="289"/>
      <c r="W19" s="90" t="s">
        <v>117</v>
      </c>
      <c r="Y19" s="318" t="s">
        <v>185</v>
      </c>
      <c r="Z19" s="288"/>
      <c r="AA19" s="288"/>
      <c r="AB19" s="288"/>
      <c r="AC19" s="289"/>
      <c r="AD19" s="90" t="s">
        <v>135</v>
      </c>
    </row>
    <row r="20" spans="1:30" ht="15" thickBot="1" x14ac:dyDescent="0.35">
      <c r="A20" s="12"/>
      <c r="B20" s="15"/>
      <c r="C20" s="15"/>
      <c r="D20" s="319"/>
      <c r="E20" s="320"/>
      <c r="F20" s="320"/>
      <c r="G20" s="320"/>
      <c r="H20" s="320"/>
      <c r="I20" s="320"/>
      <c r="K20" s="319"/>
      <c r="L20" s="320"/>
      <c r="M20" s="320"/>
      <c r="N20" s="320"/>
      <c r="O20" s="320"/>
      <c r="P20" s="320"/>
      <c r="R20" s="319"/>
      <c r="S20" s="320"/>
      <c r="T20" s="320"/>
      <c r="U20" s="320"/>
      <c r="V20" s="320"/>
      <c r="W20" s="320"/>
      <c r="Y20" s="319"/>
      <c r="Z20" s="320"/>
      <c r="AA20" s="320"/>
      <c r="AB20" s="320"/>
      <c r="AC20" s="320"/>
      <c r="AD20" s="320"/>
    </row>
    <row r="21" spans="1:30" ht="15" thickBot="1" x14ac:dyDescent="0.35">
      <c r="A21" s="315" t="s">
        <v>11</v>
      </c>
      <c r="B21" s="307" t="s">
        <v>104</v>
      </c>
      <c r="C21" s="51" t="s">
        <v>96</v>
      </c>
      <c r="D21" s="102" t="s">
        <v>32</v>
      </c>
      <c r="E21" s="103" t="s">
        <v>74</v>
      </c>
      <c r="F21" s="103" t="s">
        <v>20</v>
      </c>
      <c r="G21" s="103" t="s">
        <v>118</v>
      </c>
      <c r="H21" s="104" t="s">
        <v>101</v>
      </c>
      <c r="I21" s="104" t="s">
        <v>23</v>
      </c>
      <c r="K21" s="102" t="s">
        <v>32</v>
      </c>
      <c r="L21" s="103" t="s">
        <v>74</v>
      </c>
      <c r="M21" s="103" t="s">
        <v>20</v>
      </c>
      <c r="N21" s="103" t="s">
        <v>118</v>
      </c>
      <c r="O21" s="104" t="s">
        <v>101</v>
      </c>
      <c r="P21" s="104" t="s">
        <v>23</v>
      </c>
      <c r="R21" s="102" t="s">
        <v>32</v>
      </c>
      <c r="S21" s="103" t="s">
        <v>74</v>
      </c>
      <c r="T21" s="103" t="s">
        <v>20</v>
      </c>
      <c r="U21" s="103" t="s">
        <v>118</v>
      </c>
      <c r="V21" s="104" t="s">
        <v>101</v>
      </c>
      <c r="W21" s="104" t="s">
        <v>23</v>
      </c>
      <c r="Y21" s="102" t="s">
        <v>32</v>
      </c>
      <c r="Z21" s="103" t="s">
        <v>74</v>
      </c>
      <c r="AA21" s="103" t="s">
        <v>20</v>
      </c>
      <c r="AB21" s="103" t="s">
        <v>118</v>
      </c>
      <c r="AC21" s="104" t="s">
        <v>101</v>
      </c>
      <c r="AD21" s="104" t="s">
        <v>23</v>
      </c>
    </row>
    <row r="22" spans="1:30" ht="15" customHeight="1" x14ac:dyDescent="0.3">
      <c r="A22" s="316"/>
      <c r="B22" s="308"/>
      <c r="C22" s="47" t="s">
        <v>12</v>
      </c>
      <c r="D22" s="53" t="s">
        <v>129</v>
      </c>
      <c r="E22" s="48" t="s">
        <v>130</v>
      </c>
      <c r="F22" s="91"/>
      <c r="G22" s="91" t="s">
        <v>270</v>
      </c>
      <c r="H22" s="83" t="s">
        <v>173</v>
      </c>
      <c r="I22" s="83">
        <v>2</v>
      </c>
      <c r="K22" s="53" t="s">
        <v>129</v>
      </c>
      <c r="L22" s="48" t="s">
        <v>130</v>
      </c>
      <c r="M22" s="91"/>
      <c r="N22" s="91" t="s">
        <v>270</v>
      </c>
      <c r="O22" s="83" t="s">
        <v>173</v>
      </c>
      <c r="P22" s="83">
        <v>2</v>
      </c>
      <c r="R22" s="53" t="s">
        <v>129</v>
      </c>
      <c r="S22" s="48" t="s">
        <v>130</v>
      </c>
      <c r="T22" s="91"/>
      <c r="U22" s="91" t="s">
        <v>270</v>
      </c>
      <c r="V22" s="83" t="s">
        <v>173</v>
      </c>
      <c r="W22" s="83">
        <v>2</v>
      </c>
      <c r="Y22" s="53" t="s">
        <v>129</v>
      </c>
      <c r="Z22" s="48" t="s">
        <v>151</v>
      </c>
      <c r="AA22" s="91" t="s">
        <v>207</v>
      </c>
      <c r="AB22" s="91" t="s">
        <v>138</v>
      </c>
      <c r="AC22" s="83" t="s">
        <v>299</v>
      </c>
      <c r="AD22" s="83">
        <v>1</v>
      </c>
    </row>
    <row r="23" spans="1:30" x14ac:dyDescent="0.3">
      <c r="A23" s="316"/>
      <c r="B23" s="308"/>
      <c r="C23" s="17" t="s">
        <v>13</v>
      </c>
      <c r="D23" s="54" t="s">
        <v>79</v>
      </c>
      <c r="E23" s="76" t="s">
        <v>80</v>
      </c>
      <c r="F23" s="92"/>
      <c r="G23" s="92" t="s">
        <v>269</v>
      </c>
      <c r="H23" s="155" t="s">
        <v>133</v>
      </c>
      <c r="I23" s="155"/>
      <c r="K23" s="54" t="s">
        <v>79</v>
      </c>
      <c r="L23" s="76" t="s">
        <v>80</v>
      </c>
      <c r="M23" s="92"/>
      <c r="N23" s="92" t="s">
        <v>269</v>
      </c>
      <c r="O23" s="155" t="s">
        <v>133</v>
      </c>
      <c r="P23" s="155">
        <v>1</v>
      </c>
      <c r="R23" s="54" t="s">
        <v>79</v>
      </c>
      <c r="S23" s="76" t="s">
        <v>80</v>
      </c>
      <c r="T23" s="92"/>
      <c r="U23" s="92" t="s">
        <v>269</v>
      </c>
      <c r="V23" s="155" t="s">
        <v>133</v>
      </c>
      <c r="W23" s="155">
        <v>1</v>
      </c>
      <c r="Y23" s="54" t="s">
        <v>79</v>
      </c>
      <c r="Z23" s="46" t="s">
        <v>122</v>
      </c>
      <c r="AA23" s="91" t="s">
        <v>207</v>
      </c>
      <c r="AB23" s="92" t="s">
        <v>134</v>
      </c>
      <c r="AC23" s="176" t="s">
        <v>282</v>
      </c>
      <c r="AD23" s="176">
        <v>1</v>
      </c>
    </row>
    <row r="24" spans="1:30" x14ac:dyDescent="0.3">
      <c r="A24" s="316"/>
      <c r="B24" s="308"/>
      <c r="C24" s="17" t="s">
        <v>14</v>
      </c>
      <c r="D24" s="54" t="s">
        <v>123</v>
      </c>
      <c r="E24" s="155" t="s">
        <v>124</v>
      </c>
      <c r="F24" s="92"/>
      <c r="G24" s="92" t="s">
        <v>269</v>
      </c>
      <c r="H24" s="155" t="s">
        <v>132</v>
      </c>
      <c r="I24" s="155"/>
      <c r="K24" s="54" t="s">
        <v>123</v>
      </c>
      <c r="L24" s="155" t="s">
        <v>124</v>
      </c>
      <c r="M24" s="92"/>
      <c r="N24" s="92" t="s">
        <v>269</v>
      </c>
      <c r="O24" s="155" t="s">
        <v>132</v>
      </c>
      <c r="P24" s="155">
        <v>1</v>
      </c>
      <c r="R24" s="54" t="s">
        <v>123</v>
      </c>
      <c r="S24" s="155" t="s">
        <v>124</v>
      </c>
      <c r="T24" s="92"/>
      <c r="U24" s="92" t="s">
        <v>269</v>
      </c>
      <c r="V24" s="155" t="s">
        <v>132</v>
      </c>
      <c r="W24" s="155">
        <v>1</v>
      </c>
      <c r="Y24" s="54" t="s">
        <v>123</v>
      </c>
      <c r="Z24" s="159" t="s">
        <v>124</v>
      </c>
      <c r="AA24" s="91" t="s">
        <v>207</v>
      </c>
      <c r="AB24" s="92" t="s">
        <v>134</v>
      </c>
      <c r="AC24" s="176" t="s">
        <v>283</v>
      </c>
      <c r="AD24" s="176">
        <v>1</v>
      </c>
    </row>
    <row r="25" spans="1:30" x14ac:dyDescent="0.3">
      <c r="A25" s="316"/>
      <c r="B25" s="308"/>
      <c r="C25" s="17" t="s">
        <v>15</v>
      </c>
      <c r="D25" s="54"/>
      <c r="E25" s="155"/>
      <c r="F25" s="92"/>
      <c r="G25" s="92"/>
      <c r="H25" s="155"/>
      <c r="I25" s="155"/>
      <c r="K25" s="54"/>
      <c r="L25" s="155"/>
      <c r="M25" s="92"/>
      <c r="N25" s="92"/>
      <c r="O25" s="155"/>
      <c r="P25" s="155"/>
      <c r="R25" s="54"/>
      <c r="S25" s="155"/>
      <c r="T25" s="92"/>
      <c r="U25" s="92"/>
      <c r="V25" s="155"/>
      <c r="W25" s="155"/>
      <c r="Y25" s="54"/>
      <c r="Z25" s="159"/>
      <c r="AA25" s="91"/>
      <c r="AB25" s="92"/>
      <c r="AC25" s="159"/>
      <c r="AD25" s="159"/>
    </row>
    <row r="26" spans="1:30" x14ac:dyDescent="0.3">
      <c r="A26" s="316"/>
      <c r="B26" s="308"/>
      <c r="C26" s="17" t="s">
        <v>16</v>
      </c>
      <c r="D26" s="54"/>
      <c r="E26" s="153"/>
      <c r="F26" s="92"/>
      <c r="G26" s="92"/>
      <c r="H26" s="155"/>
      <c r="I26" s="155"/>
      <c r="K26" s="54"/>
      <c r="L26" s="153"/>
      <c r="M26" s="92"/>
      <c r="N26" s="92"/>
      <c r="O26" s="155"/>
      <c r="P26" s="155"/>
      <c r="R26" s="54"/>
      <c r="S26" s="153"/>
      <c r="T26" s="92"/>
      <c r="U26" s="92"/>
      <c r="V26" s="155"/>
      <c r="W26" s="155"/>
      <c r="Y26" s="54"/>
      <c r="Z26" s="155"/>
      <c r="AA26" s="92"/>
      <c r="AB26" s="92"/>
      <c r="AC26" s="155"/>
      <c r="AD26" s="155"/>
    </row>
    <row r="27" spans="1:30" x14ac:dyDescent="0.3">
      <c r="A27" s="316"/>
      <c r="B27" s="308"/>
      <c r="C27" s="17" t="s">
        <v>17</v>
      </c>
      <c r="D27" s="54"/>
      <c r="E27" s="153"/>
      <c r="F27" s="92"/>
      <c r="G27" s="92"/>
      <c r="H27" s="155"/>
      <c r="I27" s="155"/>
      <c r="K27" s="54"/>
      <c r="L27" s="153"/>
      <c r="M27" s="92"/>
      <c r="N27" s="92"/>
      <c r="O27" s="155"/>
      <c r="P27" s="155"/>
      <c r="R27" s="54"/>
      <c r="S27" s="153"/>
      <c r="T27" s="92"/>
      <c r="U27" s="92"/>
      <c r="V27" s="155"/>
      <c r="W27" s="155"/>
      <c r="Y27" s="54"/>
      <c r="Z27" s="155"/>
      <c r="AA27" s="92"/>
      <c r="AB27" s="92"/>
      <c r="AC27" s="155"/>
      <c r="AD27" s="155"/>
    </row>
    <row r="28" spans="1:30" ht="15" thickBot="1" x14ac:dyDescent="0.35">
      <c r="A28" s="316"/>
      <c r="B28" s="308"/>
      <c r="C28" s="36" t="s">
        <v>111</v>
      </c>
      <c r="D28" s="55"/>
      <c r="E28" s="50"/>
      <c r="F28" s="94"/>
      <c r="G28" s="94"/>
      <c r="H28" s="50"/>
      <c r="I28" s="50"/>
      <c r="K28" s="55"/>
      <c r="L28" s="50"/>
      <c r="M28" s="94"/>
      <c r="N28" s="94"/>
      <c r="O28" s="50"/>
      <c r="P28" s="50"/>
      <c r="R28" s="55"/>
      <c r="S28" s="50"/>
      <c r="T28" s="94"/>
      <c r="U28" s="94"/>
      <c r="V28" s="50"/>
      <c r="W28" s="50"/>
      <c r="Y28" s="55"/>
      <c r="Z28" s="50"/>
      <c r="AA28" s="94"/>
      <c r="AB28" s="94"/>
      <c r="AC28" s="50"/>
      <c r="AD28" s="50"/>
    </row>
    <row r="29" spans="1:30" ht="16.8" thickBot="1" x14ac:dyDescent="0.35">
      <c r="A29" s="316"/>
      <c r="B29" s="308"/>
      <c r="C29" s="51" t="s">
        <v>94</v>
      </c>
      <c r="D29" s="102" t="s">
        <v>32</v>
      </c>
      <c r="E29" s="104" t="s">
        <v>95</v>
      </c>
      <c r="F29" s="103" t="s">
        <v>20</v>
      </c>
      <c r="G29" s="103" t="s">
        <v>118</v>
      </c>
      <c r="H29" s="104" t="s">
        <v>97</v>
      </c>
      <c r="I29" s="104" t="s">
        <v>23</v>
      </c>
      <c r="K29" s="102" t="s">
        <v>32</v>
      </c>
      <c r="L29" s="104" t="s">
        <v>95</v>
      </c>
      <c r="M29" s="103" t="s">
        <v>20</v>
      </c>
      <c r="N29" s="103" t="s">
        <v>118</v>
      </c>
      <c r="O29" s="104" t="s">
        <v>97</v>
      </c>
      <c r="P29" s="104" t="s">
        <v>23</v>
      </c>
      <c r="R29" s="102" t="s">
        <v>32</v>
      </c>
      <c r="S29" s="104" t="s">
        <v>95</v>
      </c>
      <c r="T29" s="103" t="s">
        <v>20</v>
      </c>
      <c r="U29" s="103" t="s">
        <v>118</v>
      </c>
      <c r="V29" s="104" t="s">
        <v>97</v>
      </c>
      <c r="W29" s="104" t="s">
        <v>23</v>
      </c>
      <c r="Y29" s="102" t="s">
        <v>32</v>
      </c>
      <c r="Z29" s="104" t="s">
        <v>95</v>
      </c>
      <c r="AA29" s="103" t="s">
        <v>20</v>
      </c>
      <c r="AB29" s="103" t="s">
        <v>118</v>
      </c>
      <c r="AC29" s="104" t="s">
        <v>97</v>
      </c>
      <c r="AD29" s="104" t="s">
        <v>23</v>
      </c>
    </row>
    <row r="30" spans="1:30" x14ac:dyDescent="0.3">
      <c r="A30" s="316"/>
      <c r="B30" s="308"/>
      <c r="C30" s="47" t="s">
        <v>109</v>
      </c>
      <c r="D30" s="53"/>
      <c r="E30" s="83"/>
      <c r="F30" s="91"/>
      <c r="G30" s="91"/>
      <c r="H30" s="83"/>
      <c r="I30" s="83"/>
      <c r="K30" s="53"/>
      <c r="L30" s="83"/>
      <c r="M30" s="91"/>
      <c r="N30" s="91"/>
      <c r="O30" s="83"/>
      <c r="P30" s="83"/>
      <c r="R30" s="53"/>
      <c r="S30" s="83"/>
      <c r="T30" s="91"/>
      <c r="U30" s="91"/>
      <c r="V30" s="83"/>
      <c r="W30" s="83"/>
      <c r="Y30" s="53" t="s">
        <v>190</v>
      </c>
      <c r="Z30" s="83" t="s">
        <v>493</v>
      </c>
      <c r="AA30" s="91" t="s">
        <v>113</v>
      </c>
      <c r="AB30" s="91" t="s">
        <v>140</v>
      </c>
      <c r="AC30" s="83" t="s">
        <v>300</v>
      </c>
      <c r="AD30" s="83"/>
    </row>
    <row r="31" spans="1:30" ht="15" thickBot="1" x14ac:dyDescent="0.35">
      <c r="A31" s="317"/>
      <c r="B31" s="309"/>
      <c r="C31" s="49" t="s">
        <v>110</v>
      </c>
      <c r="D31" s="55" t="s">
        <v>268</v>
      </c>
      <c r="E31" s="50" t="s">
        <v>273</v>
      </c>
      <c r="F31" s="92" t="s">
        <v>267</v>
      </c>
      <c r="G31" s="92"/>
      <c r="H31" s="83" t="s">
        <v>184</v>
      </c>
      <c r="I31" s="83">
        <v>3</v>
      </c>
      <c r="K31" s="55" t="s">
        <v>268</v>
      </c>
      <c r="L31" s="50" t="s">
        <v>273</v>
      </c>
      <c r="M31" s="92" t="s">
        <v>267</v>
      </c>
      <c r="N31" s="92"/>
      <c r="O31" s="83" t="s">
        <v>184</v>
      </c>
      <c r="P31" s="83">
        <v>3</v>
      </c>
      <c r="R31" s="55" t="s">
        <v>268</v>
      </c>
      <c r="S31" s="50" t="s">
        <v>273</v>
      </c>
      <c r="T31" s="92" t="s">
        <v>267</v>
      </c>
      <c r="U31" s="92"/>
      <c r="V31" s="83" t="s">
        <v>184</v>
      </c>
      <c r="W31" s="83">
        <v>3</v>
      </c>
      <c r="Y31" s="55"/>
      <c r="Z31" s="50"/>
      <c r="AA31" s="92"/>
      <c r="AB31" s="92"/>
      <c r="AC31" s="50"/>
      <c r="AD31" s="50"/>
    </row>
    <row r="32" spans="1:30" ht="15" thickBot="1" x14ac:dyDescent="0.35">
      <c r="A32" s="18"/>
      <c r="B32" s="15"/>
      <c r="C32" s="15"/>
      <c r="D32" s="262"/>
      <c r="E32" s="263"/>
      <c r="F32" s="263"/>
      <c r="G32" s="263"/>
      <c r="H32" s="263"/>
      <c r="I32" s="263"/>
      <c r="K32" s="262"/>
      <c r="L32" s="263"/>
      <c r="M32" s="263"/>
      <c r="N32" s="263"/>
      <c r="O32" s="263"/>
      <c r="P32" s="263"/>
      <c r="R32" s="262"/>
      <c r="S32" s="263"/>
      <c r="T32" s="263"/>
      <c r="U32" s="263"/>
      <c r="V32" s="263"/>
      <c r="W32" s="263"/>
      <c r="Y32" s="262"/>
      <c r="Z32" s="263"/>
      <c r="AA32" s="263"/>
      <c r="AB32" s="263"/>
      <c r="AC32" s="263"/>
      <c r="AD32" s="263"/>
    </row>
    <row r="33" spans="1:31" ht="60" customHeight="1" thickBot="1" x14ac:dyDescent="0.35">
      <c r="A33" s="264" t="s">
        <v>21</v>
      </c>
      <c r="B33" s="307" t="s">
        <v>105</v>
      </c>
      <c r="C33" s="51"/>
      <c r="D33" s="150" t="s">
        <v>32</v>
      </c>
      <c r="E33" s="85" t="s">
        <v>20</v>
      </c>
      <c r="F33" s="310" t="s">
        <v>98</v>
      </c>
      <c r="G33" s="305"/>
      <c r="H33" s="95" t="s">
        <v>23</v>
      </c>
      <c r="I33" s="84" t="s">
        <v>119</v>
      </c>
      <c r="K33" s="150" t="s">
        <v>32</v>
      </c>
      <c r="L33" s="85" t="s">
        <v>20</v>
      </c>
      <c r="M33" s="310" t="s">
        <v>98</v>
      </c>
      <c r="N33" s="305"/>
      <c r="O33" s="95" t="s">
        <v>23</v>
      </c>
      <c r="P33" s="84" t="s">
        <v>119</v>
      </c>
      <c r="R33" s="150" t="s">
        <v>32</v>
      </c>
      <c r="S33" s="85" t="s">
        <v>20</v>
      </c>
      <c r="T33" s="310" t="s">
        <v>98</v>
      </c>
      <c r="U33" s="305"/>
      <c r="V33" s="95" t="s">
        <v>23</v>
      </c>
      <c r="W33" s="84" t="s">
        <v>119</v>
      </c>
      <c r="Y33" s="150" t="s">
        <v>32</v>
      </c>
      <c r="Z33" s="85" t="s">
        <v>20</v>
      </c>
      <c r="AA33" s="310" t="s">
        <v>98</v>
      </c>
      <c r="AB33" s="305"/>
      <c r="AC33" s="95" t="s">
        <v>23</v>
      </c>
      <c r="AD33" s="84" t="s">
        <v>119</v>
      </c>
    </row>
    <row r="34" spans="1:31" ht="17.25" customHeight="1" x14ac:dyDescent="0.3">
      <c r="A34" s="265"/>
      <c r="B34" s="308"/>
      <c r="C34" s="47" t="s">
        <v>24</v>
      </c>
      <c r="D34" s="152"/>
      <c r="E34" s="83" t="s">
        <v>172</v>
      </c>
      <c r="F34" s="311"/>
      <c r="G34" s="312"/>
      <c r="H34" s="91"/>
      <c r="I34" s="91"/>
      <c r="K34" s="152"/>
      <c r="L34" s="83" t="s">
        <v>172</v>
      </c>
      <c r="M34" s="311"/>
      <c r="N34" s="312"/>
      <c r="O34" s="91"/>
      <c r="P34" s="91"/>
      <c r="R34" s="152"/>
      <c r="S34" s="83" t="s">
        <v>172</v>
      </c>
      <c r="T34" s="311"/>
      <c r="U34" s="312"/>
      <c r="V34" s="91"/>
      <c r="W34" s="91"/>
      <c r="Y34" s="162" t="s">
        <v>244</v>
      </c>
      <c r="Z34" s="83" t="s">
        <v>200</v>
      </c>
      <c r="AA34" s="311" t="s">
        <v>208</v>
      </c>
      <c r="AB34" s="312"/>
      <c r="AC34" s="91">
        <v>1</v>
      </c>
      <c r="AD34" s="91" t="s">
        <v>137</v>
      </c>
    </row>
    <row r="35" spans="1:31" ht="17.25" customHeight="1" x14ac:dyDescent="0.3">
      <c r="A35" s="265"/>
      <c r="B35" s="308"/>
      <c r="C35" s="17" t="s">
        <v>24</v>
      </c>
      <c r="D35" s="154"/>
      <c r="E35" s="83" t="s">
        <v>172</v>
      </c>
      <c r="F35" s="306"/>
      <c r="G35" s="260"/>
      <c r="H35" s="96"/>
      <c r="I35" s="92"/>
      <c r="K35" s="154"/>
      <c r="L35" s="83" t="s">
        <v>172</v>
      </c>
      <c r="M35" s="306"/>
      <c r="N35" s="260"/>
      <c r="O35" s="96"/>
      <c r="P35" s="92"/>
      <c r="R35" s="154"/>
      <c r="S35" s="83" t="s">
        <v>172</v>
      </c>
      <c r="T35" s="306"/>
      <c r="U35" s="260"/>
      <c r="V35" s="96"/>
      <c r="W35" s="92"/>
      <c r="Y35" s="17"/>
      <c r="Z35" s="159"/>
      <c r="AA35" s="306"/>
      <c r="AB35" s="260"/>
      <c r="AC35" s="96"/>
      <c r="AD35" s="92"/>
    </row>
    <row r="36" spans="1:31" x14ac:dyDescent="0.3">
      <c r="A36" s="265"/>
      <c r="B36" s="308"/>
      <c r="C36" s="17" t="s">
        <v>25</v>
      </c>
      <c r="D36" s="154"/>
      <c r="E36" s="83" t="s">
        <v>172</v>
      </c>
      <c r="F36" s="306"/>
      <c r="G36" s="260"/>
      <c r="H36" s="92"/>
      <c r="I36" s="92"/>
      <c r="K36" s="154"/>
      <c r="L36" s="83" t="s">
        <v>172</v>
      </c>
      <c r="M36" s="306"/>
      <c r="N36" s="260"/>
      <c r="O36" s="92"/>
      <c r="P36" s="92"/>
      <c r="R36" s="154"/>
      <c r="S36" s="83" t="s">
        <v>172</v>
      </c>
      <c r="T36" s="306"/>
      <c r="U36" s="260"/>
      <c r="V36" s="92"/>
      <c r="W36" s="92"/>
      <c r="Y36" s="162" t="s">
        <v>256</v>
      </c>
      <c r="Z36" s="159" t="s">
        <v>209</v>
      </c>
      <c r="AA36" s="306" t="s">
        <v>210</v>
      </c>
      <c r="AB36" s="260"/>
      <c r="AC36" s="92">
        <v>2</v>
      </c>
      <c r="AD36" s="92" t="s">
        <v>202</v>
      </c>
    </row>
    <row r="37" spans="1:31" x14ac:dyDescent="0.3">
      <c r="A37" s="265"/>
      <c r="B37" s="308"/>
      <c r="C37" s="17" t="s">
        <v>22</v>
      </c>
      <c r="D37" s="154"/>
      <c r="E37" s="83" t="s">
        <v>172</v>
      </c>
      <c r="F37" s="261"/>
      <c r="G37" s="261"/>
      <c r="H37" s="92"/>
      <c r="I37" s="92"/>
      <c r="K37" s="154"/>
      <c r="L37" s="83" t="s">
        <v>172</v>
      </c>
      <c r="M37" s="261"/>
      <c r="N37" s="261"/>
      <c r="O37" s="92"/>
      <c r="P37" s="92"/>
      <c r="R37" s="154"/>
      <c r="S37" s="83" t="s">
        <v>172</v>
      </c>
      <c r="T37" s="261"/>
      <c r="U37" s="261"/>
      <c r="V37" s="92"/>
      <c r="W37" s="92"/>
      <c r="Y37" s="17"/>
      <c r="Z37" s="159"/>
      <c r="AA37" s="261"/>
      <c r="AB37" s="261"/>
      <c r="AC37" s="92"/>
      <c r="AD37" s="92"/>
    </row>
    <row r="38" spans="1:31" x14ac:dyDescent="0.3">
      <c r="A38" s="265"/>
      <c r="B38" s="308"/>
      <c r="C38" s="17" t="s">
        <v>22</v>
      </c>
      <c r="D38" s="154"/>
      <c r="E38" s="83" t="s">
        <v>172</v>
      </c>
      <c r="F38" s="306"/>
      <c r="G38" s="260"/>
      <c r="H38" s="92"/>
      <c r="I38" s="97"/>
      <c r="K38" s="154"/>
      <c r="L38" s="83" t="s">
        <v>172</v>
      </c>
      <c r="M38" s="306"/>
      <c r="N38" s="260"/>
      <c r="O38" s="92"/>
      <c r="P38" s="97"/>
      <c r="R38" s="154"/>
      <c r="S38" s="83" t="s">
        <v>172</v>
      </c>
      <c r="T38" s="306"/>
      <c r="U38" s="260"/>
      <c r="V38" s="92"/>
      <c r="W38" s="97"/>
      <c r="Y38" s="154"/>
      <c r="Z38" s="155"/>
      <c r="AA38" s="306"/>
      <c r="AB38" s="260"/>
      <c r="AC38" s="92"/>
      <c r="AD38" s="97"/>
    </row>
    <row r="39" spans="1:31" ht="15" thickBot="1" x14ac:dyDescent="0.35">
      <c r="A39" s="265"/>
      <c r="B39" s="308"/>
      <c r="C39" s="49" t="s">
        <v>22</v>
      </c>
      <c r="D39" s="156"/>
      <c r="E39" s="83" t="s">
        <v>172</v>
      </c>
      <c r="F39" s="313"/>
      <c r="G39" s="314"/>
      <c r="H39" s="94"/>
      <c r="I39" s="93"/>
      <c r="K39" s="156"/>
      <c r="L39" s="83" t="s">
        <v>172</v>
      </c>
      <c r="M39" s="313"/>
      <c r="N39" s="314"/>
      <c r="O39" s="94"/>
      <c r="P39" s="93"/>
      <c r="R39" s="156"/>
      <c r="S39" s="83" t="s">
        <v>172</v>
      </c>
      <c r="T39" s="313"/>
      <c r="U39" s="314"/>
      <c r="V39" s="94"/>
      <c r="W39" s="93"/>
      <c r="Y39" s="156"/>
      <c r="Z39" s="50"/>
      <c r="AA39" s="313"/>
      <c r="AB39" s="314"/>
      <c r="AC39" s="94"/>
      <c r="AD39" s="93"/>
    </row>
    <row r="40" spans="1:31" s="37" customFormat="1" ht="15" thickBot="1" x14ac:dyDescent="0.35">
      <c r="A40" s="266"/>
      <c r="B40" s="309"/>
      <c r="C40" s="51" t="s">
        <v>71</v>
      </c>
      <c r="D40" s="304"/>
      <c r="E40" s="304"/>
      <c r="F40" s="304"/>
      <c r="G40" s="305"/>
      <c r="H40" s="103"/>
      <c r="I40" s="52"/>
      <c r="J40" s="38"/>
      <c r="K40" s="304"/>
      <c r="L40" s="304"/>
      <c r="M40" s="304"/>
      <c r="N40" s="305"/>
      <c r="O40" s="103"/>
      <c r="P40" s="52"/>
      <c r="Q40" s="38"/>
      <c r="R40" s="304"/>
      <c r="S40" s="304"/>
      <c r="T40" s="304"/>
      <c r="U40" s="305"/>
      <c r="V40" s="103"/>
      <c r="W40" s="52"/>
      <c r="X40" s="38"/>
      <c r="Y40" s="304"/>
      <c r="Z40" s="304"/>
      <c r="AA40" s="304"/>
      <c r="AB40" s="305"/>
      <c r="AC40" s="103"/>
      <c r="AD40" s="52"/>
      <c r="AE40" s="38"/>
    </row>
    <row r="41" spans="1:31" ht="15" thickBot="1" x14ac:dyDescent="0.35">
      <c r="A41" s="12"/>
      <c r="B41" s="15"/>
      <c r="C41" s="15"/>
      <c r="D41" s="262"/>
      <c r="E41" s="263"/>
      <c r="F41" s="263"/>
      <c r="G41" s="263"/>
      <c r="H41" s="263"/>
      <c r="I41" s="263"/>
      <c r="K41" s="262"/>
      <c r="L41" s="263"/>
      <c r="M41" s="263"/>
      <c r="N41" s="263"/>
      <c r="O41" s="263"/>
      <c r="P41" s="263"/>
      <c r="R41" s="262"/>
      <c r="S41" s="263"/>
      <c r="T41" s="263"/>
      <c r="U41" s="263"/>
      <c r="V41" s="263"/>
      <c r="W41" s="263"/>
      <c r="Y41" s="262"/>
      <c r="Z41" s="263"/>
      <c r="AA41" s="263"/>
      <c r="AB41" s="263"/>
      <c r="AC41" s="263"/>
      <c r="AD41" s="263"/>
    </row>
    <row r="42" spans="1:31" ht="15" thickBot="1" x14ac:dyDescent="0.35">
      <c r="A42" s="291" t="s">
        <v>26</v>
      </c>
      <c r="B42" s="292" t="s">
        <v>106</v>
      </c>
      <c r="C42" s="56"/>
      <c r="D42" s="295" t="s">
        <v>9</v>
      </c>
      <c r="E42" s="296"/>
      <c r="F42" s="297" t="s">
        <v>10</v>
      </c>
      <c r="G42" s="295"/>
      <c r="H42" s="296"/>
      <c r="I42" s="80" t="s">
        <v>118</v>
      </c>
      <c r="J42" s="66" t="s">
        <v>9</v>
      </c>
      <c r="K42" s="295" t="s">
        <v>9</v>
      </c>
      <c r="L42" s="296"/>
      <c r="M42" s="297" t="s">
        <v>10</v>
      </c>
      <c r="N42" s="295"/>
      <c r="O42" s="296"/>
      <c r="P42" s="80" t="s">
        <v>118</v>
      </c>
      <c r="Q42" s="66"/>
      <c r="R42" s="295" t="s">
        <v>9</v>
      </c>
      <c r="S42" s="296"/>
      <c r="T42" s="297" t="s">
        <v>10</v>
      </c>
      <c r="U42" s="295"/>
      <c r="V42" s="296"/>
      <c r="W42" s="80" t="s">
        <v>118</v>
      </c>
      <c r="X42" s="66"/>
      <c r="Y42" s="295" t="s">
        <v>9</v>
      </c>
      <c r="Z42" s="296"/>
      <c r="AA42" s="297" t="s">
        <v>10</v>
      </c>
      <c r="AB42" s="295"/>
      <c r="AC42" s="296"/>
      <c r="AD42" s="80" t="s">
        <v>118</v>
      </c>
      <c r="AE42" s="66"/>
    </row>
    <row r="43" spans="1:31" ht="15" customHeight="1" x14ac:dyDescent="0.3">
      <c r="A43" s="291"/>
      <c r="B43" s="293"/>
      <c r="C43" s="16" t="s">
        <v>27</v>
      </c>
      <c r="D43" s="298" t="s">
        <v>165</v>
      </c>
      <c r="E43" s="299"/>
      <c r="F43" s="300" t="s">
        <v>166</v>
      </c>
      <c r="G43" s="301"/>
      <c r="H43" s="299"/>
      <c r="I43" s="98" t="s">
        <v>167</v>
      </c>
      <c r="K43" s="298" t="s">
        <v>165</v>
      </c>
      <c r="L43" s="299"/>
      <c r="M43" s="300" t="s">
        <v>166</v>
      </c>
      <c r="N43" s="301"/>
      <c r="O43" s="299"/>
      <c r="P43" s="98" t="s">
        <v>167</v>
      </c>
      <c r="R43" s="298" t="s">
        <v>165</v>
      </c>
      <c r="S43" s="299"/>
      <c r="T43" s="300" t="s">
        <v>166</v>
      </c>
      <c r="U43" s="301"/>
      <c r="V43" s="299"/>
      <c r="W43" s="98" t="s">
        <v>167</v>
      </c>
      <c r="Y43" s="302" t="s">
        <v>193</v>
      </c>
      <c r="Z43" s="303"/>
      <c r="AA43" s="300" t="s">
        <v>211</v>
      </c>
      <c r="AB43" s="301"/>
      <c r="AC43" s="299"/>
      <c r="AD43" s="98" t="s">
        <v>126</v>
      </c>
    </row>
    <row r="44" spans="1:31" x14ac:dyDescent="0.3">
      <c r="A44" s="291"/>
      <c r="B44" s="293"/>
      <c r="C44" s="16" t="s">
        <v>28</v>
      </c>
      <c r="D44" s="285"/>
      <c r="E44" s="286"/>
      <c r="F44" s="287"/>
      <c r="G44" s="285"/>
      <c r="H44" s="286"/>
      <c r="I44" s="99"/>
      <c r="K44" s="285"/>
      <c r="L44" s="286"/>
      <c r="M44" s="287"/>
      <c r="N44" s="285"/>
      <c r="O44" s="286"/>
      <c r="P44" s="99"/>
      <c r="R44" s="285"/>
      <c r="S44" s="286"/>
      <c r="T44" s="287"/>
      <c r="U44" s="285"/>
      <c r="V44" s="286"/>
      <c r="W44" s="99"/>
      <c r="Y44" s="285"/>
      <c r="Z44" s="286"/>
      <c r="AA44" s="287"/>
      <c r="AB44" s="285"/>
      <c r="AC44" s="286"/>
      <c r="AD44" s="99"/>
    </row>
    <row r="45" spans="1:31" ht="15" thickBot="1" x14ac:dyDescent="0.35">
      <c r="A45" s="291"/>
      <c r="B45" s="294"/>
      <c r="C45" s="57" t="s">
        <v>29</v>
      </c>
      <c r="D45" s="288"/>
      <c r="E45" s="289"/>
      <c r="F45" s="290"/>
      <c r="G45" s="288"/>
      <c r="H45" s="289"/>
      <c r="I45" s="90"/>
      <c r="K45" s="288"/>
      <c r="L45" s="289"/>
      <c r="M45" s="290"/>
      <c r="N45" s="288"/>
      <c r="O45" s="289"/>
      <c r="P45" s="90"/>
      <c r="R45" s="288"/>
      <c r="S45" s="289"/>
      <c r="T45" s="290"/>
      <c r="U45" s="288"/>
      <c r="V45" s="289"/>
      <c r="W45" s="90"/>
      <c r="Y45" s="288"/>
      <c r="Z45" s="289"/>
      <c r="AA45" s="290"/>
      <c r="AB45" s="288"/>
      <c r="AC45" s="289"/>
      <c r="AD45" s="90"/>
    </row>
    <row r="46" spans="1:31" ht="15" thickBot="1" x14ac:dyDescent="0.35">
      <c r="A46" s="12"/>
      <c r="B46" s="15"/>
      <c r="C46" s="15"/>
      <c r="D46" s="262"/>
      <c r="E46" s="263"/>
      <c r="F46" s="263"/>
      <c r="G46" s="263"/>
      <c r="H46" s="263"/>
      <c r="I46" s="263"/>
      <c r="K46" s="262"/>
      <c r="L46" s="263"/>
      <c r="M46" s="263"/>
      <c r="N46" s="263"/>
      <c r="O46" s="263"/>
      <c r="P46" s="263"/>
      <c r="R46" s="262"/>
      <c r="S46" s="263"/>
      <c r="T46" s="263"/>
      <c r="U46" s="263"/>
      <c r="V46" s="263"/>
      <c r="W46" s="263"/>
      <c r="Y46" s="262"/>
      <c r="Z46" s="263"/>
      <c r="AA46" s="263"/>
      <c r="AB46" s="263"/>
      <c r="AC46" s="263"/>
      <c r="AD46" s="263"/>
    </row>
    <row r="47" spans="1:31" ht="15" customHeight="1" thickBot="1" x14ac:dyDescent="0.35">
      <c r="A47" s="277" t="s">
        <v>30</v>
      </c>
      <c r="B47" s="279" t="s">
        <v>107</v>
      </c>
      <c r="C47" s="65"/>
      <c r="D47" s="151" t="s">
        <v>9</v>
      </c>
      <c r="E47" s="282" t="s">
        <v>90</v>
      </c>
      <c r="F47" s="283"/>
      <c r="G47" s="284" t="s">
        <v>121</v>
      </c>
      <c r="H47" s="284"/>
      <c r="I47" s="284"/>
      <c r="K47" s="151" t="s">
        <v>9</v>
      </c>
      <c r="L47" s="282" t="s">
        <v>90</v>
      </c>
      <c r="M47" s="283"/>
      <c r="N47" s="284" t="s">
        <v>121</v>
      </c>
      <c r="O47" s="284"/>
      <c r="P47" s="284"/>
      <c r="R47" s="151" t="s">
        <v>9</v>
      </c>
      <c r="S47" s="282" t="s">
        <v>90</v>
      </c>
      <c r="T47" s="283"/>
      <c r="U47" s="284" t="s">
        <v>121</v>
      </c>
      <c r="V47" s="284"/>
      <c r="W47" s="284"/>
      <c r="Y47" s="151" t="s">
        <v>9</v>
      </c>
      <c r="Z47" s="282" t="s">
        <v>90</v>
      </c>
      <c r="AA47" s="283"/>
      <c r="AB47" s="284" t="s">
        <v>121</v>
      </c>
      <c r="AC47" s="284"/>
      <c r="AD47" s="284"/>
    </row>
    <row r="48" spans="1:31" ht="15" customHeight="1" thickBot="1" x14ac:dyDescent="0.35">
      <c r="A48" s="278"/>
      <c r="B48" s="280"/>
      <c r="C48" s="64" t="s">
        <v>35</v>
      </c>
      <c r="D48" s="160" t="s">
        <v>169</v>
      </c>
      <c r="E48" s="272" t="s">
        <v>305</v>
      </c>
      <c r="F48" s="273"/>
      <c r="G48" s="274" t="s">
        <v>238</v>
      </c>
      <c r="H48" s="274"/>
      <c r="I48" s="274"/>
      <c r="K48" s="160" t="s">
        <v>169</v>
      </c>
      <c r="L48" s="272" t="s">
        <v>305</v>
      </c>
      <c r="M48" s="273"/>
      <c r="N48" s="274" t="s">
        <v>238</v>
      </c>
      <c r="O48" s="274"/>
      <c r="P48" s="274"/>
      <c r="R48" s="160" t="s">
        <v>169</v>
      </c>
      <c r="S48" s="272" t="s">
        <v>305</v>
      </c>
      <c r="T48" s="273"/>
      <c r="U48" s="274" t="s">
        <v>238</v>
      </c>
      <c r="V48" s="274"/>
      <c r="W48" s="274"/>
      <c r="Y48" s="160"/>
      <c r="Z48" s="272" t="s">
        <v>272</v>
      </c>
      <c r="AA48" s="273"/>
      <c r="AB48" s="274" t="s">
        <v>307</v>
      </c>
      <c r="AC48" s="274"/>
      <c r="AD48" s="274"/>
    </row>
    <row r="49" spans="1:31" ht="15" thickBot="1" x14ac:dyDescent="0.35">
      <c r="A49" s="278"/>
      <c r="B49" s="281"/>
      <c r="C49" s="63" t="s">
        <v>34</v>
      </c>
      <c r="D49" s="149"/>
      <c r="E49" s="275"/>
      <c r="F49" s="276"/>
      <c r="G49" s="274"/>
      <c r="H49" s="274"/>
      <c r="I49" s="274"/>
      <c r="K49" s="149"/>
      <c r="L49" s="275"/>
      <c r="M49" s="276"/>
      <c r="N49" s="274"/>
      <c r="O49" s="274"/>
      <c r="P49" s="274"/>
      <c r="R49" s="149"/>
      <c r="S49" s="275"/>
      <c r="T49" s="276"/>
      <c r="U49" s="274"/>
      <c r="V49" s="274"/>
      <c r="W49" s="274"/>
      <c r="Y49" s="161" t="s">
        <v>212</v>
      </c>
      <c r="Z49" s="275" t="s">
        <v>213</v>
      </c>
      <c r="AA49" s="276"/>
      <c r="AB49" s="274"/>
      <c r="AC49" s="274"/>
      <c r="AD49" s="274"/>
    </row>
    <row r="50" spans="1:31" ht="15" thickBot="1" x14ac:dyDescent="0.35">
      <c r="A50" s="12"/>
      <c r="B50" s="15"/>
      <c r="C50" s="15"/>
      <c r="D50" s="262"/>
      <c r="E50" s="263"/>
      <c r="F50" s="263"/>
      <c r="G50" s="263"/>
      <c r="H50" s="263"/>
      <c r="I50" s="263"/>
      <c r="K50" s="262"/>
      <c r="L50" s="263"/>
      <c r="M50" s="263"/>
      <c r="N50" s="263"/>
      <c r="O50" s="263"/>
      <c r="P50" s="263"/>
      <c r="R50" s="262"/>
      <c r="S50" s="263"/>
      <c r="T50" s="263"/>
      <c r="U50" s="263"/>
      <c r="V50" s="263"/>
      <c r="W50" s="263"/>
      <c r="Y50" s="262"/>
      <c r="Z50" s="263"/>
      <c r="AA50" s="263"/>
      <c r="AB50" s="263"/>
      <c r="AC50" s="263"/>
      <c r="AD50" s="263"/>
    </row>
    <row r="51" spans="1:31" ht="15" customHeight="1" x14ac:dyDescent="0.3">
      <c r="A51" s="264" t="s">
        <v>31</v>
      </c>
      <c r="B51" s="267" t="s">
        <v>115</v>
      </c>
      <c r="C51" s="62" t="s">
        <v>36</v>
      </c>
      <c r="D51" s="270">
        <v>170</v>
      </c>
      <c r="E51" s="271"/>
      <c r="F51" s="271"/>
      <c r="G51" s="271"/>
      <c r="H51" s="271"/>
      <c r="I51" s="271"/>
      <c r="K51" s="270">
        <v>0</v>
      </c>
      <c r="L51" s="271"/>
      <c r="M51" s="271"/>
      <c r="N51" s="271"/>
      <c r="O51" s="271"/>
      <c r="P51" s="271"/>
      <c r="R51" s="270">
        <v>0</v>
      </c>
      <c r="S51" s="271"/>
      <c r="T51" s="271"/>
      <c r="U51" s="271"/>
      <c r="V51" s="271"/>
      <c r="W51" s="271"/>
      <c r="Y51" s="270">
        <v>91</v>
      </c>
      <c r="Z51" s="271"/>
      <c r="AA51" s="271"/>
      <c r="AB51" s="271"/>
      <c r="AC51" s="271"/>
      <c r="AD51" s="271"/>
    </row>
    <row r="52" spans="1:31" x14ac:dyDescent="0.3">
      <c r="A52" s="265"/>
      <c r="B52" s="268"/>
      <c r="C52" s="19" t="s">
        <v>72</v>
      </c>
      <c r="D52" s="252">
        <v>111</v>
      </c>
      <c r="E52" s="253"/>
      <c r="F52" s="253"/>
      <c r="G52" s="253"/>
      <c r="H52" s="253"/>
      <c r="I52" s="253"/>
      <c r="K52" s="252">
        <v>115</v>
      </c>
      <c r="L52" s="253"/>
      <c r="M52" s="253"/>
      <c r="N52" s="253"/>
      <c r="O52" s="253"/>
      <c r="P52" s="253"/>
      <c r="R52" s="252">
        <v>115</v>
      </c>
      <c r="S52" s="253"/>
      <c r="T52" s="253"/>
      <c r="U52" s="253"/>
      <c r="V52" s="253"/>
      <c r="W52" s="253"/>
      <c r="Y52" s="260">
        <v>194</v>
      </c>
      <c r="Z52" s="261"/>
      <c r="AA52" s="261"/>
      <c r="AB52" s="261"/>
      <c r="AC52" s="261"/>
      <c r="AD52" s="261"/>
    </row>
    <row r="53" spans="1:31" x14ac:dyDescent="0.3">
      <c r="A53" s="265"/>
      <c r="B53" s="268"/>
      <c r="C53" s="19" t="s">
        <v>42</v>
      </c>
      <c r="D53" s="260">
        <v>11</v>
      </c>
      <c r="E53" s="261"/>
      <c r="F53" s="261"/>
      <c r="G53" s="261"/>
      <c r="H53" s="261"/>
      <c r="I53" s="261"/>
      <c r="K53" s="260">
        <v>19</v>
      </c>
      <c r="L53" s="261"/>
      <c r="M53" s="261"/>
      <c r="N53" s="261"/>
      <c r="O53" s="261"/>
      <c r="P53" s="261"/>
      <c r="R53" s="260">
        <v>19</v>
      </c>
      <c r="S53" s="261"/>
      <c r="T53" s="261"/>
      <c r="U53" s="261"/>
      <c r="V53" s="261"/>
      <c r="W53" s="261"/>
      <c r="Y53" s="260">
        <v>71</v>
      </c>
      <c r="Z53" s="261"/>
      <c r="AA53" s="261"/>
      <c r="AB53" s="261"/>
      <c r="AC53" s="261"/>
      <c r="AD53" s="261"/>
    </row>
    <row r="54" spans="1:31" x14ac:dyDescent="0.3">
      <c r="A54" s="265"/>
      <c r="B54" s="268"/>
      <c r="C54" s="19" t="s">
        <v>43</v>
      </c>
      <c r="D54" s="260" t="s">
        <v>274</v>
      </c>
      <c r="E54" s="261"/>
      <c r="F54" s="261"/>
      <c r="G54" s="261"/>
      <c r="H54" s="261"/>
      <c r="I54" s="261"/>
      <c r="K54" s="260">
        <v>747</v>
      </c>
      <c r="L54" s="261"/>
      <c r="M54" s="261"/>
      <c r="N54" s="261"/>
      <c r="O54" s="261"/>
      <c r="P54" s="261"/>
      <c r="R54" s="260">
        <v>747</v>
      </c>
      <c r="S54" s="261"/>
      <c r="T54" s="261"/>
      <c r="U54" s="261"/>
      <c r="V54" s="261"/>
      <c r="W54" s="261"/>
      <c r="Y54" s="260">
        <v>218</v>
      </c>
      <c r="Z54" s="261"/>
      <c r="AA54" s="261"/>
      <c r="AB54" s="261"/>
      <c r="AC54" s="261"/>
      <c r="AD54" s="261"/>
    </row>
    <row r="55" spans="1:31" x14ac:dyDescent="0.3">
      <c r="A55" s="265"/>
      <c r="B55" s="268"/>
      <c r="C55" s="17" t="s">
        <v>44</v>
      </c>
      <c r="D55" s="254" t="s">
        <v>168</v>
      </c>
      <c r="E55" s="255"/>
      <c r="F55" s="255"/>
      <c r="G55" s="255"/>
      <c r="H55" s="255"/>
      <c r="I55" s="255"/>
      <c r="K55" s="254" t="s">
        <v>168</v>
      </c>
      <c r="L55" s="255"/>
      <c r="M55" s="255"/>
      <c r="N55" s="255"/>
      <c r="O55" s="255"/>
      <c r="P55" s="255"/>
      <c r="R55" s="254" t="s">
        <v>168</v>
      </c>
      <c r="S55" s="255"/>
      <c r="T55" s="255"/>
      <c r="U55" s="255"/>
      <c r="V55" s="255"/>
      <c r="W55" s="255"/>
      <c r="Y55" s="254" t="s">
        <v>168</v>
      </c>
      <c r="Z55" s="255"/>
      <c r="AA55" s="255"/>
      <c r="AB55" s="255"/>
      <c r="AC55" s="255"/>
      <c r="AD55" s="255"/>
    </row>
    <row r="56" spans="1:31" x14ac:dyDescent="0.3">
      <c r="A56" s="265"/>
      <c r="B56" s="268"/>
      <c r="C56" s="17" t="s">
        <v>45</v>
      </c>
      <c r="D56" s="254" t="s">
        <v>168</v>
      </c>
      <c r="E56" s="255"/>
      <c r="F56" s="255"/>
      <c r="G56" s="255"/>
      <c r="H56" s="255"/>
      <c r="I56" s="255"/>
      <c r="K56" s="254" t="s">
        <v>168</v>
      </c>
      <c r="L56" s="255"/>
      <c r="M56" s="255"/>
      <c r="N56" s="255"/>
      <c r="O56" s="255"/>
      <c r="P56" s="255"/>
      <c r="R56" s="254" t="s">
        <v>168</v>
      </c>
      <c r="S56" s="255"/>
      <c r="T56" s="255"/>
      <c r="U56" s="255"/>
      <c r="V56" s="255"/>
      <c r="W56" s="255"/>
      <c r="Y56" s="254" t="s">
        <v>168</v>
      </c>
      <c r="Z56" s="255"/>
      <c r="AA56" s="255"/>
      <c r="AB56" s="255"/>
      <c r="AC56" s="255"/>
      <c r="AD56" s="255"/>
    </row>
    <row r="57" spans="1:31" x14ac:dyDescent="0.3">
      <c r="A57" s="265"/>
      <c r="B57" s="268"/>
      <c r="C57" s="19" t="s">
        <v>46</v>
      </c>
      <c r="D57" s="254" t="s">
        <v>168</v>
      </c>
      <c r="E57" s="255"/>
      <c r="F57" s="255"/>
      <c r="G57" s="255"/>
      <c r="H57" s="255"/>
      <c r="I57" s="255"/>
      <c r="K57" s="254" t="s">
        <v>168</v>
      </c>
      <c r="L57" s="255"/>
      <c r="M57" s="255"/>
      <c r="N57" s="255"/>
      <c r="O57" s="255"/>
      <c r="P57" s="255"/>
      <c r="R57" s="254" t="s">
        <v>168</v>
      </c>
      <c r="S57" s="255"/>
      <c r="T57" s="255"/>
      <c r="U57" s="255"/>
      <c r="V57" s="255"/>
      <c r="W57" s="255"/>
      <c r="Y57" s="254" t="s">
        <v>168</v>
      </c>
      <c r="Z57" s="255"/>
      <c r="AA57" s="255"/>
      <c r="AB57" s="255"/>
      <c r="AC57" s="255"/>
      <c r="AD57" s="255"/>
    </row>
    <row r="58" spans="1:31" x14ac:dyDescent="0.3">
      <c r="A58" s="265"/>
      <c r="B58" s="268"/>
      <c r="C58" s="17" t="s">
        <v>47</v>
      </c>
      <c r="D58" s="252">
        <v>1175.5999999999999</v>
      </c>
      <c r="E58" s="253"/>
      <c r="F58" s="253"/>
      <c r="G58" s="253"/>
      <c r="H58" s="253"/>
      <c r="I58" s="253"/>
      <c r="K58" s="252">
        <v>881</v>
      </c>
      <c r="L58" s="253"/>
      <c r="M58" s="253"/>
      <c r="N58" s="253"/>
      <c r="O58" s="253"/>
      <c r="P58" s="253"/>
      <c r="R58" s="252">
        <v>881</v>
      </c>
      <c r="S58" s="253"/>
      <c r="T58" s="253"/>
      <c r="U58" s="253"/>
      <c r="V58" s="253"/>
      <c r="W58" s="253"/>
      <c r="Y58" s="254">
        <v>574</v>
      </c>
      <c r="Z58" s="255"/>
      <c r="AA58" s="255"/>
      <c r="AB58" s="255"/>
      <c r="AC58" s="255"/>
      <c r="AD58" s="255"/>
    </row>
    <row r="59" spans="1:31" ht="15" customHeight="1" x14ac:dyDescent="0.3">
      <c r="A59" s="265"/>
      <c r="B59" s="268"/>
      <c r="C59" s="256" t="s">
        <v>73</v>
      </c>
      <c r="D59" s="254" t="s">
        <v>168</v>
      </c>
      <c r="E59" s="255"/>
      <c r="F59" s="255"/>
      <c r="G59" s="255"/>
      <c r="H59" s="255"/>
      <c r="I59" s="255"/>
      <c r="J59" s="39"/>
      <c r="K59" s="254" t="s">
        <v>168</v>
      </c>
      <c r="L59" s="255"/>
      <c r="M59" s="255"/>
      <c r="N59" s="255"/>
      <c r="O59" s="255"/>
      <c r="P59" s="255"/>
      <c r="Q59" s="39"/>
      <c r="R59" s="254" t="s">
        <v>168</v>
      </c>
      <c r="S59" s="255"/>
      <c r="T59" s="255"/>
      <c r="U59" s="255"/>
      <c r="V59" s="255"/>
      <c r="W59" s="255"/>
      <c r="X59" s="39"/>
      <c r="Y59" s="254" t="s">
        <v>168</v>
      </c>
      <c r="Z59" s="255"/>
      <c r="AA59" s="255"/>
      <c r="AB59" s="255"/>
      <c r="AC59" s="255"/>
      <c r="AD59" s="255"/>
      <c r="AE59" s="39"/>
    </row>
    <row r="60" spans="1:31" ht="15" thickBot="1" x14ac:dyDescent="0.35">
      <c r="A60" s="266"/>
      <c r="B60" s="269"/>
      <c r="C60" s="257"/>
      <c r="D60" s="258"/>
      <c r="E60" s="259"/>
      <c r="F60" s="259"/>
      <c r="G60" s="259"/>
      <c r="H60" s="259"/>
      <c r="I60" s="259"/>
      <c r="J60" s="39"/>
      <c r="K60" s="258"/>
      <c r="L60" s="259"/>
      <c r="M60" s="259"/>
      <c r="N60" s="259"/>
      <c r="O60" s="259"/>
      <c r="P60" s="259"/>
      <c r="Q60" s="39"/>
      <c r="R60" s="258"/>
      <c r="S60" s="259"/>
      <c r="T60" s="259"/>
      <c r="U60" s="259"/>
      <c r="V60" s="259"/>
      <c r="W60" s="259"/>
      <c r="X60" s="39"/>
      <c r="Y60" s="258"/>
      <c r="Z60" s="259"/>
      <c r="AA60" s="259"/>
      <c r="AB60" s="259"/>
      <c r="AC60" s="259"/>
      <c r="AD60" s="259"/>
      <c r="AE60" s="39"/>
    </row>
  </sheetData>
  <mergeCells count="213">
    <mergeCell ref="D7:I7"/>
    <mergeCell ref="K7:P7"/>
    <mergeCell ref="R7:W7"/>
    <mergeCell ref="Y7:AD7"/>
    <mergeCell ref="A8:A11"/>
    <mergeCell ref="B8:B11"/>
    <mergeCell ref="D8:I8"/>
    <mergeCell ref="K8:P8"/>
    <mergeCell ref="R8:W8"/>
    <mergeCell ref="Y8:AD8"/>
    <mergeCell ref="D11:I11"/>
    <mergeCell ref="K11:P11"/>
    <mergeCell ref="R11:W11"/>
    <mergeCell ref="Y11:AD11"/>
    <mergeCell ref="D12:I12"/>
    <mergeCell ref="K12:P12"/>
    <mergeCell ref="R12:W12"/>
    <mergeCell ref="Y12:AD12"/>
    <mergeCell ref="D9:I9"/>
    <mergeCell ref="K9:P9"/>
    <mergeCell ref="R9:W9"/>
    <mergeCell ref="Y9:AD9"/>
    <mergeCell ref="D10:I10"/>
    <mergeCell ref="K10:P10"/>
    <mergeCell ref="R10:W10"/>
    <mergeCell ref="Y10:AD10"/>
    <mergeCell ref="D15:H15"/>
    <mergeCell ref="K15:O15"/>
    <mergeCell ref="R15:V15"/>
    <mergeCell ref="Y15:AC15"/>
    <mergeCell ref="D16:I16"/>
    <mergeCell ref="K16:P16"/>
    <mergeCell ref="R16:W16"/>
    <mergeCell ref="Y16:AD16"/>
    <mergeCell ref="A13:A15"/>
    <mergeCell ref="B13:B15"/>
    <mergeCell ref="D13:H13"/>
    <mergeCell ref="K13:O13"/>
    <mergeCell ref="R13:V13"/>
    <mergeCell ref="Y13:AC13"/>
    <mergeCell ref="D14:H14"/>
    <mergeCell ref="K14:O14"/>
    <mergeCell ref="R14:V14"/>
    <mergeCell ref="Y14:AC14"/>
    <mergeCell ref="A21:A31"/>
    <mergeCell ref="B21:B31"/>
    <mergeCell ref="D32:I32"/>
    <mergeCell ref="K32:P32"/>
    <mergeCell ref="R32:W32"/>
    <mergeCell ref="Y32:AD32"/>
    <mergeCell ref="D19:H19"/>
    <mergeCell ref="K19:O19"/>
    <mergeCell ref="R19:V19"/>
    <mergeCell ref="Y19:AC19"/>
    <mergeCell ref="D20:I20"/>
    <mergeCell ref="K20:P20"/>
    <mergeCell ref="R20:W20"/>
    <mergeCell ref="Y20:AD20"/>
    <mergeCell ref="A17:A19"/>
    <mergeCell ref="B17:B19"/>
    <mergeCell ref="D17:I17"/>
    <mergeCell ref="K17:P17"/>
    <mergeCell ref="R17:W17"/>
    <mergeCell ref="Y17:AD17"/>
    <mergeCell ref="D18:I18"/>
    <mergeCell ref="K18:P18"/>
    <mergeCell ref="R18:W18"/>
    <mergeCell ref="Y18:AD18"/>
    <mergeCell ref="F35:G35"/>
    <mergeCell ref="M35:N35"/>
    <mergeCell ref="T35:U35"/>
    <mergeCell ref="AA35:AB35"/>
    <mergeCell ref="F36:G36"/>
    <mergeCell ref="M36:N36"/>
    <mergeCell ref="T36:U36"/>
    <mergeCell ref="AA36:AB36"/>
    <mergeCell ref="A33:A40"/>
    <mergeCell ref="B33:B40"/>
    <mergeCell ref="F33:G33"/>
    <mergeCell ref="M33:N33"/>
    <mergeCell ref="T33:U33"/>
    <mergeCell ref="AA33:AB33"/>
    <mergeCell ref="F34:G34"/>
    <mergeCell ref="M34:N34"/>
    <mergeCell ref="T34:U34"/>
    <mergeCell ref="AA34:AB34"/>
    <mergeCell ref="F39:G39"/>
    <mergeCell ref="M39:N39"/>
    <mergeCell ref="T39:U39"/>
    <mergeCell ref="AA39:AB39"/>
    <mergeCell ref="D40:G40"/>
    <mergeCell ref="K40:N40"/>
    <mergeCell ref="R40:U40"/>
    <mergeCell ref="Y40:AB40"/>
    <mergeCell ref="F37:G37"/>
    <mergeCell ref="M37:N37"/>
    <mergeCell ref="T37:U37"/>
    <mergeCell ref="AA37:AB37"/>
    <mergeCell ref="F38:G38"/>
    <mergeCell ref="M38:N38"/>
    <mergeCell ref="T38:U38"/>
    <mergeCell ref="AA38:AB38"/>
    <mergeCell ref="D41:I41"/>
    <mergeCell ref="K41:P41"/>
    <mergeCell ref="R41:W41"/>
    <mergeCell ref="Y41:AD41"/>
    <mergeCell ref="A42:A45"/>
    <mergeCell ref="B42:B45"/>
    <mergeCell ref="D42:E42"/>
    <mergeCell ref="F42:H42"/>
    <mergeCell ref="K42:L42"/>
    <mergeCell ref="M42:O42"/>
    <mergeCell ref="R42:S42"/>
    <mergeCell ref="T42:V42"/>
    <mergeCell ref="Y42:Z42"/>
    <mergeCell ref="AA42:AC42"/>
    <mergeCell ref="D43:E43"/>
    <mergeCell ref="F43:H43"/>
    <mergeCell ref="K43:L43"/>
    <mergeCell ref="M43:O43"/>
    <mergeCell ref="R43:S43"/>
    <mergeCell ref="T43:V43"/>
    <mergeCell ref="Y43:Z43"/>
    <mergeCell ref="AA43:AC43"/>
    <mergeCell ref="D44:E44"/>
    <mergeCell ref="F44:H44"/>
    <mergeCell ref="K44:L44"/>
    <mergeCell ref="M44:O44"/>
    <mergeCell ref="R44:S44"/>
    <mergeCell ref="T44:V44"/>
    <mergeCell ref="Y44:Z44"/>
    <mergeCell ref="AA44:AC44"/>
    <mergeCell ref="Y45:Z45"/>
    <mergeCell ref="AA45:AC45"/>
    <mergeCell ref="D46:I46"/>
    <mergeCell ref="K46:P46"/>
    <mergeCell ref="R46:W46"/>
    <mergeCell ref="Y46:AD46"/>
    <mergeCell ref="D45:E45"/>
    <mergeCell ref="F45:H45"/>
    <mergeCell ref="K45:L45"/>
    <mergeCell ref="M45:O45"/>
    <mergeCell ref="R45:S45"/>
    <mergeCell ref="T45:V45"/>
    <mergeCell ref="S47:T47"/>
    <mergeCell ref="U47:W47"/>
    <mergeCell ref="Z47:AA47"/>
    <mergeCell ref="AB47:AD47"/>
    <mergeCell ref="E48:F48"/>
    <mergeCell ref="G48:I48"/>
    <mergeCell ref="L48:M48"/>
    <mergeCell ref="N48:P48"/>
    <mergeCell ref="S48:T48"/>
    <mergeCell ref="U48:W48"/>
    <mergeCell ref="E47:F47"/>
    <mergeCell ref="G47:I47"/>
    <mergeCell ref="L47:M47"/>
    <mergeCell ref="N47:P47"/>
    <mergeCell ref="A51:A60"/>
    <mergeCell ref="B51:B60"/>
    <mergeCell ref="D51:I51"/>
    <mergeCell ref="K51:P51"/>
    <mergeCell ref="R51:W51"/>
    <mergeCell ref="Y51:AD51"/>
    <mergeCell ref="Z48:AA48"/>
    <mergeCell ref="AB48:AD48"/>
    <mergeCell ref="E49:F49"/>
    <mergeCell ref="G49:I49"/>
    <mergeCell ref="L49:M49"/>
    <mergeCell ref="N49:P49"/>
    <mergeCell ref="S49:T49"/>
    <mergeCell ref="U49:W49"/>
    <mergeCell ref="Z49:AA49"/>
    <mergeCell ref="AB49:AD49"/>
    <mergeCell ref="A47:A49"/>
    <mergeCell ref="B47:B49"/>
    <mergeCell ref="D52:I52"/>
    <mergeCell ref="K52:P52"/>
    <mergeCell ref="R52:W52"/>
    <mergeCell ref="Y52:AD52"/>
    <mergeCell ref="D53:I53"/>
    <mergeCell ref="K53:P53"/>
    <mergeCell ref="R53:W53"/>
    <mergeCell ref="Y53:AD53"/>
    <mergeCell ref="D50:I50"/>
    <mergeCell ref="K50:P50"/>
    <mergeCell ref="R50:W50"/>
    <mergeCell ref="Y50:AD50"/>
    <mergeCell ref="D56:I56"/>
    <mergeCell ref="K56:P56"/>
    <mergeCell ref="R56:W56"/>
    <mergeCell ref="Y56:AD56"/>
    <mergeCell ref="D57:I57"/>
    <mergeCell ref="K57:P57"/>
    <mergeCell ref="R57:W57"/>
    <mergeCell ref="Y57:AD57"/>
    <mergeCell ref="D54:I54"/>
    <mergeCell ref="K54:P54"/>
    <mergeCell ref="R54:W54"/>
    <mergeCell ref="Y54:AD54"/>
    <mergeCell ref="D55:I55"/>
    <mergeCell ref="K55:P55"/>
    <mergeCell ref="R55:W55"/>
    <mergeCell ref="Y55:AD55"/>
    <mergeCell ref="D58:I58"/>
    <mergeCell ref="K58:P58"/>
    <mergeCell ref="R58:W58"/>
    <mergeCell ref="Y58:AD58"/>
    <mergeCell ref="C59:C60"/>
    <mergeCell ref="D59:I60"/>
    <mergeCell ref="K59:P60"/>
    <mergeCell ref="R59:W60"/>
    <mergeCell ref="Y59:AD60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J1" zoomScale="60" zoomScaleNormal="60" workbookViewId="0">
      <selection activeCell="Z25" sqref="Z25"/>
    </sheetView>
  </sheetViews>
  <sheetFormatPr baseColWidth="10" defaultColWidth="11.44140625" defaultRowHeight="14.4" x14ac:dyDescent="0.3"/>
  <cols>
    <col min="1" max="1" width="11.44140625" style="5"/>
    <col min="2" max="2" width="44.109375" style="5" customWidth="1"/>
    <col min="3" max="3" width="51.5546875" style="5" bestFit="1" customWidth="1"/>
    <col min="4" max="4" width="11.44140625" style="5"/>
    <col min="5" max="5" width="35" style="5" bestFit="1" customWidth="1"/>
    <col min="6" max="7" width="11.44140625" style="5"/>
    <col min="8" max="8" width="25.88671875" style="5" bestFit="1" customWidth="1"/>
    <col min="9" max="9" width="28.109375" style="5" bestFit="1" customWidth="1"/>
    <col min="10" max="10" width="1.6640625" style="23" customWidth="1"/>
    <col min="11" max="11" width="8.5546875" style="5" bestFit="1" customWidth="1"/>
    <col min="12" max="12" width="35" style="5" bestFit="1" customWidth="1"/>
    <col min="13" max="14" width="9.33203125" style="5" customWidth="1"/>
    <col min="15" max="15" width="25.88671875" style="5" bestFit="1" customWidth="1"/>
    <col min="16" max="16" width="28.109375" style="5" bestFit="1" customWidth="1"/>
    <col min="17" max="17" width="1.6640625" style="23" customWidth="1"/>
    <col min="18" max="18" width="11.44140625" style="5"/>
    <col min="19" max="19" width="19.109375" style="5" customWidth="1"/>
    <col min="20" max="20" width="34.33203125" style="5" bestFit="1" customWidth="1"/>
    <col min="21" max="21" width="11.44140625" style="5"/>
    <col min="22" max="22" width="25.88671875" style="5" bestFit="1" customWidth="1"/>
    <col min="23" max="23" width="28.109375" style="5" bestFit="1" customWidth="1"/>
    <col min="24" max="24" width="1.6640625" style="8" customWidth="1"/>
    <col min="25" max="25" width="11.44140625" style="5"/>
    <col min="26" max="26" width="34.33203125" style="5" bestFit="1" customWidth="1"/>
    <col min="27" max="27" width="34.33203125" style="5" customWidth="1"/>
    <col min="28" max="28" width="11.44140625" style="5"/>
    <col min="29" max="29" width="25.88671875" style="5" bestFit="1" customWidth="1"/>
    <col min="30" max="30" width="28.109375" style="5" bestFit="1" customWidth="1"/>
    <col min="31" max="31" width="1.6640625" style="8" customWidth="1"/>
    <col min="32" max="16384" width="11.44140625" style="5"/>
  </cols>
  <sheetData>
    <row r="1" spans="1:31" ht="15" thickBot="1" x14ac:dyDescent="0.35"/>
    <row r="2" spans="1:31" ht="15" thickBot="1" x14ac:dyDescent="0.35">
      <c r="A2" s="21"/>
      <c r="B2" s="22" t="s">
        <v>40</v>
      </c>
      <c r="C2" s="22" t="s">
        <v>41</v>
      </c>
      <c r="D2" s="376" t="s">
        <v>48</v>
      </c>
      <c r="E2" s="350"/>
      <c r="F2" s="350"/>
      <c r="G2" s="350"/>
      <c r="H2" s="350"/>
      <c r="I2" s="350"/>
      <c r="J2" s="67"/>
      <c r="K2" s="349" t="s">
        <v>49</v>
      </c>
      <c r="L2" s="350"/>
      <c r="M2" s="350"/>
      <c r="N2" s="350"/>
      <c r="O2" s="350"/>
      <c r="P2" s="350"/>
      <c r="Q2" s="67"/>
      <c r="R2" s="349" t="s">
        <v>50</v>
      </c>
      <c r="S2" s="350"/>
      <c r="T2" s="350"/>
      <c r="U2" s="350"/>
      <c r="V2" s="350"/>
      <c r="W2" s="350"/>
      <c r="X2" s="68"/>
      <c r="Y2" s="349" t="s">
        <v>51</v>
      </c>
      <c r="Z2" s="350"/>
      <c r="AA2" s="350"/>
      <c r="AB2" s="350"/>
      <c r="AC2" s="350"/>
      <c r="AD2" s="350"/>
      <c r="AE2" s="68"/>
    </row>
    <row r="3" spans="1:31" ht="15" customHeight="1" x14ac:dyDescent="0.3">
      <c r="A3" s="351" t="s">
        <v>39</v>
      </c>
      <c r="B3" s="354" t="s">
        <v>38</v>
      </c>
      <c r="C3" s="43" t="s">
        <v>2</v>
      </c>
      <c r="D3" s="359" t="s">
        <v>142</v>
      </c>
      <c r="E3" s="360"/>
      <c r="F3" s="360"/>
      <c r="G3" s="360"/>
      <c r="H3" s="360"/>
      <c r="I3" s="361"/>
      <c r="J3" s="24"/>
      <c r="K3" s="359" t="s">
        <v>142</v>
      </c>
      <c r="L3" s="360"/>
      <c r="M3" s="360"/>
      <c r="N3" s="360"/>
      <c r="O3" s="360"/>
      <c r="P3" s="361"/>
      <c r="Q3" s="24"/>
      <c r="R3" s="359" t="s">
        <v>142</v>
      </c>
      <c r="S3" s="360"/>
      <c r="T3" s="360"/>
      <c r="U3" s="360"/>
      <c r="V3" s="360"/>
      <c r="W3" s="361"/>
      <c r="Y3" s="357" t="s">
        <v>143</v>
      </c>
      <c r="Z3" s="358"/>
      <c r="AA3" s="358"/>
      <c r="AB3" s="358"/>
      <c r="AC3" s="358"/>
      <c r="AD3" s="358"/>
    </row>
    <row r="4" spans="1:31" x14ac:dyDescent="0.3">
      <c r="A4" s="352"/>
      <c r="B4" s="355"/>
      <c r="C4" s="44" t="s">
        <v>3</v>
      </c>
      <c r="D4" s="343" t="s">
        <v>169</v>
      </c>
      <c r="E4" s="344"/>
      <c r="F4" s="344"/>
      <c r="G4" s="344"/>
      <c r="H4" s="344"/>
      <c r="I4" s="345"/>
      <c r="J4" s="24"/>
      <c r="K4" s="343" t="s">
        <v>169</v>
      </c>
      <c r="L4" s="344"/>
      <c r="M4" s="344"/>
      <c r="N4" s="344"/>
      <c r="O4" s="344"/>
      <c r="P4" s="345"/>
      <c r="Q4" s="24"/>
      <c r="R4" s="343" t="s">
        <v>169</v>
      </c>
      <c r="S4" s="344"/>
      <c r="T4" s="344"/>
      <c r="U4" s="344"/>
      <c r="V4" s="344"/>
      <c r="W4" s="345"/>
      <c r="Y4" s="373" t="s">
        <v>188</v>
      </c>
      <c r="Z4" s="374"/>
      <c r="AA4" s="374"/>
      <c r="AB4" s="374"/>
      <c r="AC4" s="374"/>
      <c r="AD4" s="374"/>
    </row>
    <row r="5" spans="1:31" x14ac:dyDescent="0.3">
      <c r="A5" s="352"/>
      <c r="B5" s="355"/>
      <c r="C5" s="69" t="s">
        <v>108</v>
      </c>
      <c r="D5" s="346" t="s">
        <v>177</v>
      </c>
      <c r="E5" s="347"/>
      <c r="F5" s="347"/>
      <c r="G5" s="347"/>
      <c r="H5" s="347"/>
      <c r="I5" s="348"/>
      <c r="J5" s="9"/>
      <c r="K5" s="346" t="s">
        <v>170</v>
      </c>
      <c r="L5" s="347"/>
      <c r="M5" s="347"/>
      <c r="N5" s="347"/>
      <c r="O5" s="347"/>
      <c r="P5" s="348"/>
      <c r="Q5" s="71"/>
      <c r="R5" s="346" t="s">
        <v>170</v>
      </c>
      <c r="S5" s="347"/>
      <c r="T5" s="347"/>
      <c r="U5" s="347"/>
      <c r="V5" s="347"/>
      <c r="W5" s="348"/>
      <c r="X5" s="71"/>
      <c r="Y5" s="375" t="s">
        <v>189</v>
      </c>
      <c r="Z5" s="375"/>
      <c r="AA5" s="375"/>
      <c r="AB5" s="375"/>
      <c r="AC5" s="375"/>
      <c r="AD5" s="375"/>
      <c r="AE5" s="72"/>
    </row>
    <row r="6" spans="1:31" ht="15" thickBot="1" x14ac:dyDescent="0.35">
      <c r="A6" s="353"/>
      <c r="B6" s="356"/>
      <c r="C6" s="61" t="s">
        <v>69</v>
      </c>
      <c r="D6" s="362" t="s">
        <v>181</v>
      </c>
      <c r="E6" s="363"/>
      <c r="F6" s="363"/>
      <c r="G6" s="363"/>
      <c r="H6" s="363"/>
      <c r="I6" s="364"/>
      <c r="J6" s="24"/>
      <c r="K6" s="362" t="s">
        <v>171</v>
      </c>
      <c r="L6" s="363"/>
      <c r="M6" s="363"/>
      <c r="N6" s="363"/>
      <c r="O6" s="363"/>
      <c r="P6" s="364"/>
      <c r="Q6" s="24"/>
      <c r="R6" s="362" t="s">
        <v>171</v>
      </c>
      <c r="S6" s="363"/>
      <c r="T6" s="363"/>
      <c r="U6" s="363"/>
      <c r="V6" s="363"/>
      <c r="W6" s="364"/>
      <c r="X6" s="35"/>
      <c r="Y6" s="365" t="s">
        <v>171</v>
      </c>
      <c r="Z6" s="363"/>
      <c r="AA6" s="363"/>
      <c r="AB6" s="363"/>
      <c r="AC6" s="363"/>
      <c r="AD6" s="364"/>
      <c r="AE6" s="35"/>
    </row>
    <row r="7" spans="1:31" ht="15" thickBot="1" x14ac:dyDescent="0.35">
      <c r="A7" s="11"/>
      <c r="B7" s="13"/>
      <c r="C7" s="60"/>
      <c r="D7" s="319"/>
      <c r="E7" s="320"/>
      <c r="F7" s="320"/>
      <c r="G7" s="320"/>
      <c r="H7" s="320"/>
      <c r="I7" s="320"/>
      <c r="K7" s="319"/>
      <c r="L7" s="320"/>
      <c r="M7" s="320"/>
      <c r="N7" s="320"/>
      <c r="O7" s="320"/>
      <c r="P7" s="320"/>
      <c r="R7" s="319"/>
      <c r="S7" s="320"/>
      <c r="T7" s="320"/>
      <c r="U7" s="320"/>
      <c r="V7" s="320"/>
      <c r="W7" s="320"/>
      <c r="Y7" s="262"/>
      <c r="Z7" s="263"/>
      <c r="AA7" s="263"/>
      <c r="AB7" s="263"/>
      <c r="AC7" s="263"/>
      <c r="AD7" s="263"/>
    </row>
    <row r="8" spans="1:31" ht="15" customHeight="1" thickBot="1" x14ac:dyDescent="0.35">
      <c r="A8" s="335" t="s">
        <v>37</v>
      </c>
      <c r="B8" s="336" t="s">
        <v>102</v>
      </c>
      <c r="C8" s="58" t="s">
        <v>5</v>
      </c>
      <c r="D8" s="337" t="s">
        <v>271</v>
      </c>
      <c r="E8" s="338"/>
      <c r="F8" s="338"/>
      <c r="G8" s="338"/>
      <c r="H8" s="339"/>
      <c r="I8" s="101" t="s">
        <v>180</v>
      </c>
      <c r="K8" s="337" t="s">
        <v>172</v>
      </c>
      <c r="L8" s="338"/>
      <c r="M8" s="338"/>
      <c r="N8" s="338"/>
      <c r="O8" s="339"/>
      <c r="P8" s="101" t="s">
        <v>117</v>
      </c>
      <c r="R8" s="337" t="s">
        <v>172</v>
      </c>
      <c r="S8" s="338"/>
      <c r="T8" s="338"/>
      <c r="U8" s="338"/>
      <c r="V8" s="339"/>
      <c r="W8" s="101" t="s">
        <v>117</v>
      </c>
      <c r="Y8" s="337" t="s">
        <v>128</v>
      </c>
      <c r="Z8" s="338"/>
      <c r="AA8" s="338"/>
      <c r="AB8" s="338"/>
      <c r="AC8" s="339"/>
      <c r="AD8" s="101" t="s">
        <v>127</v>
      </c>
    </row>
    <row r="9" spans="1:31" ht="15" thickBot="1" x14ac:dyDescent="0.35">
      <c r="A9" s="335"/>
      <c r="B9" s="336"/>
      <c r="C9" s="14" t="s">
        <v>6</v>
      </c>
      <c r="D9" s="340" t="s">
        <v>178</v>
      </c>
      <c r="E9" s="341"/>
      <c r="F9" s="341"/>
      <c r="G9" s="341"/>
      <c r="H9" s="342"/>
      <c r="I9" s="89" t="s">
        <v>180</v>
      </c>
      <c r="K9" s="340" t="s">
        <v>172</v>
      </c>
      <c r="L9" s="341"/>
      <c r="M9" s="341"/>
      <c r="N9" s="341"/>
      <c r="O9" s="342"/>
      <c r="P9" s="89" t="s">
        <v>117</v>
      </c>
      <c r="R9" s="337" t="s">
        <v>172</v>
      </c>
      <c r="S9" s="338"/>
      <c r="T9" s="338"/>
      <c r="U9" s="338"/>
      <c r="V9" s="339"/>
      <c r="W9" s="89" t="s">
        <v>117</v>
      </c>
      <c r="Y9" s="340" t="s">
        <v>149</v>
      </c>
      <c r="Z9" s="341"/>
      <c r="AA9" s="341"/>
      <c r="AB9" s="341"/>
      <c r="AC9" s="342"/>
      <c r="AD9" s="100" t="s">
        <v>127</v>
      </c>
    </row>
    <row r="10" spans="1:31" ht="15" thickBot="1" x14ac:dyDescent="0.35">
      <c r="A10" s="335"/>
      <c r="B10" s="336"/>
      <c r="C10" s="59" t="s">
        <v>7</v>
      </c>
      <c r="D10" s="331" t="s">
        <v>179</v>
      </c>
      <c r="E10" s="332"/>
      <c r="F10" s="332"/>
      <c r="G10" s="332"/>
      <c r="H10" s="276"/>
      <c r="I10" s="100" t="s">
        <v>180</v>
      </c>
      <c r="K10" s="331" t="s">
        <v>172</v>
      </c>
      <c r="L10" s="332"/>
      <c r="M10" s="332"/>
      <c r="N10" s="332"/>
      <c r="O10" s="276"/>
      <c r="P10" s="100" t="s">
        <v>117</v>
      </c>
      <c r="R10" s="337" t="s">
        <v>172</v>
      </c>
      <c r="S10" s="338"/>
      <c r="T10" s="338"/>
      <c r="U10" s="338"/>
      <c r="V10" s="339"/>
      <c r="W10" s="100" t="s">
        <v>117</v>
      </c>
      <c r="Y10" s="331"/>
      <c r="Z10" s="332"/>
      <c r="AA10" s="332"/>
      <c r="AB10" s="332"/>
      <c r="AC10" s="276"/>
      <c r="AD10" s="100" t="s">
        <v>127</v>
      </c>
    </row>
    <row r="11" spans="1:31" ht="15" thickBot="1" x14ac:dyDescent="0.35">
      <c r="A11" s="12"/>
      <c r="B11" s="15"/>
      <c r="C11" s="15"/>
      <c r="D11" s="333"/>
      <c r="E11" s="334"/>
      <c r="F11" s="334"/>
      <c r="G11" s="334"/>
      <c r="H11" s="334"/>
      <c r="I11" s="334"/>
      <c r="K11" s="333"/>
      <c r="L11" s="334"/>
      <c r="M11" s="334"/>
      <c r="N11" s="334"/>
      <c r="O11" s="334"/>
      <c r="P11" s="334"/>
      <c r="R11" s="333"/>
      <c r="S11" s="334"/>
      <c r="T11" s="334"/>
      <c r="U11" s="334"/>
      <c r="V11" s="334"/>
      <c r="W11" s="334"/>
      <c r="Y11" s="262"/>
      <c r="Z11" s="263"/>
      <c r="AA11" s="263"/>
      <c r="AB11" s="263"/>
      <c r="AC11" s="263"/>
      <c r="AD11" s="263"/>
    </row>
    <row r="12" spans="1:31" ht="15" customHeight="1" x14ac:dyDescent="0.3">
      <c r="A12" s="321" t="s">
        <v>8</v>
      </c>
      <c r="B12" s="324" t="s">
        <v>103</v>
      </c>
      <c r="C12" s="56" t="s">
        <v>70</v>
      </c>
      <c r="D12" s="298" t="s">
        <v>187</v>
      </c>
      <c r="E12" s="301"/>
      <c r="F12" s="301"/>
      <c r="G12" s="301"/>
      <c r="H12" s="301"/>
      <c r="I12" s="299"/>
      <c r="K12" s="298" t="s">
        <v>186</v>
      </c>
      <c r="L12" s="301"/>
      <c r="M12" s="301"/>
      <c r="N12" s="301"/>
      <c r="O12" s="301"/>
      <c r="P12" s="299"/>
      <c r="R12" s="298" t="s">
        <v>168</v>
      </c>
      <c r="S12" s="301"/>
      <c r="T12" s="301"/>
      <c r="U12" s="301"/>
      <c r="V12" s="301"/>
      <c r="W12" s="299"/>
      <c r="Y12" s="327" t="s">
        <v>197</v>
      </c>
      <c r="Z12" s="328"/>
      <c r="AA12" s="328"/>
      <c r="AB12" s="328"/>
      <c r="AC12" s="328"/>
      <c r="AD12" s="328"/>
    </row>
    <row r="13" spans="1:31" x14ac:dyDescent="0.3">
      <c r="A13" s="322"/>
      <c r="B13" s="325"/>
      <c r="C13" s="16" t="s">
        <v>81</v>
      </c>
      <c r="D13" s="369">
        <v>5.7</v>
      </c>
      <c r="E13" s="285"/>
      <c r="F13" s="285"/>
      <c r="G13" s="285"/>
      <c r="H13" s="285"/>
      <c r="I13" s="286"/>
      <c r="K13" s="369" t="s">
        <v>186</v>
      </c>
      <c r="L13" s="285"/>
      <c r="M13" s="285"/>
      <c r="N13" s="285"/>
      <c r="O13" s="285"/>
      <c r="P13" s="286"/>
      <c r="R13" s="369" t="s">
        <v>168</v>
      </c>
      <c r="S13" s="285"/>
      <c r="T13" s="285"/>
      <c r="U13" s="285"/>
      <c r="V13" s="285"/>
      <c r="W13" s="286"/>
      <c r="Y13" s="329">
        <v>230</v>
      </c>
      <c r="Z13" s="330"/>
      <c r="AA13" s="330"/>
      <c r="AB13" s="330"/>
      <c r="AC13" s="330"/>
      <c r="AD13" s="330"/>
    </row>
    <row r="14" spans="1:31" ht="15" thickBot="1" x14ac:dyDescent="0.35">
      <c r="A14" s="323"/>
      <c r="B14" s="326"/>
      <c r="C14" s="57" t="s">
        <v>10</v>
      </c>
      <c r="D14" s="318" t="s">
        <v>182</v>
      </c>
      <c r="E14" s="288"/>
      <c r="F14" s="288"/>
      <c r="G14" s="288"/>
      <c r="H14" s="289"/>
      <c r="I14" s="90" t="s">
        <v>183</v>
      </c>
      <c r="K14" s="318" t="s">
        <v>168</v>
      </c>
      <c r="L14" s="288"/>
      <c r="M14" s="288"/>
      <c r="N14" s="288"/>
      <c r="O14" s="289"/>
      <c r="P14" s="90" t="s">
        <v>116</v>
      </c>
      <c r="R14" s="318" t="s">
        <v>168</v>
      </c>
      <c r="S14" s="288"/>
      <c r="T14" s="288"/>
      <c r="U14" s="288"/>
      <c r="V14" s="289"/>
      <c r="W14" s="90" t="s">
        <v>116</v>
      </c>
      <c r="Y14" s="318" t="s">
        <v>185</v>
      </c>
      <c r="Z14" s="288"/>
      <c r="AA14" s="288"/>
      <c r="AB14" s="288"/>
      <c r="AC14" s="289"/>
      <c r="AD14" s="90" t="s">
        <v>153</v>
      </c>
    </row>
    <row r="15" spans="1:31" ht="15" thickBot="1" x14ac:dyDescent="0.35">
      <c r="A15" s="12"/>
      <c r="B15" s="15"/>
      <c r="C15" s="15"/>
      <c r="D15" s="319"/>
      <c r="E15" s="320"/>
      <c r="F15" s="320"/>
      <c r="G15" s="320"/>
      <c r="H15" s="320"/>
      <c r="I15" s="320"/>
      <c r="K15" s="319"/>
      <c r="L15" s="320"/>
      <c r="M15" s="320"/>
      <c r="N15" s="320"/>
      <c r="O15" s="320"/>
      <c r="P15" s="320"/>
      <c r="R15" s="319"/>
      <c r="S15" s="320"/>
      <c r="T15" s="320"/>
      <c r="U15" s="320"/>
      <c r="V15" s="320"/>
      <c r="W15" s="320"/>
      <c r="Y15" s="319"/>
      <c r="Z15" s="320"/>
      <c r="AA15" s="320"/>
      <c r="AB15" s="320"/>
      <c r="AC15" s="320"/>
      <c r="AD15" s="320"/>
    </row>
    <row r="16" spans="1:31" ht="15.75" customHeight="1" thickBot="1" x14ac:dyDescent="0.35">
      <c r="A16" s="315" t="s">
        <v>11</v>
      </c>
      <c r="B16" s="307" t="s">
        <v>104</v>
      </c>
      <c r="C16" s="51" t="s">
        <v>96</v>
      </c>
      <c r="D16" s="102" t="s">
        <v>32</v>
      </c>
      <c r="E16" s="103" t="s">
        <v>74</v>
      </c>
      <c r="F16" s="103" t="s">
        <v>20</v>
      </c>
      <c r="G16" s="103" t="s">
        <v>118</v>
      </c>
      <c r="H16" s="104" t="s">
        <v>101</v>
      </c>
      <c r="I16" s="104" t="s">
        <v>23</v>
      </c>
      <c r="K16" s="102" t="s">
        <v>32</v>
      </c>
      <c r="L16" s="103" t="s">
        <v>74</v>
      </c>
      <c r="M16" s="103" t="s">
        <v>20</v>
      </c>
      <c r="N16" s="103" t="s">
        <v>118</v>
      </c>
      <c r="O16" s="104" t="s">
        <v>101</v>
      </c>
      <c r="P16" s="104" t="s">
        <v>23</v>
      </c>
      <c r="R16" s="102" t="s">
        <v>32</v>
      </c>
      <c r="S16" s="103" t="s">
        <v>74</v>
      </c>
      <c r="T16" s="103" t="s">
        <v>20</v>
      </c>
      <c r="U16" s="103" t="s">
        <v>118</v>
      </c>
      <c r="V16" s="104" t="s">
        <v>101</v>
      </c>
      <c r="W16" s="104" t="s">
        <v>23</v>
      </c>
      <c r="Y16" s="102" t="s">
        <v>32</v>
      </c>
      <c r="Z16" s="103" t="s">
        <v>74</v>
      </c>
      <c r="AA16" s="103" t="s">
        <v>20</v>
      </c>
      <c r="AB16" s="103" t="s">
        <v>118</v>
      </c>
      <c r="AC16" s="104" t="s">
        <v>101</v>
      </c>
      <c r="AD16" s="104" t="s">
        <v>23</v>
      </c>
    </row>
    <row r="17" spans="1:35" ht="15" customHeight="1" x14ac:dyDescent="0.3">
      <c r="A17" s="316"/>
      <c r="B17" s="308"/>
      <c r="C17" s="47" t="s">
        <v>12</v>
      </c>
      <c r="D17" s="53" t="s">
        <v>129</v>
      </c>
      <c r="E17" s="48" t="s">
        <v>130</v>
      </c>
      <c r="F17" s="91" t="s">
        <v>192</v>
      </c>
      <c r="G17" s="91" t="s">
        <v>269</v>
      </c>
      <c r="H17" s="83" t="s">
        <v>275</v>
      </c>
      <c r="I17" s="83">
        <v>1</v>
      </c>
      <c r="K17" s="53" t="s">
        <v>129</v>
      </c>
      <c r="L17" s="48" t="s">
        <v>130</v>
      </c>
      <c r="M17" s="91" t="s">
        <v>192</v>
      </c>
      <c r="N17" s="91" t="s">
        <v>269</v>
      </c>
      <c r="O17" s="83" t="s">
        <v>275</v>
      </c>
      <c r="P17" s="83">
        <v>1</v>
      </c>
      <c r="R17" s="53" t="s">
        <v>129</v>
      </c>
      <c r="S17" s="48" t="s">
        <v>130</v>
      </c>
      <c r="T17" s="91" t="s">
        <v>192</v>
      </c>
      <c r="U17" s="91" t="s">
        <v>269</v>
      </c>
      <c r="V17" s="83" t="s">
        <v>275</v>
      </c>
      <c r="W17" s="83">
        <v>1</v>
      </c>
      <c r="Y17" s="53" t="s">
        <v>129</v>
      </c>
      <c r="Z17" s="48" t="s">
        <v>130</v>
      </c>
      <c r="AA17" s="91" t="s">
        <v>113</v>
      </c>
      <c r="AB17" s="91" t="s">
        <v>154</v>
      </c>
      <c r="AC17" s="83" t="s">
        <v>302</v>
      </c>
      <c r="AD17" s="83">
        <v>2</v>
      </c>
    </row>
    <row r="18" spans="1:35" x14ac:dyDescent="0.3">
      <c r="A18" s="316"/>
      <c r="B18" s="308"/>
      <c r="C18" s="17" t="s">
        <v>13</v>
      </c>
      <c r="D18" s="54"/>
      <c r="E18" s="76"/>
      <c r="F18" s="92"/>
      <c r="G18" s="92"/>
      <c r="H18" s="125"/>
      <c r="I18" s="125"/>
      <c r="K18" s="54"/>
      <c r="L18" s="76"/>
      <c r="M18" s="92"/>
      <c r="N18" s="92"/>
      <c r="O18" s="125"/>
      <c r="P18" s="125"/>
      <c r="R18" s="54"/>
      <c r="S18" s="76"/>
      <c r="T18" s="92"/>
      <c r="U18" s="92"/>
      <c r="V18" s="125"/>
      <c r="W18" s="125"/>
      <c r="Y18" s="54" t="s">
        <v>79</v>
      </c>
      <c r="Z18" s="46" t="s">
        <v>122</v>
      </c>
      <c r="AA18" s="92" t="s">
        <v>113</v>
      </c>
      <c r="AB18" s="92" t="s">
        <v>140</v>
      </c>
      <c r="AC18" s="82" t="s">
        <v>131</v>
      </c>
      <c r="AD18" s="82">
        <v>1</v>
      </c>
      <c r="AI18" s="174"/>
    </row>
    <row r="19" spans="1:35" x14ac:dyDescent="0.3">
      <c r="A19" s="316"/>
      <c r="B19" s="308"/>
      <c r="C19" s="17" t="s">
        <v>14</v>
      </c>
      <c r="D19" s="54"/>
      <c r="E19" s="125"/>
      <c r="F19" s="92"/>
      <c r="G19" s="92"/>
      <c r="H19" s="125"/>
      <c r="I19" s="125"/>
      <c r="K19" s="54"/>
      <c r="L19" s="125"/>
      <c r="M19" s="92"/>
      <c r="N19" s="92"/>
      <c r="O19" s="125"/>
      <c r="P19" s="125"/>
      <c r="R19" s="54"/>
      <c r="S19" s="125"/>
      <c r="T19" s="92"/>
      <c r="U19" s="92"/>
      <c r="V19" s="125"/>
      <c r="W19" s="125"/>
      <c r="Y19" s="54" t="s">
        <v>123</v>
      </c>
      <c r="Z19" s="109" t="s">
        <v>124</v>
      </c>
      <c r="AA19" s="92" t="s">
        <v>113</v>
      </c>
      <c r="AB19" s="92" t="s">
        <v>140</v>
      </c>
      <c r="AC19" s="109" t="s">
        <v>132</v>
      </c>
      <c r="AD19" s="82">
        <v>1</v>
      </c>
    </row>
    <row r="20" spans="1:35" x14ac:dyDescent="0.3">
      <c r="A20" s="316"/>
      <c r="B20" s="308"/>
      <c r="C20" s="17" t="s">
        <v>15</v>
      </c>
      <c r="D20" s="54"/>
      <c r="E20" s="125"/>
      <c r="F20" s="92"/>
      <c r="G20" s="92"/>
      <c r="H20" s="125"/>
      <c r="I20" s="125"/>
      <c r="K20" s="54"/>
      <c r="L20" s="125"/>
      <c r="M20" s="92"/>
      <c r="N20" s="92"/>
      <c r="O20" s="125"/>
      <c r="P20" s="125"/>
      <c r="R20" s="54"/>
      <c r="S20" s="125"/>
      <c r="T20" s="92"/>
      <c r="U20" s="92"/>
      <c r="V20" s="125"/>
      <c r="W20" s="125"/>
      <c r="Y20" s="54"/>
      <c r="Z20" s="82"/>
      <c r="AA20" s="92"/>
      <c r="AB20" s="92"/>
      <c r="AC20" s="82"/>
      <c r="AD20" s="82"/>
    </row>
    <row r="21" spans="1:35" x14ac:dyDescent="0.3">
      <c r="A21" s="316"/>
      <c r="B21" s="308"/>
      <c r="C21" s="17" t="s">
        <v>16</v>
      </c>
      <c r="D21" s="54"/>
      <c r="E21" s="123"/>
      <c r="F21" s="92"/>
      <c r="G21" s="92"/>
      <c r="H21" s="125"/>
      <c r="I21" s="125"/>
      <c r="K21" s="54"/>
      <c r="L21" s="123"/>
      <c r="M21" s="92"/>
      <c r="N21" s="92"/>
      <c r="O21" s="125"/>
      <c r="P21" s="125"/>
      <c r="R21" s="54"/>
      <c r="S21" s="123"/>
      <c r="T21" s="92"/>
      <c r="U21" s="92"/>
      <c r="V21" s="125"/>
      <c r="W21" s="125"/>
      <c r="Y21" s="54"/>
      <c r="Z21" s="82"/>
      <c r="AA21" s="92"/>
      <c r="AB21" s="92"/>
      <c r="AC21" s="82"/>
      <c r="AD21" s="82"/>
    </row>
    <row r="22" spans="1:35" x14ac:dyDescent="0.3">
      <c r="A22" s="316"/>
      <c r="B22" s="308"/>
      <c r="C22" s="17" t="s">
        <v>17</v>
      </c>
      <c r="D22" s="54"/>
      <c r="E22" s="123"/>
      <c r="F22" s="92"/>
      <c r="G22" s="92"/>
      <c r="H22" s="125"/>
      <c r="I22" s="125"/>
      <c r="K22" s="54"/>
      <c r="L22" s="123"/>
      <c r="M22" s="92"/>
      <c r="N22" s="92"/>
      <c r="O22" s="125"/>
      <c r="P22" s="125"/>
      <c r="R22" s="54"/>
      <c r="S22" s="123"/>
      <c r="T22" s="92"/>
      <c r="U22" s="92"/>
      <c r="V22" s="125"/>
      <c r="W22" s="125"/>
      <c r="Y22" s="54"/>
      <c r="Z22" s="82"/>
      <c r="AA22" s="92"/>
      <c r="AB22" s="92"/>
      <c r="AC22" s="82"/>
      <c r="AD22" s="82"/>
    </row>
    <row r="23" spans="1:35" ht="15" thickBot="1" x14ac:dyDescent="0.35">
      <c r="A23" s="316"/>
      <c r="B23" s="308"/>
      <c r="C23" s="36" t="s">
        <v>33</v>
      </c>
      <c r="D23" s="55"/>
      <c r="E23" s="50"/>
      <c r="F23" s="94"/>
      <c r="G23" s="94"/>
      <c r="H23" s="50"/>
      <c r="I23" s="50"/>
      <c r="K23" s="55"/>
      <c r="L23" s="50"/>
      <c r="M23" s="94"/>
      <c r="N23" s="94"/>
      <c r="O23" s="50"/>
      <c r="P23" s="50"/>
      <c r="R23" s="55"/>
      <c r="S23" s="50"/>
      <c r="T23" s="94"/>
      <c r="U23" s="94"/>
      <c r="V23" s="50"/>
      <c r="W23" s="50"/>
      <c r="Y23" s="55"/>
      <c r="Z23" s="50"/>
      <c r="AA23" s="94"/>
      <c r="AB23" s="94"/>
      <c r="AC23" s="50"/>
      <c r="AD23" s="50"/>
    </row>
    <row r="24" spans="1:35" ht="16.8" thickBot="1" x14ac:dyDescent="0.35">
      <c r="A24" s="316"/>
      <c r="B24" s="308"/>
      <c r="C24" s="51" t="s">
        <v>94</v>
      </c>
      <c r="D24" s="102" t="s">
        <v>32</v>
      </c>
      <c r="E24" s="104" t="s">
        <v>95</v>
      </c>
      <c r="F24" s="103" t="s">
        <v>20</v>
      </c>
      <c r="G24" s="103" t="s">
        <v>118</v>
      </c>
      <c r="H24" s="104" t="s">
        <v>97</v>
      </c>
      <c r="I24" s="104" t="s">
        <v>23</v>
      </c>
      <c r="K24" s="102" t="s">
        <v>32</v>
      </c>
      <c r="L24" s="104" t="s">
        <v>95</v>
      </c>
      <c r="M24" s="103" t="s">
        <v>20</v>
      </c>
      <c r="N24" s="103" t="s">
        <v>118</v>
      </c>
      <c r="O24" s="104" t="s">
        <v>97</v>
      </c>
      <c r="P24" s="104" t="s">
        <v>23</v>
      </c>
      <c r="R24" s="102" t="s">
        <v>32</v>
      </c>
      <c r="S24" s="104" t="s">
        <v>95</v>
      </c>
      <c r="T24" s="103" t="s">
        <v>20</v>
      </c>
      <c r="U24" s="103" t="s">
        <v>118</v>
      </c>
      <c r="V24" s="104" t="s">
        <v>97</v>
      </c>
      <c r="W24" s="104" t="s">
        <v>23</v>
      </c>
      <c r="Y24" s="102" t="s">
        <v>32</v>
      </c>
      <c r="Z24" s="104" t="s">
        <v>95</v>
      </c>
      <c r="AA24" s="103" t="s">
        <v>20</v>
      </c>
      <c r="AB24" s="103" t="s">
        <v>118</v>
      </c>
      <c r="AC24" s="104" t="s">
        <v>97</v>
      </c>
      <c r="AD24" s="104" t="s">
        <v>23</v>
      </c>
    </row>
    <row r="25" spans="1:35" ht="15" thickBot="1" x14ac:dyDescent="0.35">
      <c r="A25" s="316"/>
      <c r="B25" s="308"/>
      <c r="C25" s="47" t="s">
        <v>19</v>
      </c>
      <c r="D25" s="53" t="s">
        <v>162</v>
      </c>
      <c r="E25" s="50" t="s">
        <v>273</v>
      </c>
      <c r="F25" s="91" t="s">
        <v>163</v>
      </c>
      <c r="G25" s="91" t="s">
        <v>164</v>
      </c>
      <c r="H25" s="83" t="s">
        <v>184</v>
      </c>
      <c r="I25" s="83">
        <v>3</v>
      </c>
      <c r="K25" s="53" t="s">
        <v>162</v>
      </c>
      <c r="L25" s="50" t="s">
        <v>273</v>
      </c>
      <c r="M25" s="91" t="s">
        <v>163</v>
      </c>
      <c r="N25" s="91" t="s">
        <v>164</v>
      </c>
      <c r="O25" s="83" t="s">
        <v>184</v>
      </c>
      <c r="P25" s="83">
        <v>3</v>
      </c>
      <c r="R25" s="53" t="s">
        <v>162</v>
      </c>
      <c r="S25" s="50" t="s">
        <v>273</v>
      </c>
      <c r="T25" s="91" t="s">
        <v>163</v>
      </c>
      <c r="U25" s="91" t="s">
        <v>164</v>
      </c>
      <c r="V25" s="83" t="s">
        <v>184</v>
      </c>
      <c r="W25" s="83">
        <v>3</v>
      </c>
      <c r="Y25" s="53" t="s">
        <v>190</v>
      </c>
      <c r="Z25" s="83" t="s">
        <v>493</v>
      </c>
      <c r="AA25" s="91" t="s">
        <v>113</v>
      </c>
      <c r="AB25" s="91" t="s">
        <v>140</v>
      </c>
      <c r="AC25" s="83" t="s">
        <v>300</v>
      </c>
      <c r="AD25" s="83">
        <v>1</v>
      </c>
    </row>
    <row r="26" spans="1:35" ht="15" thickBot="1" x14ac:dyDescent="0.35">
      <c r="A26" s="317"/>
      <c r="B26" s="309"/>
      <c r="C26" s="49" t="s">
        <v>18</v>
      </c>
      <c r="D26" s="55"/>
      <c r="E26" s="50"/>
      <c r="F26" s="92"/>
      <c r="G26" s="92"/>
      <c r="H26" s="50"/>
      <c r="I26" s="50"/>
      <c r="K26" s="55"/>
      <c r="L26" s="50"/>
      <c r="M26" s="92"/>
      <c r="N26" s="92"/>
      <c r="O26" s="50"/>
      <c r="P26" s="50"/>
      <c r="R26" s="55"/>
      <c r="S26" s="50"/>
      <c r="T26" s="92"/>
      <c r="U26" s="92"/>
      <c r="V26" s="50"/>
      <c r="W26" s="50"/>
      <c r="Y26" s="55"/>
      <c r="Z26" s="50"/>
      <c r="AA26" s="92"/>
      <c r="AB26" s="92"/>
      <c r="AC26" s="50"/>
      <c r="AD26" s="50"/>
    </row>
    <row r="27" spans="1:35" ht="15" thickBot="1" x14ac:dyDescent="0.35">
      <c r="A27" s="18"/>
      <c r="B27" s="15"/>
      <c r="C27" s="15"/>
      <c r="D27" s="333"/>
      <c r="E27" s="334"/>
      <c r="F27" s="334"/>
      <c r="G27" s="334"/>
      <c r="H27" s="334"/>
      <c r="I27" s="334"/>
      <c r="K27" s="333"/>
      <c r="L27" s="334"/>
      <c r="M27" s="334"/>
      <c r="N27" s="334"/>
      <c r="O27" s="334"/>
      <c r="P27" s="334"/>
      <c r="R27" s="333"/>
      <c r="S27" s="334"/>
      <c r="T27" s="334"/>
      <c r="U27" s="334"/>
      <c r="V27" s="334"/>
      <c r="W27" s="334"/>
      <c r="Y27" s="262"/>
      <c r="Z27" s="263"/>
      <c r="AA27" s="263"/>
      <c r="AB27" s="263"/>
      <c r="AC27" s="263"/>
      <c r="AD27" s="263"/>
    </row>
    <row r="28" spans="1:35" ht="60" customHeight="1" thickBot="1" x14ac:dyDescent="0.35">
      <c r="A28" s="264" t="s">
        <v>21</v>
      </c>
      <c r="B28" s="307" t="s">
        <v>105</v>
      </c>
      <c r="C28" s="51"/>
      <c r="D28" s="106" t="s">
        <v>32</v>
      </c>
      <c r="E28" s="85" t="s">
        <v>20</v>
      </c>
      <c r="F28" s="310" t="s">
        <v>98</v>
      </c>
      <c r="G28" s="305"/>
      <c r="H28" s="95" t="s">
        <v>23</v>
      </c>
      <c r="I28" s="84" t="s">
        <v>119</v>
      </c>
      <c r="K28" s="121" t="s">
        <v>32</v>
      </c>
      <c r="L28" s="85" t="s">
        <v>20</v>
      </c>
      <c r="M28" s="310" t="s">
        <v>98</v>
      </c>
      <c r="N28" s="305"/>
      <c r="O28" s="95" t="s">
        <v>23</v>
      </c>
      <c r="P28" s="84" t="s">
        <v>119</v>
      </c>
      <c r="R28" s="121" t="s">
        <v>32</v>
      </c>
      <c r="S28" s="85" t="s">
        <v>20</v>
      </c>
      <c r="T28" s="310" t="s">
        <v>98</v>
      </c>
      <c r="U28" s="305"/>
      <c r="V28" s="95" t="s">
        <v>23</v>
      </c>
      <c r="W28" s="84" t="s">
        <v>119</v>
      </c>
      <c r="Y28" s="81" t="s">
        <v>32</v>
      </c>
      <c r="Z28" s="85" t="s">
        <v>20</v>
      </c>
      <c r="AA28" s="310" t="s">
        <v>98</v>
      </c>
      <c r="AB28" s="305"/>
      <c r="AC28" s="95" t="s">
        <v>23</v>
      </c>
      <c r="AD28" s="84" t="s">
        <v>119</v>
      </c>
    </row>
    <row r="29" spans="1:35" ht="17.25" customHeight="1" x14ac:dyDescent="0.3">
      <c r="A29" s="265"/>
      <c r="B29" s="308"/>
      <c r="C29" s="47" t="s">
        <v>24</v>
      </c>
      <c r="D29" s="107"/>
      <c r="E29" s="83" t="s">
        <v>172</v>
      </c>
      <c r="F29" s="371"/>
      <c r="G29" s="270"/>
      <c r="H29" s="91"/>
      <c r="I29" s="91"/>
      <c r="K29" s="122"/>
      <c r="L29" s="83" t="s">
        <v>172</v>
      </c>
      <c r="M29" s="371"/>
      <c r="N29" s="270"/>
      <c r="O29" s="91"/>
      <c r="P29" s="91"/>
      <c r="R29" s="122"/>
      <c r="S29" s="83" t="s">
        <v>172</v>
      </c>
      <c r="T29" s="371"/>
      <c r="U29" s="270"/>
      <c r="V29" s="91"/>
      <c r="W29" s="91"/>
      <c r="Y29" s="162" t="s">
        <v>253</v>
      </c>
      <c r="Z29" s="83" t="s">
        <v>200</v>
      </c>
      <c r="AA29" s="311" t="s">
        <v>208</v>
      </c>
      <c r="AB29" s="312"/>
      <c r="AC29" s="91">
        <v>2</v>
      </c>
      <c r="AD29" s="91" t="s">
        <v>201</v>
      </c>
    </row>
    <row r="30" spans="1:35" ht="17.25" customHeight="1" x14ac:dyDescent="0.3">
      <c r="A30" s="265"/>
      <c r="B30" s="308"/>
      <c r="C30" s="17" t="s">
        <v>24</v>
      </c>
      <c r="D30" s="108"/>
      <c r="E30" s="83" t="s">
        <v>172</v>
      </c>
      <c r="F30" s="306"/>
      <c r="G30" s="260"/>
      <c r="H30" s="96"/>
      <c r="I30" s="92"/>
      <c r="K30" s="124"/>
      <c r="L30" s="83" t="s">
        <v>172</v>
      </c>
      <c r="M30" s="306"/>
      <c r="N30" s="260"/>
      <c r="O30" s="96"/>
      <c r="P30" s="92"/>
      <c r="R30" s="124"/>
      <c r="S30" s="83" t="s">
        <v>172</v>
      </c>
      <c r="T30" s="306"/>
      <c r="U30" s="260"/>
      <c r="V30" s="96"/>
      <c r="W30" s="92"/>
      <c r="Y30" s="78"/>
      <c r="Z30" s="82"/>
      <c r="AA30" s="306"/>
      <c r="AB30" s="260"/>
      <c r="AC30" s="96"/>
      <c r="AD30" s="92"/>
    </row>
    <row r="31" spans="1:35" x14ac:dyDescent="0.3">
      <c r="A31" s="265"/>
      <c r="B31" s="308"/>
      <c r="C31" s="17" t="s">
        <v>25</v>
      </c>
      <c r="D31" s="108"/>
      <c r="E31" s="83" t="s">
        <v>172</v>
      </c>
      <c r="F31" s="306"/>
      <c r="G31" s="260"/>
      <c r="H31" s="92"/>
      <c r="I31" s="92"/>
      <c r="K31" s="124"/>
      <c r="L31" s="83" t="s">
        <v>172</v>
      </c>
      <c r="M31" s="306"/>
      <c r="N31" s="260"/>
      <c r="O31" s="92"/>
      <c r="P31" s="92"/>
      <c r="R31" s="124"/>
      <c r="S31" s="83" t="s">
        <v>172</v>
      </c>
      <c r="T31" s="306"/>
      <c r="U31" s="260"/>
      <c r="V31" s="92"/>
      <c r="W31" s="92"/>
      <c r="Y31" s="162" t="s">
        <v>255</v>
      </c>
      <c r="Z31" s="82" t="s">
        <v>200</v>
      </c>
      <c r="AA31" s="261" t="s">
        <v>280</v>
      </c>
      <c r="AB31" s="261"/>
      <c r="AC31" s="92">
        <v>2</v>
      </c>
      <c r="AD31" s="92" t="s">
        <v>202</v>
      </c>
    </row>
    <row r="32" spans="1:35" x14ac:dyDescent="0.3">
      <c r="A32" s="265"/>
      <c r="B32" s="308"/>
      <c r="C32" s="17" t="s">
        <v>22</v>
      </c>
      <c r="D32" s="108"/>
      <c r="E32" s="83" t="s">
        <v>172</v>
      </c>
      <c r="F32" s="306"/>
      <c r="G32" s="260"/>
      <c r="H32" s="92"/>
      <c r="I32" s="92"/>
      <c r="K32" s="124"/>
      <c r="L32" s="83" t="s">
        <v>172</v>
      </c>
      <c r="M32" s="306"/>
      <c r="N32" s="260"/>
      <c r="O32" s="92"/>
      <c r="P32" s="92"/>
      <c r="R32" s="124"/>
      <c r="S32" s="83" t="s">
        <v>172</v>
      </c>
      <c r="T32" s="306"/>
      <c r="U32" s="260"/>
      <c r="V32" s="92"/>
      <c r="W32" s="92"/>
      <c r="Y32" s="78"/>
      <c r="Z32" s="82"/>
      <c r="AA32" s="261"/>
      <c r="AB32" s="261"/>
      <c r="AC32" s="92"/>
      <c r="AD32" s="92"/>
    </row>
    <row r="33" spans="1:31" x14ac:dyDescent="0.3">
      <c r="A33" s="265"/>
      <c r="B33" s="308"/>
      <c r="C33" s="17" t="s">
        <v>22</v>
      </c>
      <c r="D33" s="108"/>
      <c r="E33" s="83" t="s">
        <v>172</v>
      </c>
      <c r="F33" s="306"/>
      <c r="G33" s="260"/>
      <c r="H33" s="92"/>
      <c r="I33" s="97"/>
      <c r="K33" s="124"/>
      <c r="L33" s="83" t="s">
        <v>172</v>
      </c>
      <c r="M33" s="306"/>
      <c r="N33" s="260"/>
      <c r="O33" s="92"/>
      <c r="P33" s="97"/>
      <c r="R33" s="124"/>
      <c r="S33" s="83" t="s">
        <v>172</v>
      </c>
      <c r="T33" s="306"/>
      <c r="U33" s="260"/>
      <c r="V33" s="92"/>
      <c r="W33" s="97"/>
      <c r="Y33" s="78"/>
      <c r="Z33" s="82"/>
      <c r="AA33" s="306"/>
      <c r="AB33" s="260"/>
      <c r="AC33" s="92"/>
      <c r="AD33" s="97"/>
    </row>
    <row r="34" spans="1:31" ht="15" thickBot="1" x14ac:dyDescent="0.35">
      <c r="A34" s="265"/>
      <c r="B34" s="308"/>
      <c r="C34" s="49" t="s">
        <v>22</v>
      </c>
      <c r="D34" s="110"/>
      <c r="E34" s="83" t="s">
        <v>172</v>
      </c>
      <c r="F34" s="313"/>
      <c r="G34" s="314"/>
      <c r="H34" s="94"/>
      <c r="I34" s="93"/>
      <c r="K34" s="126"/>
      <c r="L34" s="83" t="s">
        <v>172</v>
      </c>
      <c r="M34" s="313"/>
      <c r="N34" s="314"/>
      <c r="O34" s="94"/>
      <c r="P34" s="93"/>
      <c r="R34" s="126"/>
      <c r="S34" s="83" t="s">
        <v>172</v>
      </c>
      <c r="T34" s="313"/>
      <c r="U34" s="314"/>
      <c r="V34" s="94"/>
      <c r="W34" s="93"/>
      <c r="Y34" s="79"/>
      <c r="Z34" s="50"/>
      <c r="AA34" s="313"/>
      <c r="AB34" s="314"/>
      <c r="AC34" s="94"/>
      <c r="AD34" s="93"/>
    </row>
    <row r="35" spans="1:31" s="37" customFormat="1" ht="15" thickBot="1" x14ac:dyDescent="0.35">
      <c r="A35" s="266"/>
      <c r="B35" s="309"/>
      <c r="C35" s="51" t="s">
        <v>71</v>
      </c>
      <c r="D35" s="372"/>
      <c r="E35" s="304"/>
      <c r="F35" s="304"/>
      <c r="G35" s="305"/>
      <c r="H35" s="103"/>
      <c r="I35" s="52"/>
      <c r="J35" s="38"/>
      <c r="K35" s="372"/>
      <c r="L35" s="304"/>
      <c r="M35" s="304"/>
      <c r="N35" s="305"/>
      <c r="O35" s="103"/>
      <c r="P35" s="52"/>
      <c r="Q35" s="38"/>
      <c r="R35" s="372"/>
      <c r="S35" s="304"/>
      <c r="T35" s="304"/>
      <c r="U35" s="305"/>
      <c r="V35" s="103"/>
      <c r="W35" s="52"/>
      <c r="X35" s="38"/>
      <c r="Y35" s="304" t="s">
        <v>100</v>
      </c>
      <c r="Z35" s="304"/>
      <c r="AA35" s="304"/>
      <c r="AB35" s="305"/>
      <c r="AC35" s="103"/>
      <c r="AD35" s="52"/>
      <c r="AE35" s="38"/>
    </row>
    <row r="36" spans="1:31" ht="15" thickBot="1" x14ac:dyDescent="0.35">
      <c r="A36" s="12"/>
      <c r="B36" s="15"/>
      <c r="C36" s="15"/>
      <c r="D36" s="319"/>
      <c r="E36" s="320"/>
      <c r="F36" s="320"/>
      <c r="G36" s="320"/>
      <c r="H36" s="320"/>
      <c r="I36" s="320"/>
      <c r="K36" s="319"/>
      <c r="L36" s="320"/>
      <c r="M36" s="320"/>
      <c r="N36" s="320"/>
      <c r="O36" s="320"/>
      <c r="P36" s="320"/>
      <c r="R36" s="319"/>
      <c r="S36" s="320"/>
      <c r="T36" s="320"/>
      <c r="U36" s="320"/>
      <c r="V36" s="320"/>
      <c r="W36" s="320"/>
      <c r="Y36" s="262"/>
      <c r="Z36" s="263"/>
      <c r="AA36" s="263"/>
      <c r="AB36" s="263"/>
      <c r="AC36" s="263"/>
      <c r="AD36" s="263"/>
    </row>
    <row r="37" spans="1:31" ht="15.75" customHeight="1" thickBot="1" x14ac:dyDescent="0.35">
      <c r="A37" s="291" t="s">
        <v>26</v>
      </c>
      <c r="B37" s="292" t="s">
        <v>106</v>
      </c>
      <c r="C37" s="56"/>
      <c r="D37" s="367" t="s">
        <v>9</v>
      </c>
      <c r="E37" s="296"/>
      <c r="F37" s="297" t="s">
        <v>10</v>
      </c>
      <c r="G37" s="295"/>
      <c r="H37" s="296"/>
      <c r="I37" s="80" t="s">
        <v>118</v>
      </c>
      <c r="J37" s="66" t="s">
        <v>9</v>
      </c>
      <c r="K37" s="367" t="s">
        <v>9</v>
      </c>
      <c r="L37" s="296"/>
      <c r="M37" s="297" t="s">
        <v>10</v>
      </c>
      <c r="N37" s="295"/>
      <c r="O37" s="296"/>
      <c r="P37" s="80" t="s">
        <v>118</v>
      </c>
      <c r="Q37" s="66"/>
      <c r="R37" s="367" t="s">
        <v>9</v>
      </c>
      <c r="S37" s="296"/>
      <c r="T37" s="297" t="s">
        <v>10</v>
      </c>
      <c r="U37" s="295"/>
      <c r="V37" s="296"/>
      <c r="W37" s="80" t="s">
        <v>118</v>
      </c>
      <c r="X37" s="66"/>
      <c r="Y37" s="295" t="s">
        <v>9</v>
      </c>
      <c r="Z37" s="296"/>
      <c r="AA37" s="297" t="s">
        <v>10</v>
      </c>
      <c r="AB37" s="295"/>
      <c r="AC37" s="296"/>
      <c r="AD37" s="80" t="s">
        <v>118</v>
      </c>
      <c r="AE37" s="66"/>
    </row>
    <row r="38" spans="1:31" ht="15" customHeight="1" x14ac:dyDescent="0.3">
      <c r="A38" s="291"/>
      <c r="B38" s="293"/>
      <c r="C38" s="16" t="s">
        <v>27</v>
      </c>
      <c r="D38" s="298" t="s">
        <v>165</v>
      </c>
      <c r="E38" s="299"/>
      <c r="F38" s="300" t="s">
        <v>166</v>
      </c>
      <c r="G38" s="301"/>
      <c r="H38" s="299"/>
      <c r="I38" s="98" t="s">
        <v>167</v>
      </c>
      <c r="K38" s="298" t="s">
        <v>165</v>
      </c>
      <c r="L38" s="299"/>
      <c r="M38" s="300" t="s">
        <v>166</v>
      </c>
      <c r="N38" s="301"/>
      <c r="O38" s="299"/>
      <c r="P38" s="98" t="s">
        <v>167</v>
      </c>
      <c r="R38" s="298" t="s">
        <v>165</v>
      </c>
      <c r="S38" s="299"/>
      <c r="T38" s="300" t="s">
        <v>166</v>
      </c>
      <c r="U38" s="301"/>
      <c r="V38" s="299"/>
      <c r="W38" s="98" t="s">
        <v>167</v>
      </c>
      <c r="Y38" s="302" t="s">
        <v>193</v>
      </c>
      <c r="Z38" s="303"/>
      <c r="AA38" s="300" t="s">
        <v>278</v>
      </c>
      <c r="AB38" s="301"/>
      <c r="AC38" s="299"/>
      <c r="AD38" s="98" t="s">
        <v>126</v>
      </c>
    </row>
    <row r="39" spans="1:31" x14ac:dyDescent="0.3">
      <c r="A39" s="291"/>
      <c r="B39" s="293"/>
      <c r="C39" s="16" t="s">
        <v>28</v>
      </c>
      <c r="D39" s="369"/>
      <c r="E39" s="286"/>
      <c r="F39" s="287"/>
      <c r="G39" s="285"/>
      <c r="H39" s="286"/>
      <c r="I39" s="99"/>
      <c r="K39" s="369"/>
      <c r="L39" s="286"/>
      <c r="M39" s="287" t="s">
        <v>168</v>
      </c>
      <c r="N39" s="285"/>
      <c r="O39" s="286"/>
      <c r="P39" s="99"/>
      <c r="R39" s="369"/>
      <c r="S39" s="286"/>
      <c r="T39" s="287" t="s">
        <v>168</v>
      </c>
      <c r="U39" s="285"/>
      <c r="V39" s="286"/>
      <c r="W39" s="99"/>
      <c r="Y39" s="285" t="s">
        <v>168</v>
      </c>
      <c r="Z39" s="286"/>
      <c r="AA39" s="287"/>
      <c r="AB39" s="285"/>
      <c r="AC39" s="286"/>
      <c r="AD39" s="99"/>
    </row>
    <row r="40" spans="1:31" ht="15" thickBot="1" x14ac:dyDescent="0.35">
      <c r="A40" s="291"/>
      <c r="B40" s="294"/>
      <c r="C40" s="57" t="s">
        <v>29</v>
      </c>
      <c r="D40" s="318"/>
      <c r="E40" s="289"/>
      <c r="F40" s="290"/>
      <c r="G40" s="288"/>
      <c r="H40" s="289"/>
      <c r="I40" s="90"/>
      <c r="K40" s="318"/>
      <c r="L40" s="289"/>
      <c r="M40" s="290" t="s">
        <v>168</v>
      </c>
      <c r="N40" s="288"/>
      <c r="O40" s="289"/>
      <c r="P40" s="90"/>
      <c r="R40" s="318"/>
      <c r="S40" s="289"/>
      <c r="T40" s="290" t="s">
        <v>168</v>
      </c>
      <c r="U40" s="288"/>
      <c r="V40" s="289"/>
      <c r="W40" s="90"/>
      <c r="Y40" s="288" t="s">
        <v>198</v>
      </c>
      <c r="Z40" s="289"/>
      <c r="AA40" s="290" t="s">
        <v>279</v>
      </c>
      <c r="AB40" s="288"/>
      <c r="AC40" s="289"/>
      <c r="AD40" s="90" t="s">
        <v>152</v>
      </c>
    </row>
    <row r="41" spans="1:31" ht="15" thickBot="1" x14ac:dyDescent="0.35">
      <c r="A41" s="12"/>
      <c r="B41" s="15"/>
      <c r="C41" s="15"/>
      <c r="D41" s="319"/>
      <c r="E41" s="320"/>
      <c r="F41" s="320"/>
      <c r="G41" s="320"/>
      <c r="H41" s="320"/>
      <c r="I41" s="320"/>
      <c r="K41" s="319"/>
      <c r="L41" s="320"/>
      <c r="M41" s="320"/>
      <c r="N41" s="320"/>
      <c r="O41" s="320"/>
      <c r="P41" s="320"/>
      <c r="R41" s="319"/>
      <c r="S41" s="320"/>
      <c r="T41" s="320"/>
      <c r="U41" s="320"/>
      <c r="V41" s="320"/>
      <c r="W41" s="320"/>
      <c r="Y41" s="262"/>
      <c r="Z41" s="263"/>
      <c r="AA41" s="263"/>
      <c r="AB41" s="263"/>
      <c r="AC41" s="263"/>
      <c r="AD41" s="263"/>
    </row>
    <row r="42" spans="1:31" ht="15" customHeight="1" thickBot="1" x14ac:dyDescent="0.35">
      <c r="A42" s="277" t="s">
        <v>30</v>
      </c>
      <c r="B42" s="279" t="s">
        <v>107</v>
      </c>
      <c r="C42" s="65"/>
      <c r="D42" s="111" t="s">
        <v>9</v>
      </c>
      <c r="E42" s="282" t="s">
        <v>90</v>
      </c>
      <c r="F42" s="283"/>
      <c r="G42" s="284" t="s">
        <v>121</v>
      </c>
      <c r="H42" s="284"/>
      <c r="I42" s="284"/>
      <c r="K42" s="128" t="s">
        <v>9</v>
      </c>
      <c r="L42" s="282" t="s">
        <v>90</v>
      </c>
      <c r="M42" s="283"/>
      <c r="N42" s="284" t="s">
        <v>121</v>
      </c>
      <c r="O42" s="284"/>
      <c r="P42" s="284"/>
      <c r="R42" s="128" t="s">
        <v>9</v>
      </c>
      <c r="S42" s="282" t="s">
        <v>90</v>
      </c>
      <c r="T42" s="283"/>
      <c r="U42" s="284" t="s">
        <v>121</v>
      </c>
      <c r="V42" s="284"/>
      <c r="W42" s="284"/>
      <c r="Y42" s="88" t="s">
        <v>9</v>
      </c>
      <c r="Z42" s="282" t="s">
        <v>90</v>
      </c>
      <c r="AA42" s="283"/>
      <c r="AB42" s="284" t="s">
        <v>121</v>
      </c>
      <c r="AC42" s="284"/>
      <c r="AD42" s="284"/>
    </row>
    <row r="43" spans="1:31" ht="15" customHeight="1" thickBot="1" x14ac:dyDescent="0.35">
      <c r="A43" s="278"/>
      <c r="B43" s="280"/>
      <c r="C43" s="64" t="s">
        <v>35</v>
      </c>
      <c r="D43" s="112" t="s">
        <v>169</v>
      </c>
      <c r="E43" s="272" t="s">
        <v>305</v>
      </c>
      <c r="F43" s="273"/>
      <c r="G43" s="274" t="s">
        <v>238</v>
      </c>
      <c r="H43" s="274"/>
      <c r="I43" s="274"/>
      <c r="J43" s="23">
        <v>12</v>
      </c>
      <c r="K43" s="129" t="s">
        <v>169</v>
      </c>
      <c r="L43" s="272">
        <v>13</v>
      </c>
      <c r="M43" s="273"/>
      <c r="N43" s="368">
        <v>89</v>
      </c>
      <c r="O43" s="368"/>
      <c r="P43" s="368"/>
      <c r="R43" s="129" t="s">
        <v>169</v>
      </c>
      <c r="S43" s="272">
        <v>13</v>
      </c>
      <c r="T43" s="273"/>
      <c r="U43" s="274">
        <v>89</v>
      </c>
      <c r="V43" s="274"/>
      <c r="W43" s="274"/>
      <c r="Y43" s="87"/>
      <c r="Z43" s="272" t="s">
        <v>235</v>
      </c>
      <c r="AA43" s="273"/>
      <c r="AB43" s="370" t="s">
        <v>306</v>
      </c>
      <c r="AC43" s="370"/>
      <c r="AD43" s="370"/>
    </row>
    <row r="44" spans="1:31" ht="15" thickBot="1" x14ac:dyDescent="0.35">
      <c r="A44" s="278"/>
      <c r="B44" s="281"/>
      <c r="C44" s="63" t="s">
        <v>34</v>
      </c>
      <c r="D44" s="105"/>
      <c r="E44" s="275"/>
      <c r="F44" s="276"/>
      <c r="G44" s="274"/>
      <c r="H44" s="274"/>
      <c r="I44" s="274"/>
      <c r="K44" s="127"/>
      <c r="L44" s="275"/>
      <c r="M44" s="276"/>
      <c r="N44" s="274"/>
      <c r="O44" s="274"/>
      <c r="P44" s="274"/>
      <c r="R44" s="127"/>
      <c r="S44" s="275"/>
      <c r="T44" s="276"/>
      <c r="U44" s="274"/>
      <c r="V44" s="274"/>
      <c r="W44" s="274"/>
      <c r="Y44" s="86" t="s">
        <v>195</v>
      </c>
      <c r="Z44" s="275" t="s">
        <v>196</v>
      </c>
      <c r="AA44" s="276"/>
      <c r="AB44" s="366"/>
      <c r="AC44" s="366"/>
      <c r="AD44" s="366"/>
    </row>
    <row r="45" spans="1:31" ht="15" thickBot="1" x14ac:dyDescent="0.35">
      <c r="A45" s="12"/>
      <c r="B45" s="15"/>
      <c r="C45" s="15"/>
      <c r="D45" s="262"/>
      <c r="E45" s="263"/>
      <c r="F45" s="263"/>
      <c r="G45" s="263"/>
      <c r="H45" s="263"/>
      <c r="I45" s="263"/>
      <c r="K45" s="262"/>
      <c r="L45" s="263"/>
      <c r="M45" s="263"/>
      <c r="N45" s="263"/>
      <c r="O45" s="263"/>
      <c r="P45" s="263"/>
      <c r="R45" s="262"/>
      <c r="S45" s="263"/>
      <c r="T45" s="263"/>
      <c r="U45" s="263"/>
      <c r="V45" s="263"/>
      <c r="W45" s="263"/>
      <c r="Y45" s="262"/>
      <c r="Z45" s="263"/>
      <c r="AA45" s="263"/>
      <c r="AB45" s="263"/>
      <c r="AC45" s="263"/>
      <c r="AD45" s="263"/>
    </row>
    <row r="46" spans="1:31" ht="15" customHeight="1" x14ac:dyDescent="0.3">
      <c r="A46" s="264" t="s">
        <v>31</v>
      </c>
      <c r="B46" s="267" t="s">
        <v>115</v>
      </c>
      <c r="C46" s="62" t="s">
        <v>36</v>
      </c>
      <c r="D46" s="270">
        <v>170</v>
      </c>
      <c r="E46" s="271"/>
      <c r="F46" s="271"/>
      <c r="G46" s="271"/>
      <c r="H46" s="271"/>
      <c r="I46" s="271"/>
      <c r="K46" s="270" t="s">
        <v>168</v>
      </c>
      <c r="L46" s="271"/>
      <c r="M46" s="271"/>
      <c r="N46" s="271"/>
      <c r="O46" s="271"/>
      <c r="P46" s="271"/>
      <c r="R46" s="270" t="s">
        <v>168</v>
      </c>
      <c r="S46" s="271"/>
      <c r="T46" s="271"/>
      <c r="U46" s="271"/>
      <c r="V46" s="271"/>
      <c r="W46" s="271"/>
      <c r="Y46" s="270">
        <v>89</v>
      </c>
      <c r="Z46" s="271"/>
      <c r="AA46" s="271"/>
      <c r="AB46" s="271"/>
      <c r="AC46" s="271"/>
      <c r="AD46" s="271"/>
    </row>
    <row r="47" spans="1:31" x14ac:dyDescent="0.3">
      <c r="A47" s="265"/>
      <c r="B47" s="268"/>
      <c r="C47" s="19" t="s">
        <v>72</v>
      </c>
      <c r="D47" s="260">
        <v>18</v>
      </c>
      <c r="E47" s="261"/>
      <c r="F47" s="261"/>
      <c r="G47" s="261"/>
      <c r="H47" s="261"/>
      <c r="I47" s="261"/>
      <c r="K47" s="260">
        <v>18</v>
      </c>
      <c r="L47" s="261"/>
      <c r="M47" s="261"/>
      <c r="N47" s="261"/>
      <c r="O47" s="261"/>
      <c r="P47" s="261"/>
      <c r="R47" s="260">
        <v>18</v>
      </c>
      <c r="S47" s="261"/>
      <c r="T47" s="261"/>
      <c r="U47" s="261"/>
      <c r="V47" s="261"/>
      <c r="W47" s="261"/>
      <c r="X47" s="8">
        <v>115</v>
      </c>
      <c r="Y47" s="260">
        <v>200</v>
      </c>
      <c r="Z47" s="261"/>
      <c r="AA47" s="261"/>
      <c r="AB47" s="261"/>
      <c r="AC47" s="261"/>
      <c r="AD47" s="261"/>
    </row>
    <row r="48" spans="1:31" x14ac:dyDescent="0.3">
      <c r="A48" s="265"/>
      <c r="B48" s="268"/>
      <c r="C48" s="19" t="s">
        <v>42</v>
      </c>
      <c r="D48" s="260">
        <v>11</v>
      </c>
      <c r="E48" s="261"/>
      <c r="F48" s="261"/>
      <c r="G48" s="261"/>
      <c r="H48" s="261"/>
      <c r="I48" s="261"/>
      <c r="K48" s="260">
        <v>11</v>
      </c>
      <c r="L48" s="261"/>
      <c r="M48" s="261"/>
      <c r="N48" s="261"/>
      <c r="O48" s="261"/>
      <c r="P48" s="261"/>
      <c r="R48" s="260">
        <v>11</v>
      </c>
      <c r="S48" s="261"/>
      <c r="T48" s="261"/>
      <c r="U48" s="261"/>
      <c r="V48" s="261"/>
      <c r="W48" s="261"/>
      <c r="Y48" s="260">
        <v>71</v>
      </c>
      <c r="Z48" s="261"/>
      <c r="AA48" s="261"/>
      <c r="AB48" s="261"/>
      <c r="AC48" s="261"/>
      <c r="AD48" s="261"/>
    </row>
    <row r="49" spans="1:31" x14ac:dyDescent="0.3">
      <c r="A49" s="265"/>
      <c r="B49" s="268"/>
      <c r="C49" s="19" t="s">
        <v>43</v>
      </c>
      <c r="D49" s="260" t="s">
        <v>277</v>
      </c>
      <c r="E49" s="261"/>
      <c r="F49" s="261"/>
      <c r="G49" s="261"/>
      <c r="H49" s="261"/>
      <c r="I49" s="261"/>
      <c r="K49" s="260" t="s">
        <v>276</v>
      </c>
      <c r="L49" s="261"/>
      <c r="M49" s="261"/>
      <c r="N49" s="261"/>
      <c r="O49" s="261"/>
      <c r="P49" s="261"/>
      <c r="R49" s="260" t="s">
        <v>276</v>
      </c>
      <c r="S49" s="261"/>
      <c r="T49" s="261"/>
      <c r="U49" s="261"/>
      <c r="V49" s="261"/>
      <c r="W49" s="261"/>
      <c r="Y49" s="260">
        <v>218</v>
      </c>
      <c r="Z49" s="261"/>
      <c r="AA49" s="261"/>
      <c r="AB49" s="261"/>
      <c r="AC49" s="261"/>
      <c r="AD49" s="261"/>
    </row>
    <row r="50" spans="1:31" x14ac:dyDescent="0.3">
      <c r="A50" s="265"/>
      <c r="B50" s="268"/>
      <c r="C50" s="17" t="s">
        <v>44</v>
      </c>
      <c r="D50" s="254" t="s">
        <v>168</v>
      </c>
      <c r="E50" s="255"/>
      <c r="F50" s="255"/>
      <c r="G50" s="255"/>
      <c r="H50" s="255"/>
      <c r="I50" s="255"/>
      <c r="K50" s="254" t="s">
        <v>168</v>
      </c>
      <c r="L50" s="255"/>
      <c r="M50" s="255"/>
      <c r="N50" s="255"/>
      <c r="O50" s="255"/>
      <c r="P50" s="255"/>
      <c r="R50" s="254" t="s">
        <v>168</v>
      </c>
      <c r="S50" s="255"/>
      <c r="T50" s="255"/>
      <c r="U50" s="255"/>
      <c r="V50" s="255"/>
      <c r="W50" s="255"/>
      <c r="Y50" s="254" t="s">
        <v>168</v>
      </c>
      <c r="Z50" s="255"/>
      <c r="AA50" s="255"/>
      <c r="AB50" s="255"/>
      <c r="AC50" s="255"/>
      <c r="AD50" s="255"/>
    </row>
    <row r="51" spans="1:31" x14ac:dyDescent="0.3">
      <c r="A51" s="265"/>
      <c r="B51" s="268"/>
      <c r="C51" s="17" t="s">
        <v>45</v>
      </c>
      <c r="D51" s="254" t="s">
        <v>168</v>
      </c>
      <c r="E51" s="255"/>
      <c r="F51" s="255"/>
      <c r="G51" s="255"/>
      <c r="H51" s="255"/>
      <c r="I51" s="255"/>
      <c r="K51" s="254" t="s">
        <v>168</v>
      </c>
      <c r="L51" s="255"/>
      <c r="M51" s="255"/>
      <c r="N51" s="255"/>
      <c r="O51" s="255"/>
      <c r="P51" s="255"/>
      <c r="R51" s="254" t="s">
        <v>168</v>
      </c>
      <c r="S51" s="255"/>
      <c r="T51" s="255"/>
      <c r="U51" s="255"/>
      <c r="V51" s="255"/>
      <c r="W51" s="255"/>
      <c r="Y51" s="254" t="s">
        <v>168</v>
      </c>
      <c r="Z51" s="255"/>
      <c r="AA51" s="255"/>
      <c r="AB51" s="255"/>
      <c r="AC51" s="255"/>
      <c r="AD51" s="255"/>
    </row>
    <row r="52" spans="1:31" x14ac:dyDescent="0.3">
      <c r="A52" s="265"/>
      <c r="B52" s="268"/>
      <c r="C52" s="19" t="s">
        <v>46</v>
      </c>
      <c r="D52" s="254" t="s">
        <v>168</v>
      </c>
      <c r="E52" s="255"/>
      <c r="F52" s="255"/>
      <c r="G52" s="255"/>
      <c r="H52" s="255"/>
      <c r="I52" s="255"/>
      <c r="K52" s="254" t="s">
        <v>168</v>
      </c>
      <c r="L52" s="255"/>
      <c r="M52" s="255"/>
      <c r="N52" s="255"/>
      <c r="O52" s="255"/>
      <c r="P52" s="255"/>
      <c r="R52" s="254" t="s">
        <v>168</v>
      </c>
      <c r="S52" s="255"/>
      <c r="T52" s="255"/>
      <c r="U52" s="255"/>
      <c r="V52" s="255"/>
      <c r="W52" s="255"/>
      <c r="Y52" s="254">
        <v>9.1999999999999993</v>
      </c>
      <c r="Z52" s="255"/>
      <c r="AA52" s="255"/>
      <c r="AB52" s="255"/>
      <c r="AC52" s="255"/>
      <c r="AD52" s="255"/>
    </row>
    <row r="53" spans="1:31" x14ac:dyDescent="0.3">
      <c r="A53" s="265"/>
      <c r="B53" s="268"/>
      <c r="C53" s="17" t="s">
        <v>47</v>
      </c>
      <c r="D53" s="252">
        <v>1076.5999999999999</v>
      </c>
      <c r="E53" s="253"/>
      <c r="F53" s="253"/>
      <c r="G53" s="253"/>
      <c r="H53" s="253"/>
      <c r="I53" s="253"/>
      <c r="K53" s="252">
        <v>771</v>
      </c>
      <c r="L53" s="253"/>
      <c r="M53" s="253"/>
      <c r="N53" s="253"/>
      <c r="O53" s="253"/>
      <c r="P53" s="253"/>
      <c r="R53" s="252">
        <v>771</v>
      </c>
      <c r="S53" s="253"/>
      <c r="T53" s="253"/>
      <c r="U53" s="253"/>
      <c r="V53" s="253"/>
      <c r="W53" s="253"/>
      <c r="Y53" s="260">
        <v>587</v>
      </c>
      <c r="Z53" s="261"/>
      <c r="AA53" s="261"/>
      <c r="AB53" s="261"/>
      <c r="AC53" s="261"/>
      <c r="AD53" s="261"/>
    </row>
    <row r="54" spans="1:31" ht="15" customHeight="1" x14ac:dyDescent="0.3">
      <c r="A54" s="265"/>
      <c r="B54" s="268"/>
      <c r="C54" s="256" t="s">
        <v>73</v>
      </c>
      <c r="D54" s="254" t="s">
        <v>168</v>
      </c>
      <c r="E54" s="255"/>
      <c r="F54" s="255"/>
      <c r="G54" s="255"/>
      <c r="H54" s="255"/>
      <c r="I54" s="255"/>
      <c r="J54" s="39"/>
      <c r="K54" s="254" t="s">
        <v>168</v>
      </c>
      <c r="L54" s="255"/>
      <c r="M54" s="255"/>
      <c r="N54" s="255"/>
      <c r="O54" s="255"/>
      <c r="P54" s="255"/>
      <c r="Q54" s="39"/>
      <c r="R54" s="254" t="s">
        <v>168</v>
      </c>
      <c r="S54" s="255"/>
      <c r="T54" s="255"/>
      <c r="U54" s="255"/>
      <c r="V54" s="255"/>
      <c r="W54" s="255"/>
      <c r="X54" s="39"/>
      <c r="Y54" s="254"/>
      <c r="Z54" s="255"/>
      <c r="AA54" s="255"/>
      <c r="AB54" s="255"/>
      <c r="AC54" s="255"/>
      <c r="AD54" s="255"/>
      <c r="AE54" s="39"/>
    </row>
    <row r="55" spans="1:31" ht="15" thickBot="1" x14ac:dyDescent="0.35">
      <c r="A55" s="266"/>
      <c r="B55" s="269"/>
      <c r="C55" s="257"/>
      <c r="D55" s="258"/>
      <c r="E55" s="259"/>
      <c r="F55" s="259"/>
      <c r="G55" s="259"/>
      <c r="H55" s="259"/>
      <c r="I55" s="259"/>
      <c r="J55" s="39"/>
      <c r="K55" s="258"/>
      <c r="L55" s="259"/>
      <c r="M55" s="259"/>
      <c r="N55" s="259"/>
      <c r="O55" s="259"/>
      <c r="P55" s="259"/>
      <c r="Q55" s="39"/>
      <c r="R55" s="258"/>
      <c r="S55" s="259"/>
      <c r="T55" s="259"/>
      <c r="U55" s="259"/>
      <c r="V55" s="259"/>
      <c r="W55" s="259"/>
      <c r="X55" s="39"/>
      <c r="Y55" s="258"/>
      <c r="Z55" s="259"/>
      <c r="AA55" s="259"/>
      <c r="AB55" s="259"/>
      <c r="AC55" s="259"/>
      <c r="AD55" s="259"/>
      <c r="AE55" s="39"/>
    </row>
  </sheetData>
  <mergeCells count="213">
    <mergeCell ref="Y8:AC8"/>
    <mergeCell ref="Y9:AC9"/>
    <mergeCell ref="Y10:AC10"/>
    <mergeCell ref="AA28:AB28"/>
    <mergeCell ref="D2:I2"/>
    <mergeCell ref="K2:P2"/>
    <mergeCell ref="R2:W2"/>
    <mergeCell ref="Y2:AD2"/>
    <mergeCell ref="D7:I7"/>
    <mergeCell ref="K7:P7"/>
    <mergeCell ref="R7:W7"/>
    <mergeCell ref="Y7:AD7"/>
    <mergeCell ref="D11:I11"/>
    <mergeCell ref="K11:P11"/>
    <mergeCell ref="R8:V8"/>
    <mergeCell ref="D13:I13"/>
    <mergeCell ref="K13:P13"/>
    <mergeCell ref="R13:W13"/>
    <mergeCell ref="Y13:AD13"/>
    <mergeCell ref="R11:W11"/>
    <mergeCell ref="Y11:AD11"/>
    <mergeCell ref="T28:U28"/>
    <mergeCell ref="D15:I15"/>
    <mergeCell ref="K15:P15"/>
    <mergeCell ref="A3:A6"/>
    <mergeCell ref="B3:B6"/>
    <mergeCell ref="D3:I3"/>
    <mergeCell ref="K3:P3"/>
    <mergeCell ref="R3:W3"/>
    <mergeCell ref="Y3:AD3"/>
    <mergeCell ref="D6:I6"/>
    <mergeCell ref="K6:P6"/>
    <mergeCell ref="R6:W6"/>
    <mergeCell ref="Y6:AD6"/>
    <mergeCell ref="D4:I4"/>
    <mergeCell ref="K4:P4"/>
    <mergeCell ref="R4:W4"/>
    <mergeCell ref="Y4:AD4"/>
    <mergeCell ref="D5:I5"/>
    <mergeCell ref="K5:P5"/>
    <mergeCell ref="R5:W5"/>
    <mergeCell ref="Y5:AD5"/>
    <mergeCell ref="A8:A10"/>
    <mergeCell ref="B8:B10"/>
    <mergeCell ref="D8:H8"/>
    <mergeCell ref="D9:H9"/>
    <mergeCell ref="D10:H10"/>
    <mergeCell ref="K8:O8"/>
    <mergeCell ref="K9:O9"/>
    <mergeCell ref="K10:O10"/>
    <mergeCell ref="R9:V9"/>
    <mergeCell ref="R10:V10"/>
    <mergeCell ref="A12:A14"/>
    <mergeCell ref="B12:B14"/>
    <mergeCell ref="D12:I12"/>
    <mergeCell ref="K12:P12"/>
    <mergeCell ref="R12:W12"/>
    <mergeCell ref="Y12:AD12"/>
    <mergeCell ref="D14:H14"/>
    <mergeCell ref="K14:O14"/>
    <mergeCell ref="R14:V14"/>
    <mergeCell ref="Y14:AC14"/>
    <mergeCell ref="R15:W15"/>
    <mergeCell ref="Y15:AD15"/>
    <mergeCell ref="T32:U32"/>
    <mergeCell ref="AA32:AB32"/>
    <mergeCell ref="T31:U31"/>
    <mergeCell ref="AA31:AB31"/>
    <mergeCell ref="T30:U30"/>
    <mergeCell ref="AA30:AB30"/>
    <mergeCell ref="M29:N29"/>
    <mergeCell ref="F33:G33"/>
    <mergeCell ref="M33:N33"/>
    <mergeCell ref="T33:U33"/>
    <mergeCell ref="T29:U29"/>
    <mergeCell ref="AA29:AB29"/>
    <mergeCell ref="R39:S39"/>
    <mergeCell ref="Y39:Z39"/>
    <mergeCell ref="AA39:AC39"/>
    <mergeCell ref="Y38:Z38"/>
    <mergeCell ref="Y37:Z37"/>
    <mergeCell ref="AA37:AC37"/>
    <mergeCell ref="AA38:AC38"/>
    <mergeCell ref="F32:G32"/>
    <mergeCell ref="M32:N32"/>
    <mergeCell ref="A16:A26"/>
    <mergeCell ref="B16:B26"/>
    <mergeCell ref="D27:I27"/>
    <mergeCell ref="K27:P27"/>
    <mergeCell ref="R27:W27"/>
    <mergeCell ref="Y27:AD27"/>
    <mergeCell ref="A28:A35"/>
    <mergeCell ref="B28:B35"/>
    <mergeCell ref="F28:G28"/>
    <mergeCell ref="M28:N28"/>
    <mergeCell ref="F31:G31"/>
    <mergeCell ref="M31:N31"/>
    <mergeCell ref="F30:G30"/>
    <mergeCell ref="M30:N30"/>
    <mergeCell ref="F34:G34"/>
    <mergeCell ref="M34:N34"/>
    <mergeCell ref="F29:G29"/>
    <mergeCell ref="D35:G35"/>
    <mergeCell ref="K35:N35"/>
    <mergeCell ref="R35:U35"/>
    <mergeCell ref="T34:U34"/>
    <mergeCell ref="AA33:AB33"/>
    <mergeCell ref="AA34:AB34"/>
    <mergeCell ref="Y35:AB35"/>
    <mergeCell ref="D38:E38"/>
    <mergeCell ref="K38:L38"/>
    <mergeCell ref="R38:S38"/>
    <mergeCell ref="R37:S37"/>
    <mergeCell ref="D37:E37"/>
    <mergeCell ref="F37:H37"/>
    <mergeCell ref="F38:H38"/>
    <mergeCell ref="R36:W36"/>
    <mergeCell ref="Y36:AD36"/>
    <mergeCell ref="D36:I36"/>
    <mergeCell ref="K36:P36"/>
    <mergeCell ref="Y41:AD41"/>
    <mergeCell ref="R40:S40"/>
    <mergeCell ref="Y40:Z40"/>
    <mergeCell ref="E43:F43"/>
    <mergeCell ref="G43:I43"/>
    <mergeCell ref="L43:M43"/>
    <mergeCell ref="Z43:AA43"/>
    <mergeCell ref="AB43:AD43"/>
    <mergeCell ref="Z42:AA42"/>
    <mergeCell ref="AB42:AD42"/>
    <mergeCell ref="E42:F42"/>
    <mergeCell ref="G42:I42"/>
    <mergeCell ref="L42:M42"/>
    <mergeCell ref="N42:P42"/>
    <mergeCell ref="D41:I41"/>
    <mergeCell ref="K41:P41"/>
    <mergeCell ref="R41:W41"/>
    <mergeCell ref="AA40:AC40"/>
    <mergeCell ref="A37:A40"/>
    <mergeCell ref="B37:B40"/>
    <mergeCell ref="K37:L37"/>
    <mergeCell ref="D40:E40"/>
    <mergeCell ref="K40:L40"/>
    <mergeCell ref="F40:H40"/>
    <mergeCell ref="M40:O40"/>
    <mergeCell ref="T40:V40"/>
    <mergeCell ref="N43:P43"/>
    <mergeCell ref="S43:T43"/>
    <mergeCell ref="U43:W43"/>
    <mergeCell ref="S42:T42"/>
    <mergeCell ref="U42:W42"/>
    <mergeCell ref="A42:A44"/>
    <mergeCell ref="B42:B44"/>
    <mergeCell ref="F39:H39"/>
    <mergeCell ref="M37:O37"/>
    <mergeCell ref="M38:O38"/>
    <mergeCell ref="M39:O39"/>
    <mergeCell ref="T37:V37"/>
    <mergeCell ref="T38:V38"/>
    <mergeCell ref="T39:V39"/>
    <mergeCell ref="D39:E39"/>
    <mergeCell ref="K39:L39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D52:I52"/>
    <mergeCell ref="K52:P52"/>
    <mergeCell ref="R52:W52"/>
    <mergeCell ref="Y52:AD52"/>
    <mergeCell ref="C54:C55"/>
    <mergeCell ref="D49:I49"/>
    <mergeCell ref="K49:P49"/>
    <mergeCell ref="R49:W49"/>
    <mergeCell ref="D51:I51"/>
    <mergeCell ref="K51:P51"/>
    <mergeCell ref="R51:W51"/>
    <mergeCell ref="Y51:AD51"/>
    <mergeCell ref="D54:I55"/>
    <mergeCell ref="K54:P55"/>
    <mergeCell ref="R54:W55"/>
    <mergeCell ref="Y54:AD55"/>
    <mergeCell ref="D53:I53"/>
    <mergeCell ref="K53:P53"/>
    <mergeCell ref="R53:W53"/>
    <mergeCell ref="Y53:AD53"/>
    <mergeCell ref="Y49:AD49"/>
    <mergeCell ref="D47:I47"/>
    <mergeCell ref="K47:P47"/>
    <mergeCell ref="R47:W47"/>
    <mergeCell ref="Y47:AD47"/>
    <mergeCell ref="E44:F44"/>
    <mergeCell ref="G44:I44"/>
    <mergeCell ref="L44:M44"/>
    <mergeCell ref="N44:P44"/>
    <mergeCell ref="S44:T44"/>
    <mergeCell ref="U44:W44"/>
    <mergeCell ref="D45:I45"/>
    <mergeCell ref="K45:P45"/>
    <mergeCell ref="R45:W45"/>
    <mergeCell ref="Y45:AD45"/>
    <mergeCell ref="Z44:AA44"/>
    <mergeCell ref="AB44:AD44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topLeftCell="C1" zoomScale="60" zoomScaleNormal="60" workbookViewId="0">
      <selection activeCell="AN25" sqref="AN25"/>
    </sheetView>
  </sheetViews>
  <sheetFormatPr baseColWidth="10" defaultColWidth="11.44140625" defaultRowHeight="14.4" x14ac:dyDescent="0.3"/>
  <cols>
    <col min="1" max="1" width="11.44140625" style="5"/>
    <col min="2" max="2" width="44.109375" style="5" customWidth="1"/>
    <col min="3" max="3" width="51.5546875" style="5" bestFit="1" customWidth="1"/>
    <col min="4" max="4" width="11.44140625" style="5"/>
    <col min="5" max="5" width="35" style="5" bestFit="1" customWidth="1"/>
    <col min="6" max="7" width="11.44140625" style="5"/>
    <col min="8" max="8" width="25.88671875" style="5" bestFit="1" customWidth="1"/>
    <col min="9" max="9" width="28.109375" style="5" bestFit="1" customWidth="1"/>
    <col min="10" max="10" width="1.6640625" style="23" customWidth="1"/>
    <col min="11" max="11" width="8.5546875" style="5" bestFit="1" customWidth="1"/>
    <col min="12" max="12" width="35" style="5" bestFit="1" customWidth="1"/>
    <col min="13" max="14" width="9.33203125" style="5" customWidth="1"/>
    <col min="15" max="15" width="25.88671875" style="5" bestFit="1" customWidth="1"/>
    <col min="16" max="16" width="28.109375" style="5" bestFit="1" customWidth="1"/>
    <col min="17" max="17" width="1.6640625" style="23" customWidth="1"/>
    <col min="18" max="19" width="11.44140625" style="5"/>
    <col min="20" max="20" width="34.33203125" style="5" bestFit="1" customWidth="1"/>
    <col min="21" max="21" width="11.44140625" style="5"/>
    <col min="22" max="22" width="25.88671875" style="5" bestFit="1" customWidth="1"/>
    <col min="23" max="23" width="28.109375" style="5" bestFit="1" customWidth="1"/>
    <col min="24" max="24" width="1.6640625" style="8" customWidth="1"/>
    <col min="25" max="25" width="11.44140625" style="5"/>
    <col min="26" max="26" width="34.33203125" style="5" bestFit="1" customWidth="1"/>
    <col min="27" max="27" width="34.33203125" style="5" customWidth="1"/>
    <col min="28" max="28" width="11.44140625" style="5"/>
    <col min="29" max="29" width="25.88671875" style="5" bestFit="1" customWidth="1"/>
    <col min="30" max="30" width="28.109375" style="5" bestFit="1" customWidth="1"/>
    <col min="31" max="31" width="1.6640625" style="8" customWidth="1"/>
    <col min="32" max="32" width="11.44140625" style="5"/>
    <col min="33" max="33" width="35" style="5" bestFit="1" customWidth="1"/>
    <col min="34" max="34" width="34.33203125" style="5" bestFit="1" customWidth="1"/>
    <col min="35" max="35" width="11.44140625" style="5"/>
    <col min="36" max="36" width="25.88671875" style="5" bestFit="1" customWidth="1"/>
    <col min="37" max="37" width="28.109375" style="5" bestFit="1" customWidth="1"/>
    <col min="38" max="38" width="1.6640625" style="8" customWidth="1"/>
    <col min="39" max="39" width="11.44140625" style="5"/>
    <col min="40" max="40" width="35" style="5" bestFit="1" customWidth="1"/>
    <col min="41" max="41" width="34.33203125" style="5" bestFit="1" customWidth="1"/>
    <col min="42" max="42" width="11.44140625" style="5"/>
    <col min="43" max="43" width="25.88671875" style="5" bestFit="1" customWidth="1"/>
    <col min="44" max="44" width="28.109375" style="5" bestFit="1" customWidth="1"/>
    <col min="45" max="16384" width="11.44140625" style="5"/>
  </cols>
  <sheetData>
    <row r="1" spans="1:44" ht="15" thickBot="1" x14ac:dyDescent="0.35"/>
    <row r="2" spans="1:44" ht="15" thickBot="1" x14ac:dyDescent="0.35">
      <c r="A2" s="21"/>
      <c r="B2" s="22" t="s">
        <v>40</v>
      </c>
      <c r="C2" s="22" t="s">
        <v>41</v>
      </c>
      <c r="D2" s="376" t="s">
        <v>48</v>
      </c>
      <c r="E2" s="350"/>
      <c r="F2" s="350"/>
      <c r="G2" s="350"/>
      <c r="H2" s="350"/>
      <c r="I2" s="350"/>
      <c r="J2" s="67"/>
      <c r="K2" s="349" t="s">
        <v>49</v>
      </c>
      <c r="L2" s="350"/>
      <c r="M2" s="350"/>
      <c r="N2" s="350"/>
      <c r="O2" s="350"/>
      <c r="P2" s="350"/>
      <c r="Q2" s="67"/>
      <c r="R2" s="349" t="s">
        <v>50</v>
      </c>
      <c r="S2" s="350"/>
      <c r="T2" s="350"/>
      <c r="U2" s="350"/>
      <c r="V2" s="350"/>
      <c r="W2" s="350"/>
      <c r="X2" s="68"/>
      <c r="Y2" s="349" t="s">
        <v>51</v>
      </c>
      <c r="Z2" s="350"/>
      <c r="AA2" s="350"/>
      <c r="AB2" s="350"/>
      <c r="AC2" s="350"/>
      <c r="AD2" s="350"/>
      <c r="AE2" s="68"/>
      <c r="AF2" s="349" t="s">
        <v>52</v>
      </c>
      <c r="AG2" s="350"/>
      <c r="AH2" s="350"/>
      <c r="AI2" s="350"/>
      <c r="AJ2" s="350"/>
      <c r="AK2" s="350"/>
      <c r="AL2" s="68"/>
      <c r="AM2" s="349" t="s">
        <v>144</v>
      </c>
      <c r="AN2" s="350"/>
      <c r="AO2" s="350"/>
      <c r="AP2" s="350"/>
      <c r="AQ2" s="350"/>
      <c r="AR2" s="350"/>
    </row>
    <row r="3" spans="1:44" ht="15" customHeight="1" x14ac:dyDescent="0.3">
      <c r="A3" s="351" t="s">
        <v>39</v>
      </c>
      <c r="B3" s="354" t="s">
        <v>38</v>
      </c>
      <c r="C3" s="43" t="s">
        <v>2</v>
      </c>
      <c r="D3" s="359" t="s">
        <v>142</v>
      </c>
      <c r="E3" s="360"/>
      <c r="F3" s="360"/>
      <c r="G3" s="360"/>
      <c r="H3" s="360"/>
      <c r="I3" s="361"/>
      <c r="J3" s="24"/>
      <c r="K3" s="359" t="s">
        <v>142</v>
      </c>
      <c r="L3" s="360"/>
      <c r="M3" s="360"/>
      <c r="N3" s="360"/>
      <c r="O3" s="360"/>
      <c r="P3" s="361"/>
      <c r="Q3" s="24"/>
      <c r="R3" s="359" t="s">
        <v>142</v>
      </c>
      <c r="S3" s="360"/>
      <c r="T3" s="360"/>
      <c r="U3" s="360"/>
      <c r="V3" s="360"/>
      <c r="W3" s="361"/>
      <c r="Y3" s="359" t="s">
        <v>120</v>
      </c>
      <c r="Z3" s="360"/>
      <c r="AA3" s="360"/>
      <c r="AB3" s="360"/>
      <c r="AC3" s="360"/>
      <c r="AD3" s="361"/>
      <c r="AF3" s="359" t="s">
        <v>145</v>
      </c>
      <c r="AG3" s="360"/>
      <c r="AH3" s="360"/>
      <c r="AI3" s="360"/>
      <c r="AJ3" s="360"/>
      <c r="AK3" s="361"/>
      <c r="AM3" s="357" t="s">
        <v>143</v>
      </c>
      <c r="AN3" s="358"/>
      <c r="AO3" s="358"/>
      <c r="AP3" s="358"/>
      <c r="AQ3" s="358"/>
      <c r="AR3" s="358"/>
    </row>
    <row r="4" spans="1:44" x14ac:dyDescent="0.3">
      <c r="A4" s="352"/>
      <c r="B4" s="355"/>
      <c r="C4" s="44" t="s">
        <v>3</v>
      </c>
      <c r="D4" s="343" t="s">
        <v>169</v>
      </c>
      <c r="E4" s="344"/>
      <c r="F4" s="344"/>
      <c r="G4" s="344"/>
      <c r="H4" s="344"/>
      <c r="I4" s="345"/>
      <c r="J4" s="24"/>
      <c r="K4" s="343" t="s">
        <v>169</v>
      </c>
      <c r="L4" s="344"/>
      <c r="M4" s="344"/>
      <c r="N4" s="344"/>
      <c r="O4" s="344"/>
      <c r="P4" s="345"/>
      <c r="Q4" s="24"/>
      <c r="R4" s="343" t="s">
        <v>169</v>
      </c>
      <c r="S4" s="344"/>
      <c r="T4" s="344"/>
      <c r="U4" s="344"/>
      <c r="V4" s="344"/>
      <c r="W4" s="345"/>
      <c r="Y4" s="343" t="s">
        <v>203</v>
      </c>
      <c r="Z4" s="344"/>
      <c r="AA4" s="344"/>
      <c r="AB4" s="344"/>
      <c r="AC4" s="344"/>
      <c r="AD4" s="345"/>
      <c r="AF4" s="343" t="s">
        <v>169</v>
      </c>
      <c r="AG4" s="344"/>
      <c r="AH4" s="344"/>
      <c r="AI4" s="344"/>
      <c r="AJ4" s="344"/>
      <c r="AK4" s="345"/>
      <c r="AM4" s="373" t="s">
        <v>188</v>
      </c>
      <c r="AN4" s="374"/>
      <c r="AO4" s="374"/>
      <c r="AP4" s="374"/>
      <c r="AQ4" s="374"/>
      <c r="AR4" s="374"/>
    </row>
    <row r="5" spans="1:44" x14ac:dyDescent="0.3">
      <c r="A5" s="352"/>
      <c r="B5" s="355"/>
      <c r="C5" s="69" t="s">
        <v>108</v>
      </c>
      <c r="D5" s="346" t="s">
        <v>177</v>
      </c>
      <c r="E5" s="347"/>
      <c r="F5" s="347"/>
      <c r="G5" s="347"/>
      <c r="H5" s="347"/>
      <c r="I5" s="348"/>
      <c r="J5" s="9"/>
      <c r="K5" s="346" t="s">
        <v>170</v>
      </c>
      <c r="L5" s="347"/>
      <c r="M5" s="347"/>
      <c r="N5" s="347"/>
      <c r="O5" s="347"/>
      <c r="P5" s="348"/>
      <c r="Q5" s="71"/>
      <c r="R5" s="346" t="s">
        <v>170</v>
      </c>
      <c r="S5" s="347"/>
      <c r="T5" s="347"/>
      <c r="U5" s="347"/>
      <c r="V5" s="347"/>
      <c r="W5" s="348"/>
      <c r="X5" s="71"/>
      <c r="Y5" s="346" t="s">
        <v>204</v>
      </c>
      <c r="Z5" s="347"/>
      <c r="AA5" s="347"/>
      <c r="AB5" s="347"/>
      <c r="AC5" s="347"/>
      <c r="AD5" s="348"/>
      <c r="AE5" s="72"/>
      <c r="AF5" s="346" t="s">
        <v>214</v>
      </c>
      <c r="AG5" s="347"/>
      <c r="AH5" s="347"/>
      <c r="AI5" s="347"/>
      <c r="AJ5" s="347"/>
      <c r="AK5" s="348"/>
      <c r="AL5" s="72"/>
      <c r="AM5" s="375" t="s">
        <v>189</v>
      </c>
      <c r="AN5" s="375"/>
      <c r="AO5" s="375"/>
      <c r="AP5" s="375"/>
      <c r="AQ5" s="375"/>
      <c r="AR5" s="375"/>
    </row>
    <row r="6" spans="1:44" ht="15" thickBot="1" x14ac:dyDescent="0.35">
      <c r="A6" s="353"/>
      <c r="B6" s="356"/>
      <c r="C6" s="61" t="s">
        <v>69</v>
      </c>
      <c r="D6" s="362" t="s">
        <v>181</v>
      </c>
      <c r="E6" s="363"/>
      <c r="F6" s="363"/>
      <c r="G6" s="363"/>
      <c r="H6" s="363"/>
      <c r="I6" s="364"/>
      <c r="J6" s="24"/>
      <c r="K6" s="362" t="s">
        <v>171</v>
      </c>
      <c r="L6" s="363"/>
      <c r="M6" s="363"/>
      <c r="N6" s="363"/>
      <c r="O6" s="363"/>
      <c r="P6" s="364"/>
      <c r="Q6" s="24"/>
      <c r="R6" s="362" t="s">
        <v>171</v>
      </c>
      <c r="S6" s="363"/>
      <c r="T6" s="363"/>
      <c r="U6" s="363"/>
      <c r="V6" s="363"/>
      <c r="W6" s="364"/>
      <c r="X6" s="35"/>
      <c r="Y6" s="365" t="s">
        <v>205</v>
      </c>
      <c r="Z6" s="363"/>
      <c r="AA6" s="363"/>
      <c r="AB6" s="363"/>
      <c r="AC6" s="363"/>
      <c r="AD6" s="364"/>
      <c r="AE6" s="35"/>
      <c r="AF6" s="365" t="s">
        <v>171</v>
      </c>
      <c r="AG6" s="363"/>
      <c r="AH6" s="363"/>
      <c r="AI6" s="363"/>
      <c r="AJ6" s="363"/>
      <c r="AK6" s="364"/>
      <c r="AM6" s="365" t="s">
        <v>171</v>
      </c>
      <c r="AN6" s="363"/>
      <c r="AO6" s="363"/>
      <c r="AP6" s="363"/>
      <c r="AQ6" s="363"/>
      <c r="AR6" s="364"/>
    </row>
    <row r="7" spans="1:44" ht="15" thickBot="1" x14ac:dyDescent="0.35">
      <c r="A7" s="11"/>
      <c r="B7" s="13"/>
      <c r="C7" s="60"/>
      <c r="D7" s="319"/>
      <c r="E7" s="320"/>
      <c r="F7" s="320"/>
      <c r="G7" s="320"/>
      <c r="H7" s="320"/>
      <c r="I7" s="320"/>
      <c r="K7" s="319"/>
      <c r="L7" s="320"/>
      <c r="M7" s="320"/>
      <c r="N7" s="320"/>
      <c r="O7" s="320"/>
      <c r="P7" s="320"/>
      <c r="R7" s="319"/>
      <c r="S7" s="320"/>
      <c r="T7" s="320"/>
      <c r="U7" s="320"/>
      <c r="V7" s="320"/>
      <c r="W7" s="320"/>
      <c r="Y7" s="319"/>
      <c r="Z7" s="320"/>
      <c r="AA7" s="320"/>
      <c r="AB7" s="320"/>
      <c r="AC7" s="320"/>
      <c r="AD7" s="320"/>
      <c r="AF7" s="319"/>
      <c r="AG7" s="320"/>
      <c r="AH7" s="320"/>
      <c r="AI7" s="320"/>
      <c r="AJ7" s="320"/>
      <c r="AK7" s="320"/>
      <c r="AM7" s="262"/>
      <c r="AN7" s="263"/>
      <c r="AO7" s="263"/>
      <c r="AP7" s="263"/>
      <c r="AQ7" s="263"/>
      <c r="AR7" s="263"/>
    </row>
    <row r="8" spans="1:44" ht="15" customHeight="1" x14ac:dyDescent="0.3">
      <c r="A8" s="335" t="s">
        <v>37</v>
      </c>
      <c r="B8" s="336" t="s">
        <v>102</v>
      </c>
      <c r="C8" s="58" t="s">
        <v>5</v>
      </c>
      <c r="D8" s="337" t="s">
        <v>271</v>
      </c>
      <c r="E8" s="338"/>
      <c r="F8" s="338"/>
      <c r="G8" s="338"/>
      <c r="H8" s="339"/>
      <c r="I8" s="101" t="s">
        <v>180</v>
      </c>
      <c r="K8" s="337" t="s">
        <v>172</v>
      </c>
      <c r="L8" s="338"/>
      <c r="M8" s="338"/>
      <c r="N8" s="338"/>
      <c r="O8" s="339"/>
      <c r="P8" s="101" t="s">
        <v>117</v>
      </c>
      <c r="R8" s="337" t="s">
        <v>172</v>
      </c>
      <c r="S8" s="338"/>
      <c r="T8" s="338"/>
      <c r="U8" s="338"/>
      <c r="V8" s="339"/>
      <c r="W8" s="101" t="s">
        <v>117</v>
      </c>
      <c r="Y8" s="337" t="s">
        <v>128</v>
      </c>
      <c r="Z8" s="338"/>
      <c r="AA8" s="338"/>
      <c r="AB8" s="338"/>
      <c r="AC8" s="339"/>
      <c r="AD8" s="101" t="s">
        <v>150</v>
      </c>
      <c r="AF8" s="337" t="s">
        <v>128</v>
      </c>
      <c r="AG8" s="338"/>
      <c r="AH8" s="338"/>
      <c r="AI8" s="338"/>
      <c r="AJ8" s="339"/>
      <c r="AK8" s="101" t="s">
        <v>262</v>
      </c>
      <c r="AM8" s="337" t="s">
        <v>128</v>
      </c>
      <c r="AN8" s="338"/>
      <c r="AO8" s="338"/>
      <c r="AP8" s="338"/>
      <c r="AQ8" s="339"/>
      <c r="AR8" s="101" t="s">
        <v>127</v>
      </c>
    </row>
    <row r="9" spans="1:44" x14ac:dyDescent="0.3">
      <c r="A9" s="335"/>
      <c r="B9" s="336"/>
      <c r="C9" s="14" t="s">
        <v>6</v>
      </c>
      <c r="D9" s="340" t="s">
        <v>178</v>
      </c>
      <c r="E9" s="341"/>
      <c r="F9" s="341"/>
      <c r="G9" s="341"/>
      <c r="H9" s="342"/>
      <c r="I9" s="89" t="s">
        <v>180</v>
      </c>
      <c r="K9" s="340" t="s">
        <v>172</v>
      </c>
      <c r="L9" s="341"/>
      <c r="M9" s="341"/>
      <c r="N9" s="341"/>
      <c r="O9" s="342"/>
      <c r="P9" s="89" t="s">
        <v>117</v>
      </c>
      <c r="R9" s="340" t="s">
        <v>172</v>
      </c>
      <c r="S9" s="341"/>
      <c r="T9" s="341"/>
      <c r="U9" s="341"/>
      <c r="V9" s="342"/>
      <c r="W9" s="89" t="s">
        <v>117</v>
      </c>
      <c r="Y9" s="340" t="s">
        <v>149</v>
      </c>
      <c r="Z9" s="341"/>
      <c r="AA9" s="341"/>
      <c r="AB9" s="341"/>
      <c r="AC9" s="342"/>
      <c r="AD9" s="89" t="s">
        <v>150</v>
      </c>
      <c r="AF9" s="340" t="s">
        <v>212</v>
      </c>
      <c r="AG9" s="341"/>
      <c r="AH9" s="341"/>
      <c r="AI9" s="341"/>
      <c r="AJ9" s="342"/>
      <c r="AK9" s="89" t="s">
        <v>261</v>
      </c>
      <c r="AM9" s="340" t="s">
        <v>149</v>
      </c>
      <c r="AN9" s="341"/>
      <c r="AO9" s="341"/>
      <c r="AP9" s="341"/>
      <c r="AQ9" s="342"/>
      <c r="AR9" s="89" t="s">
        <v>127</v>
      </c>
    </row>
    <row r="10" spans="1:44" ht="15" thickBot="1" x14ac:dyDescent="0.35">
      <c r="A10" s="335"/>
      <c r="B10" s="336"/>
      <c r="C10" s="59" t="s">
        <v>7</v>
      </c>
      <c r="D10" s="331" t="s">
        <v>179</v>
      </c>
      <c r="E10" s="332"/>
      <c r="F10" s="332"/>
      <c r="G10" s="332"/>
      <c r="H10" s="276"/>
      <c r="I10" s="100" t="s">
        <v>180</v>
      </c>
      <c r="K10" s="331" t="s">
        <v>172</v>
      </c>
      <c r="L10" s="332"/>
      <c r="M10" s="332"/>
      <c r="N10" s="332"/>
      <c r="O10" s="276"/>
      <c r="P10" s="100" t="s">
        <v>117</v>
      </c>
      <c r="R10" s="331" t="s">
        <v>172</v>
      </c>
      <c r="S10" s="332"/>
      <c r="T10" s="332"/>
      <c r="U10" s="332"/>
      <c r="V10" s="276"/>
      <c r="W10" s="100" t="s">
        <v>117</v>
      </c>
      <c r="Y10" s="331" t="s">
        <v>168</v>
      </c>
      <c r="Z10" s="332"/>
      <c r="AA10" s="332"/>
      <c r="AB10" s="332"/>
      <c r="AC10" s="276"/>
      <c r="AD10" s="100" t="s">
        <v>150</v>
      </c>
      <c r="AF10" s="331"/>
      <c r="AG10" s="332"/>
      <c r="AH10" s="332"/>
      <c r="AI10" s="332"/>
      <c r="AJ10" s="276"/>
      <c r="AK10" s="100" t="s">
        <v>261</v>
      </c>
      <c r="AM10" s="331"/>
      <c r="AN10" s="332"/>
      <c r="AO10" s="332"/>
      <c r="AP10" s="332"/>
      <c r="AQ10" s="276"/>
      <c r="AR10" s="100" t="s">
        <v>127</v>
      </c>
    </row>
    <row r="11" spans="1:44" ht="15" thickBot="1" x14ac:dyDescent="0.35">
      <c r="A11" s="12"/>
      <c r="B11" s="15"/>
      <c r="C11" s="15"/>
      <c r="D11" s="333"/>
      <c r="E11" s="334"/>
      <c r="F11" s="334"/>
      <c r="G11" s="334"/>
      <c r="H11" s="334"/>
      <c r="I11" s="334"/>
      <c r="K11" s="333"/>
      <c r="L11" s="334"/>
      <c r="M11" s="334"/>
      <c r="N11" s="334"/>
      <c r="O11" s="334"/>
      <c r="P11" s="334"/>
      <c r="R11" s="333"/>
      <c r="S11" s="334"/>
      <c r="T11" s="334"/>
      <c r="U11" s="334"/>
      <c r="V11" s="334"/>
      <c r="W11" s="334"/>
      <c r="Y11" s="262"/>
      <c r="Z11" s="263"/>
      <c r="AA11" s="263"/>
      <c r="AB11" s="263"/>
      <c r="AC11" s="263"/>
      <c r="AD11" s="263"/>
      <c r="AF11" s="262"/>
      <c r="AG11" s="263"/>
      <c r="AH11" s="263"/>
      <c r="AI11" s="263"/>
      <c r="AJ11" s="263"/>
      <c r="AK11" s="263"/>
      <c r="AM11" s="262"/>
      <c r="AN11" s="263"/>
      <c r="AO11" s="263"/>
      <c r="AP11" s="263"/>
      <c r="AQ11" s="263"/>
      <c r="AR11" s="263"/>
    </row>
    <row r="12" spans="1:44" ht="15" customHeight="1" x14ac:dyDescent="0.3">
      <c r="A12" s="321" t="s">
        <v>8</v>
      </c>
      <c r="B12" s="324" t="s">
        <v>103</v>
      </c>
      <c r="C12" s="56" t="s">
        <v>70</v>
      </c>
      <c r="D12" s="298" t="s">
        <v>187</v>
      </c>
      <c r="E12" s="301"/>
      <c r="F12" s="301"/>
      <c r="G12" s="301"/>
      <c r="H12" s="301"/>
      <c r="I12" s="299"/>
      <c r="K12" s="298" t="s">
        <v>186</v>
      </c>
      <c r="L12" s="301"/>
      <c r="M12" s="301"/>
      <c r="N12" s="301"/>
      <c r="O12" s="301"/>
      <c r="P12" s="299"/>
      <c r="R12" s="298" t="s">
        <v>186</v>
      </c>
      <c r="S12" s="301"/>
      <c r="T12" s="301"/>
      <c r="U12" s="301"/>
      <c r="V12" s="301"/>
      <c r="W12" s="299"/>
      <c r="Y12" s="327" t="s">
        <v>206</v>
      </c>
      <c r="Z12" s="328"/>
      <c r="AA12" s="328"/>
      <c r="AB12" s="328"/>
      <c r="AC12" s="328"/>
      <c r="AD12" s="328"/>
      <c r="AF12" s="327" t="s">
        <v>216</v>
      </c>
      <c r="AG12" s="328"/>
      <c r="AH12" s="328"/>
      <c r="AI12" s="328"/>
      <c r="AJ12" s="328"/>
      <c r="AK12" s="328"/>
      <c r="AM12" s="327" t="s">
        <v>197</v>
      </c>
      <c r="AN12" s="328"/>
      <c r="AO12" s="328"/>
      <c r="AP12" s="328"/>
      <c r="AQ12" s="328"/>
      <c r="AR12" s="328"/>
    </row>
    <row r="13" spans="1:44" x14ac:dyDescent="0.3">
      <c r="A13" s="322"/>
      <c r="B13" s="325"/>
      <c r="C13" s="16" t="s">
        <v>81</v>
      </c>
      <c r="D13" s="369">
        <v>5.7</v>
      </c>
      <c r="E13" s="285"/>
      <c r="F13" s="285"/>
      <c r="G13" s="285"/>
      <c r="H13" s="285"/>
      <c r="I13" s="286"/>
      <c r="K13" s="369" t="s">
        <v>186</v>
      </c>
      <c r="L13" s="285"/>
      <c r="M13" s="285"/>
      <c r="N13" s="285"/>
      <c r="O13" s="285"/>
      <c r="P13" s="286"/>
      <c r="R13" s="369" t="s">
        <v>186</v>
      </c>
      <c r="S13" s="285"/>
      <c r="T13" s="285"/>
      <c r="U13" s="285"/>
      <c r="V13" s="285"/>
      <c r="W13" s="286"/>
      <c r="Y13" s="329">
        <v>190</v>
      </c>
      <c r="Z13" s="330"/>
      <c r="AA13" s="330"/>
      <c r="AB13" s="330"/>
      <c r="AC13" s="330"/>
      <c r="AD13" s="330"/>
      <c r="AF13" s="329">
        <v>75</v>
      </c>
      <c r="AG13" s="330"/>
      <c r="AH13" s="330"/>
      <c r="AI13" s="330"/>
      <c r="AJ13" s="330"/>
      <c r="AK13" s="330"/>
      <c r="AM13" s="329">
        <v>230</v>
      </c>
      <c r="AN13" s="330"/>
      <c r="AO13" s="330"/>
      <c r="AP13" s="330"/>
      <c r="AQ13" s="330"/>
      <c r="AR13" s="330"/>
    </row>
    <row r="14" spans="1:44" ht="15" thickBot="1" x14ac:dyDescent="0.35">
      <c r="A14" s="323"/>
      <c r="B14" s="326"/>
      <c r="C14" s="57" t="s">
        <v>10</v>
      </c>
      <c r="D14" s="318" t="s">
        <v>182</v>
      </c>
      <c r="E14" s="288"/>
      <c r="F14" s="288"/>
      <c r="G14" s="288"/>
      <c r="H14" s="289"/>
      <c r="I14" s="90" t="s">
        <v>183</v>
      </c>
      <c r="K14" s="318" t="s">
        <v>168</v>
      </c>
      <c r="L14" s="288"/>
      <c r="M14" s="288"/>
      <c r="N14" s="288"/>
      <c r="O14" s="289"/>
      <c r="P14" s="90" t="s">
        <v>116</v>
      </c>
      <c r="R14" s="318" t="s">
        <v>168</v>
      </c>
      <c r="S14" s="288"/>
      <c r="T14" s="288"/>
      <c r="U14" s="288"/>
      <c r="V14" s="289"/>
      <c r="W14" s="90" t="s">
        <v>116</v>
      </c>
      <c r="Y14" s="318" t="s">
        <v>185</v>
      </c>
      <c r="Z14" s="288"/>
      <c r="AA14" s="288"/>
      <c r="AB14" s="288"/>
      <c r="AC14" s="289"/>
      <c r="AD14" s="90" t="s">
        <v>135</v>
      </c>
      <c r="AF14" s="318" t="s">
        <v>224</v>
      </c>
      <c r="AG14" s="288"/>
      <c r="AH14" s="288"/>
      <c r="AI14" s="288"/>
      <c r="AJ14" s="289"/>
      <c r="AK14" s="90" t="s">
        <v>215</v>
      </c>
      <c r="AM14" s="318" t="s">
        <v>185</v>
      </c>
      <c r="AN14" s="288"/>
      <c r="AO14" s="288"/>
      <c r="AP14" s="288"/>
      <c r="AQ14" s="289"/>
      <c r="AR14" s="90" t="s">
        <v>153</v>
      </c>
    </row>
    <row r="15" spans="1:44" ht="15" thickBot="1" x14ac:dyDescent="0.35">
      <c r="A15" s="12"/>
      <c r="B15" s="15"/>
      <c r="C15" s="15"/>
      <c r="D15" s="319"/>
      <c r="E15" s="320"/>
      <c r="F15" s="320"/>
      <c r="G15" s="320"/>
      <c r="H15" s="320"/>
      <c r="I15" s="320"/>
      <c r="K15" s="319"/>
      <c r="L15" s="320"/>
      <c r="M15" s="320"/>
      <c r="N15" s="320"/>
      <c r="O15" s="320"/>
      <c r="P15" s="320"/>
      <c r="R15" s="319"/>
      <c r="S15" s="320"/>
      <c r="T15" s="320"/>
      <c r="U15" s="320"/>
      <c r="V15" s="320"/>
      <c r="W15" s="320"/>
      <c r="Y15" s="319"/>
      <c r="Z15" s="320"/>
      <c r="AA15" s="320"/>
      <c r="AB15" s="320"/>
      <c r="AC15" s="320"/>
      <c r="AD15" s="320"/>
      <c r="AF15" s="319"/>
      <c r="AG15" s="320"/>
      <c r="AH15" s="320"/>
      <c r="AI15" s="320"/>
      <c r="AJ15" s="320"/>
      <c r="AK15" s="320"/>
      <c r="AM15" s="319"/>
      <c r="AN15" s="320"/>
      <c r="AO15" s="320"/>
      <c r="AP15" s="320"/>
      <c r="AQ15" s="320"/>
      <c r="AR15" s="320"/>
    </row>
    <row r="16" spans="1:44" ht="15.75" customHeight="1" thickBot="1" x14ac:dyDescent="0.35">
      <c r="A16" s="315" t="s">
        <v>11</v>
      </c>
      <c r="B16" s="307" t="s">
        <v>104</v>
      </c>
      <c r="C16" s="51" t="s">
        <v>96</v>
      </c>
      <c r="D16" s="102" t="s">
        <v>32</v>
      </c>
      <c r="E16" s="103" t="s">
        <v>74</v>
      </c>
      <c r="F16" s="103" t="s">
        <v>20</v>
      </c>
      <c r="G16" s="103" t="s">
        <v>118</v>
      </c>
      <c r="H16" s="104" t="s">
        <v>101</v>
      </c>
      <c r="I16" s="104" t="s">
        <v>23</v>
      </c>
      <c r="K16" s="102" t="s">
        <v>32</v>
      </c>
      <c r="L16" s="103" t="s">
        <v>74</v>
      </c>
      <c r="M16" s="103" t="s">
        <v>20</v>
      </c>
      <c r="N16" s="103" t="s">
        <v>118</v>
      </c>
      <c r="O16" s="104" t="s">
        <v>101</v>
      </c>
      <c r="P16" s="104" t="s">
        <v>23</v>
      </c>
      <c r="R16" s="102" t="s">
        <v>32</v>
      </c>
      <c r="S16" s="103" t="s">
        <v>74</v>
      </c>
      <c r="T16" s="103" t="s">
        <v>20</v>
      </c>
      <c r="U16" s="103" t="s">
        <v>118</v>
      </c>
      <c r="V16" s="104" t="s">
        <v>101</v>
      </c>
      <c r="W16" s="104" t="s">
        <v>23</v>
      </c>
      <c r="Y16" s="102" t="s">
        <v>32</v>
      </c>
      <c r="Z16" s="103" t="s">
        <v>74</v>
      </c>
      <c r="AA16" s="103" t="s">
        <v>20</v>
      </c>
      <c r="AB16" s="103" t="s">
        <v>118</v>
      </c>
      <c r="AC16" s="104" t="s">
        <v>101</v>
      </c>
      <c r="AD16" s="104" t="s">
        <v>23</v>
      </c>
      <c r="AF16" s="102" t="s">
        <v>32</v>
      </c>
      <c r="AG16" s="103" t="s">
        <v>74</v>
      </c>
      <c r="AH16" s="103" t="s">
        <v>20</v>
      </c>
      <c r="AI16" s="103" t="s">
        <v>118</v>
      </c>
      <c r="AJ16" s="104" t="s">
        <v>101</v>
      </c>
      <c r="AK16" s="104" t="s">
        <v>23</v>
      </c>
      <c r="AM16" s="102" t="s">
        <v>32</v>
      </c>
      <c r="AN16" s="103" t="s">
        <v>74</v>
      </c>
      <c r="AO16" s="103" t="s">
        <v>20</v>
      </c>
      <c r="AP16" s="103" t="s">
        <v>118</v>
      </c>
      <c r="AQ16" s="104" t="s">
        <v>101</v>
      </c>
      <c r="AR16" s="104" t="s">
        <v>23</v>
      </c>
    </row>
    <row r="17" spans="1:44" ht="15" customHeight="1" x14ac:dyDescent="0.3">
      <c r="A17" s="316"/>
      <c r="B17" s="308"/>
      <c r="C17" s="47" t="s">
        <v>12</v>
      </c>
      <c r="D17" s="53" t="s">
        <v>129</v>
      </c>
      <c r="E17" s="48" t="s">
        <v>130</v>
      </c>
      <c r="F17" s="91" t="s">
        <v>192</v>
      </c>
      <c r="G17" s="91" t="s">
        <v>269</v>
      </c>
      <c r="H17" s="83" t="s">
        <v>275</v>
      </c>
      <c r="I17" s="83">
        <v>1</v>
      </c>
      <c r="K17" s="53" t="s">
        <v>129</v>
      </c>
      <c r="L17" s="48" t="s">
        <v>130</v>
      </c>
      <c r="M17" s="91" t="s">
        <v>192</v>
      </c>
      <c r="N17" s="91" t="s">
        <v>269</v>
      </c>
      <c r="O17" s="83" t="s">
        <v>275</v>
      </c>
      <c r="P17" s="83">
        <v>1</v>
      </c>
      <c r="R17" s="53" t="s">
        <v>129</v>
      </c>
      <c r="S17" s="48" t="s">
        <v>130</v>
      </c>
      <c r="T17" s="91" t="s">
        <v>192</v>
      </c>
      <c r="U17" s="91" t="s">
        <v>269</v>
      </c>
      <c r="V17" s="83" t="s">
        <v>275</v>
      </c>
      <c r="W17" s="83">
        <v>1</v>
      </c>
      <c r="Y17" s="53" t="s">
        <v>129</v>
      </c>
      <c r="Z17" s="48" t="s">
        <v>151</v>
      </c>
      <c r="AA17" s="91" t="s">
        <v>207</v>
      </c>
      <c r="AB17" s="91" t="s">
        <v>134</v>
      </c>
      <c r="AC17" s="83" t="s">
        <v>301</v>
      </c>
      <c r="AD17" s="83">
        <v>1</v>
      </c>
      <c r="AF17" s="53"/>
      <c r="AG17" s="48"/>
      <c r="AH17" s="91"/>
      <c r="AI17" s="91"/>
      <c r="AJ17" s="83"/>
      <c r="AK17" s="83"/>
      <c r="AM17" s="53" t="s">
        <v>129</v>
      </c>
      <c r="AN17" s="48" t="s">
        <v>130</v>
      </c>
      <c r="AO17" s="91" t="s">
        <v>113</v>
      </c>
      <c r="AP17" s="91" t="s">
        <v>281</v>
      </c>
      <c r="AQ17" s="83" t="s">
        <v>303</v>
      </c>
      <c r="AR17" s="83">
        <v>2</v>
      </c>
    </row>
    <row r="18" spans="1:44" x14ac:dyDescent="0.3">
      <c r="A18" s="316"/>
      <c r="B18" s="308"/>
      <c r="C18" s="17" t="s">
        <v>13</v>
      </c>
      <c r="D18" s="54"/>
      <c r="E18" s="76"/>
      <c r="F18" s="92"/>
      <c r="G18" s="92"/>
      <c r="H18" s="137"/>
      <c r="I18" s="137"/>
      <c r="K18" s="54"/>
      <c r="L18" s="76"/>
      <c r="M18" s="92"/>
      <c r="N18" s="92"/>
      <c r="O18" s="137"/>
      <c r="P18" s="137"/>
      <c r="R18" s="54"/>
      <c r="S18" s="76"/>
      <c r="T18" s="92"/>
      <c r="U18" s="92"/>
      <c r="V18" s="137"/>
      <c r="W18" s="137"/>
      <c r="Y18" s="54" t="s">
        <v>79</v>
      </c>
      <c r="Z18" s="46" t="s">
        <v>122</v>
      </c>
      <c r="AA18" s="91" t="s">
        <v>207</v>
      </c>
      <c r="AB18" s="92" t="s">
        <v>134</v>
      </c>
      <c r="AC18" s="125" t="s">
        <v>282</v>
      </c>
      <c r="AD18" s="125">
        <v>1</v>
      </c>
      <c r="AF18" s="54" t="s">
        <v>136</v>
      </c>
      <c r="AG18" s="46" t="s">
        <v>217</v>
      </c>
      <c r="AH18" s="92" t="s">
        <v>207</v>
      </c>
      <c r="AI18" s="92" t="s">
        <v>137</v>
      </c>
      <c r="AJ18" s="109" t="s">
        <v>155</v>
      </c>
      <c r="AK18" s="82">
        <v>1</v>
      </c>
      <c r="AM18" s="54" t="s">
        <v>79</v>
      </c>
      <c r="AN18" s="46" t="s">
        <v>122</v>
      </c>
      <c r="AO18" s="92" t="s">
        <v>113</v>
      </c>
      <c r="AP18" s="92" t="s">
        <v>140</v>
      </c>
      <c r="AQ18" s="147" t="s">
        <v>131</v>
      </c>
      <c r="AR18" s="147">
        <v>1</v>
      </c>
    </row>
    <row r="19" spans="1:44" x14ac:dyDescent="0.3">
      <c r="A19" s="316"/>
      <c r="B19" s="308"/>
      <c r="C19" s="17" t="s">
        <v>14</v>
      </c>
      <c r="D19" s="54"/>
      <c r="E19" s="137"/>
      <c r="F19" s="92"/>
      <c r="G19" s="92"/>
      <c r="H19" s="137"/>
      <c r="I19" s="137"/>
      <c r="K19" s="54"/>
      <c r="L19" s="137"/>
      <c r="M19" s="92"/>
      <c r="N19" s="92"/>
      <c r="O19" s="137"/>
      <c r="P19" s="137"/>
      <c r="R19" s="54"/>
      <c r="S19" s="137"/>
      <c r="T19" s="92"/>
      <c r="U19" s="92"/>
      <c r="V19" s="137"/>
      <c r="W19" s="137"/>
      <c r="Y19" s="54" t="s">
        <v>123</v>
      </c>
      <c r="Z19" s="125" t="s">
        <v>124</v>
      </c>
      <c r="AA19" s="91" t="s">
        <v>207</v>
      </c>
      <c r="AB19" s="92" t="s">
        <v>134</v>
      </c>
      <c r="AC19" s="125" t="s">
        <v>283</v>
      </c>
      <c r="AD19" s="125">
        <v>1</v>
      </c>
      <c r="AF19" s="54"/>
      <c r="AG19" s="82"/>
      <c r="AH19" s="92"/>
      <c r="AI19" s="92"/>
      <c r="AJ19" s="82"/>
      <c r="AK19" s="82"/>
      <c r="AM19" s="54" t="s">
        <v>123</v>
      </c>
      <c r="AN19" s="147" t="s">
        <v>124</v>
      </c>
      <c r="AO19" s="92" t="s">
        <v>113</v>
      </c>
      <c r="AP19" s="92" t="s">
        <v>140</v>
      </c>
      <c r="AQ19" s="147" t="s">
        <v>132</v>
      </c>
      <c r="AR19" s="147">
        <v>1</v>
      </c>
    </row>
    <row r="20" spans="1:44" x14ac:dyDescent="0.3">
      <c r="A20" s="316"/>
      <c r="B20" s="308"/>
      <c r="C20" s="17" t="s">
        <v>15</v>
      </c>
      <c r="D20" s="54"/>
      <c r="E20" s="137"/>
      <c r="F20" s="92"/>
      <c r="G20" s="92"/>
      <c r="H20" s="137"/>
      <c r="I20" s="137"/>
      <c r="K20" s="54"/>
      <c r="L20" s="137"/>
      <c r="M20" s="92"/>
      <c r="N20" s="92"/>
      <c r="O20" s="137"/>
      <c r="P20" s="137"/>
      <c r="R20" s="54"/>
      <c r="S20" s="137"/>
      <c r="T20" s="92"/>
      <c r="U20" s="92"/>
      <c r="V20" s="137"/>
      <c r="W20" s="137"/>
      <c r="Y20" s="54"/>
      <c r="Z20" s="125"/>
      <c r="AA20" s="91"/>
      <c r="AB20" s="92"/>
      <c r="AC20" s="177"/>
      <c r="AD20" s="125"/>
      <c r="AF20" s="54"/>
      <c r="AG20" s="82"/>
      <c r="AH20" s="92"/>
      <c r="AI20" s="92"/>
      <c r="AJ20" s="82"/>
      <c r="AK20" s="82"/>
      <c r="AM20" s="54"/>
      <c r="AN20" s="147"/>
      <c r="AO20" s="92"/>
      <c r="AP20" s="92"/>
      <c r="AQ20" s="147"/>
      <c r="AR20" s="147"/>
    </row>
    <row r="21" spans="1:44" x14ac:dyDescent="0.3">
      <c r="A21" s="316"/>
      <c r="B21" s="308"/>
      <c r="C21" s="17" t="s">
        <v>16</v>
      </c>
      <c r="D21" s="54"/>
      <c r="E21" s="135"/>
      <c r="F21" s="92"/>
      <c r="G21" s="92"/>
      <c r="H21" s="137"/>
      <c r="I21" s="137"/>
      <c r="K21" s="54"/>
      <c r="L21" s="135"/>
      <c r="M21" s="92"/>
      <c r="N21" s="92"/>
      <c r="O21" s="137"/>
      <c r="P21" s="137"/>
      <c r="R21" s="54"/>
      <c r="S21" s="135"/>
      <c r="T21" s="92"/>
      <c r="U21" s="92"/>
      <c r="V21" s="137"/>
      <c r="W21" s="137"/>
      <c r="Y21" s="54"/>
      <c r="Z21" s="125"/>
      <c r="AA21" s="92"/>
      <c r="AB21" s="92"/>
      <c r="AC21" s="125"/>
      <c r="AD21" s="125"/>
      <c r="AF21" s="54"/>
      <c r="AG21" s="82"/>
      <c r="AH21" s="92"/>
      <c r="AI21" s="92"/>
      <c r="AJ21" s="82"/>
      <c r="AK21" s="82"/>
      <c r="AM21" s="54"/>
      <c r="AN21" s="147"/>
      <c r="AO21" s="92"/>
      <c r="AP21" s="92"/>
      <c r="AQ21" s="147"/>
      <c r="AR21" s="147"/>
    </row>
    <row r="22" spans="1:44" x14ac:dyDescent="0.3">
      <c r="A22" s="316"/>
      <c r="B22" s="308"/>
      <c r="C22" s="17" t="s">
        <v>17</v>
      </c>
      <c r="D22" s="54"/>
      <c r="E22" s="135"/>
      <c r="F22" s="92"/>
      <c r="G22" s="92"/>
      <c r="H22" s="137"/>
      <c r="I22" s="137"/>
      <c r="K22" s="54"/>
      <c r="L22" s="135"/>
      <c r="M22" s="92"/>
      <c r="N22" s="92"/>
      <c r="O22" s="137"/>
      <c r="P22" s="137"/>
      <c r="R22" s="54"/>
      <c r="S22" s="135"/>
      <c r="T22" s="92"/>
      <c r="U22" s="92"/>
      <c r="V22" s="137"/>
      <c r="W22" s="137"/>
      <c r="Y22" s="54"/>
      <c r="Z22" s="125"/>
      <c r="AA22" s="92"/>
      <c r="AB22" s="92"/>
      <c r="AC22" s="125"/>
      <c r="AD22" s="125"/>
      <c r="AF22" s="54"/>
      <c r="AG22" s="82"/>
      <c r="AH22" s="92"/>
      <c r="AI22" s="92"/>
      <c r="AJ22" s="82"/>
      <c r="AK22" s="82"/>
      <c r="AM22" s="54"/>
      <c r="AN22" s="147"/>
      <c r="AO22" s="92"/>
      <c r="AP22" s="92"/>
      <c r="AQ22" s="147"/>
      <c r="AR22" s="147"/>
    </row>
    <row r="23" spans="1:44" ht="15" thickBot="1" x14ac:dyDescent="0.35">
      <c r="A23" s="316"/>
      <c r="B23" s="308"/>
      <c r="C23" s="36" t="s">
        <v>33</v>
      </c>
      <c r="D23" s="55"/>
      <c r="E23" s="50"/>
      <c r="F23" s="94"/>
      <c r="G23" s="94"/>
      <c r="H23" s="50"/>
      <c r="I23" s="50"/>
      <c r="K23" s="55"/>
      <c r="L23" s="50"/>
      <c r="M23" s="94"/>
      <c r="N23" s="94"/>
      <c r="O23" s="50"/>
      <c r="P23" s="50"/>
      <c r="R23" s="55"/>
      <c r="S23" s="50"/>
      <c r="T23" s="94"/>
      <c r="U23" s="94"/>
      <c r="V23" s="50"/>
      <c r="W23" s="50"/>
      <c r="Y23" s="55"/>
      <c r="Z23" s="50"/>
      <c r="AA23" s="94"/>
      <c r="AB23" s="94"/>
      <c r="AC23" s="50"/>
      <c r="AD23" s="50"/>
      <c r="AF23" s="55"/>
      <c r="AG23" s="50"/>
      <c r="AH23" s="94"/>
      <c r="AI23" s="94"/>
      <c r="AJ23" s="50"/>
      <c r="AK23" s="50"/>
      <c r="AM23" s="55"/>
      <c r="AN23" s="50"/>
      <c r="AO23" s="94"/>
      <c r="AP23" s="94"/>
      <c r="AQ23" s="50"/>
      <c r="AR23" s="50"/>
    </row>
    <row r="24" spans="1:44" ht="16.8" thickBot="1" x14ac:dyDescent="0.35">
      <c r="A24" s="316"/>
      <c r="B24" s="308"/>
      <c r="C24" s="51" t="s">
        <v>94</v>
      </c>
      <c r="D24" s="102" t="s">
        <v>32</v>
      </c>
      <c r="E24" s="104" t="s">
        <v>95</v>
      </c>
      <c r="F24" s="103" t="s">
        <v>20</v>
      </c>
      <c r="G24" s="103" t="s">
        <v>118</v>
      </c>
      <c r="H24" s="104" t="s">
        <v>97</v>
      </c>
      <c r="I24" s="104" t="s">
        <v>23</v>
      </c>
      <c r="K24" s="102" t="s">
        <v>32</v>
      </c>
      <c r="L24" s="104" t="s">
        <v>95</v>
      </c>
      <c r="M24" s="103" t="s">
        <v>20</v>
      </c>
      <c r="N24" s="103" t="s">
        <v>118</v>
      </c>
      <c r="O24" s="104" t="s">
        <v>97</v>
      </c>
      <c r="P24" s="104" t="s">
        <v>23</v>
      </c>
      <c r="R24" s="102" t="s">
        <v>32</v>
      </c>
      <c r="S24" s="104" t="s">
        <v>95</v>
      </c>
      <c r="T24" s="103" t="s">
        <v>20</v>
      </c>
      <c r="U24" s="103" t="s">
        <v>118</v>
      </c>
      <c r="V24" s="104" t="s">
        <v>97</v>
      </c>
      <c r="W24" s="104" t="s">
        <v>23</v>
      </c>
      <c r="Y24" s="102" t="s">
        <v>32</v>
      </c>
      <c r="Z24" s="104" t="s">
        <v>95</v>
      </c>
      <c r="AA24" s="103" t="s">
        <v>20</v>
      </c>
      <c r="AB24" s="103" t="s">
        <v>118</v>
      </c>
      <c r="AC24" s="104" t="s">
        <v>97</v>
      </c>
      <c r="AD24" s="104" t="s">
        <v>23</v>
      </c>
      <c r="AF24" s="102" t="s">
        <v>32</v>
      </c>
      <c r="AG24" s="104" t="s">
        <v>95</v>
      </c>
      <c r="AH24" s="103" t="s">
        <v>20</v>
      </c>
      <c r="AI24" s="103" t="s">
        <v>118</v>
      </c>
      <c r="AJ24" s="104" t="s">
        <v>97</v>
      </c>
      <c r="AK24" s="104" t="s">
        <v>23</v>
      </c>
      <c r="AM24" s="102" t="s">
        <v>32</v>
      </c>
      <c r="AN24" s="104" t="s">
        <v>95</v>
      </c>
      <c r="AO24" s="103" t="s">
        <v>20</v>
      </c>
      <c r="AP24" s="103" t="s">
        <v>118</v>
      </c>
      <c r="AQ24" s="104" t="s">
        <v>97</v>
      </c>
      <c r="AR24" s="104" t="s">
        <v>23</v>
      </c>
    </row>
    <row r="25" spans="1:44" ht="15" thickBot="1" x14ac:dyDescent="0.35">
      <c r="A25" s="316"/>
      <c r="B25" s="308"/>
      <c r="C25" s="47" t="s">
        <v>19</v>
      </c>
      <c r="D25" s="53" t="s">
        <v>162</v>
      </c>
      <c r="E25" s="50" t="s">
        <v>273</v>
      </c>
      <c r="F25" s="91" t="s">
        <v>163</v>
      </c>
      <c r="G25" s="91" t="s">
        <v>164</v>
      </c>
      <c r="H25" s="83" t="s">
        <v>184</v>
      </c>
      <c r="I25" s="83">
        <v>3</v>
      </c>
      <c r="K25" s="53" t="s">
        <v>162</v>
      </c>
      <c r="L25" s="50" t="s">
        <v>273</v>
      </c>
      <c r="M25" s="91" t="s">
        <v>163</v>
      </c>
      <c r="N25" s="91" t="s">
        <v>164</v>
      </c>
      <c r="O25" s="83" t="s">
        <v>184</v>
      </c>
      <c r="P25" s="83">
        <v>3</v>
      </c>
      <c r="R25" s="53" t="s">
        <v>162</v>
      </c>
      <c r="S25" s="50" t="s">
        <v>273</v>
      </c>
      <c r="T25" s="91" t="s">
        <v>163</v>
      </c>
      <c r="U25" s="91" t="s">
        <v>164</v>
      </c>
      <c r="V25" s="83" t="s">
        <v>184</v>
      </c>
      <c r="W25" s="83">
        <v>3</v>
      </c>
      <c r="Y25" s="53" t="s">
        <v>190</v>
      </c>
      <c r="Z25" s="83" t="s">
        <v>493</v>
      </c>
      <c r="AA25" s="91" t="s">
        <v>113</v>
      </c>
      <c r="AB25" s="91" t="s">
        <v>140</v>
      </c>
      <c r="AC25" s="83" t="s">
        <v>300</v>
      </c>
      <c r="AD25" s="83">
        <v>1</v>
      </c>
      <c r="AF25" s="53"/>
      <c r="AG25" s="83"/>
      <c r="AH25" s="91"/>
      <c r="AI25" s="91"/>
      <c r="AJ25" s="83"/>
      <c r="AK25" s="83"/>
      <c r="AM25" s="53" t="s">
        <v>190</v>
      </c>
      <c r="AN25" s="83" t="s">
        <v>493</v>
      </c>
      <c r="AO25" s="91" t="s">
        <v>113</v>
      </c>
      <c r="AP25" s="91" t="s">
        <v>140</v>
      </c>
      <c r="AQ25" s="83" t="s">
        <v>300</v>
      </c>
      <c r="AR25" s="83">
        <v>1</v>
      </c>
    </row>
    <row r="26" spans="1:44" ht="15" thickBot="1" x14ac:dyDescent="0.35">
      <c r="A26" s="317"/>
      <c r="B26" s="309"/>
      <c r="C26" s="49" t="s">
        <v>18</v>
      </c>
      <c r="D26" s="55"/>
      <c r="E26" s="50"/>
      <c r="F26" s="92"/>
      <c r="G26" s="92"/>
      <c r="H26" s="50"/>
      <c r="I26" s="50"/>
      <c r="K26" s="55"/>
      <c r="L26" s="50"/>
      <c r="M26" s="92"/>
      <c r="N26" s="92"/>
      <c r="O26" s="50"/>
      <c r="P26" s="50"/>
      <c r="R26" s="55"/>
      <c r="S26" s="50"/>
      <c r="T26" s="92"/>
      <c r="U26" s="92"/>
      <c r="V26" s="50"/>
      <c r="W26" s="50"/>
      <c r="Y26" s="55"/>
      <c r="Z26" s="50"/>
      <c r="AA26" s="92"/>
      <c r="AB26" s="92"/>
      <c r="AC26" s="50"/>
      <c r="AD26" s="50"/>
      <c r="AF26" s="55"/>
      <c r="AG26" s="50"/>
      <c r="AH26" s="92"/>
      <c r="AI26" s="92"/>
      <c r="AJ26" s="50"/>
      <c r="AK26" s="50"/>
      <c r="AM26" s="55"/>
      <c r="AN26" s="50"/>
      <c r="AO26" s="92"/>
      <c r="AP26" s="92"/>
      <c r="AQ26" s="50"/>
      <c r="AR26" s="50"/>
    </row>
    <row r="27" spans="1:44" ht="15" thickBot="1" x14ac:dyDescent="0.35">
      <c r="A27" s="18"/>
      <c r="B27" s="15"/>
      <c r="C27" s="15"/>
      <c r="D27" s="333"/>
      <c r="E27" s="334"/>
      <c r="F27" s="334"/>
      <c r="G27" s="334"/>
      <c r="H27" s="334"/>
      <c r="I27" s="334"/>
      <c r="K27" s="333"/>
      <c r="L27" s="334"/>
      <c r="M27" s="334"/>
      <c r="N27" s="334"/>
      <c r="O27" s="334"/>
      <c r="P27" s="334"/>
      <c r="R27" s="333"/>
      <c r="S27" s="334"/>
      <c r="T27" s="334"/>
      <c r="U27" s="334"/>
      <c r="V27" s="334"/>
      <c r="W27" s="334"/>
      <c r="Y27" s="262"/>
      <c r="Z27" s="263"/>
      <c r="AA27" s="263"/>
      <c r="AB27" s="263"/>
      <c r="AC27" s="263"/>
      <c r="AD27" s="263"/>
      <c r="AF27" s="262"/>
      <c r="AG27" s="263"/>
      <c r="AH27" s="263"/>
      <c r="AI27" s="263"/>
      <c r="AJ27" s="263"/>
      <c r="AK27" s="263"/>
      <c r="AM27" s="262"/>
      <c r="AN27" s="263"/>
      <c r="AO27" s="263"/>
      <c r="AP27" s="263"/>
      <c r="AQ27" s="263"/>
      <c r="AR27" s="263"/>
    </row>
    <row r="28" spans="1:44" ht="60" customHeight="1" thickBot="1" x14ac:dyDescent="0.35">
      <c r="A28" s="264" t="s">
        <v>21</v>
      </c>
      <c r="B28" s="307" t="s">
        <v>105</v>
      </c>
      <c r="C28" s="51"/>
      <c r="D28" s="130" t="s">
        <v>32</v>
      </c>
      <c r="E28" s="85" t="s">
        <v>20</v>
      </c>
      <c r="F28" s="310" t="s">
        <v>98</v>
      </c>
      <c r="G28" s="305"/>
      <c r="H28" s="95" t="s">
        <v>23</v>
      </c>
      <c r="I28" s="84" t="s">
        <v>119</v>
      </c>
      <c r="K28" s="130" t="s">
        <v>32</v>
      </c>
      <c r="L28" s="85" t="s">
        <v>20</v>
      </c>
      <c r="M28" s="310" t="s">
        <v>98</v>
      </c>
      <c r="N28" s="305"/>
      <c r="O28" s="95" t="s">
        <v>23</v>
      </c>
      <c r="P28" s="84" t="s">
        <v>119</v>
      </c>
      <c r="R28" s="130" t="s">
        <v>32</v>
      </c>
      <c r="S28" s="85" t="s">
        <v>20</v>
      </c>
      <c r="T28" s="310" t="s">
        <v>98</v>
      </c>
      <c r="U28" s="305"/>
      <c r="V28" s="95" t="s">
        <v>23</v>
      </c>
      <c r="W28" s="84" t="s">
        <v>119</v>
      </c>
      <c r="Y28" s="121" t="s">
        <v>32</v>
      </c>
      <c r="Z28" s="85" t="s">
        <v>20</v>
      </c>
      <c r="AA28" s="310" t="s">
        <v>98</v>
      </c>
      <c r="AB28" s="305"/>
      <c r="AC28" s="95" t="s">
        <v>23</v>
      </c>
      <c r="AD28" s="84" t="s">
        <v>119</v>
      </c>
      <c r="AF28" s="81" t="s">
        <v>32</v>
      </c>
      <c r="AG28" s="85" t="s">
        <v>20</v>
      </c>
      <c r="AH28" s="310" t="s">
        <v>98</v>
      </c>
      <c r="AI28" s="305"/>
      <c r="AJ28" s="95" t="s">
        <v>23</v>
      </c>
      <c r="AK28" s="84" t="s">
        <v>119</v>
      </c>
      <c r="AM28" s="140" t="s">
        <v>32</v>
      </c>
      <c r="AN28" s="85" t="s">
        <v>20</v>
      </c>
      <c r="AO28" s="310" t="s">
        <v>98</v>
      </c>
      <c r="AP28" s="305"/>
      <c r="AQ28" s="95" t="s">
        <v>23</v>
      </c>
      <c r="AR28" s="84" t="s">
        <v>119</v>
      </c>
    </row>
    <row r="29" spans="1:44" ht="17.25" customHeight="1" x14ac:dyDescent="0.3">
      <c r="A29" s="265"/>
      <c r="B29" s="308"/>
      <c r="C29" s="47" t="s">
        <v>24</v>
      </c>
      <c r="D29" s="134"/>
      <c r="E29" s="83" t="s">
        <v>172</v>
      </c>
      <c r="F29" s="371"/>
      <c r="G29" s="270"/>
      <c r="H29" s="91"/>
      <c r="I29" s="91"/>
      <c r="K29" s="134"/>
      <c r="L29" s="83" t="s">
        <v>172</v>
      </c>
      <c r="M29" s="371"/>
      <c r="N29" s="270"/>
      <c r="O29" s="91"/>
      <c r="P29" s="91"/>
      <c r="R29" s="134"/>
      <c r="S29" s="83" t="s">
        <v>172</v>
      </c>
      <c r="T29" s="371"/>
      <c r="U29" s="270"/>
      <c r="V29" s="91"/>
      <c r="W29" s="91"/>
      <c r="Y29" s="162" t="s">
        <v>244</v>
      </c>
      <c r="Z29" s="83" t="s">
        <v>200</v>
      </c>
      <c r="AA29" s="311" t="s">
        <v>208</v>
      </c>
      <c r="AB29" s="312"/>
      <c r="AC29" s="91">
        <v>1</v>
      </c>
      <c r="AD29" s="91" t="s">
        <v>137</v>
      </c>
      <c r="AF29" s="162" t="s">
        <v>246</v>
      </c>
      <c r="AG29" s="83" t="s">
        <v>200</v>
      </c>
      <c r="AH29" s="311" t="s">
        <v>249</v>
      </c>
      <c r="AI29" s="312"/>
      <c r="AJ29" s="91">
        <v>1</v>
      </c>
      <c r="AK29" s="91" t="s">
        <v>137</v>
      </c>
      <c r="AM29" s="162" t="s">
        <v>253</v>
      </c>
      <c r="AN29" s="83" t="s">
        <v>200</v>
      </c>
      <c r="AO29" s="311" t="s">
        <v>208</v>
      </c>
      <c r="AP29" s="312"/>
      <c r="AQ29" s="91">
        <v>2</v>
      </c>
      <c r="AR29" s="91" t="s">
        <v>201</v>
      </c>
    </row>
    <row r="30" spans="1:44" ht="17.25" customHeight="1" x14ac:dyDescent="0.3">
      <c r="A30" s="265"/>
      <c r="B30" s="308"/>
      <c r="C30" s="17" t="s">
        <v>24</v>
      </c>
      <c r="D30" s="136"/>
      <c r="E30" s="83" t="s">
        <v>172</v>
      </c>
      <c r="F30" s="306"/>
      <c r="G30" s="260"/>
      <c r="H30" s="96"/>
      <c r="I30" s="92"/>
      <c r="K30" s="136"/>
      <c r="L30" s="83" t="s">
        <v>172</v>
      </c>
      <c r="M30" s="306"/>
      <c r="N30" s="260"/>
      <c r="O30" s="96"/>
      <c r="P30" s="92"/>
      <c r="R30" s="136"/>
      <c r="S30" s="83" t="s">
        <v>172</v>
      </c>
      <c r="T30" s="306"/>
      <c r="U30" s="260"/>
      <c r="V30" s="96"/>
      <c r="W30" s="92"/>
      <c r="Y30" s="124"/>
      <c r="Z30" s="125"/>
      <c r="AA30" s="306"/>
      <c r="AB30" s="260"/>
      <c r="AC30" s="96"/>
      <c r="AD30" s="92"/>
      <c r="AF30" s="157"/>
      <c r="AG30" s="158"/>
      <c r="AH30" s="306"/>
      <c r="AI30" s="260"/>
      <c r="AJ30" s="96"/>
      <c r="AK30" s="92"/>
      <c r="AM30" s="162"/>
      <c r="AN30" s="147"/>
      <c r="AO30" s="306"/>
      <c r="AP30" s="260"/>
      <c r="AQ30" s="96"/>
      <c r="AR30" s="92"/>
    </row>
    <row r="31" spans="1:44" x14ac:dyDescent="0.3">
      <c r="A31" s="265"/>
      <c r="B31" s="308"/>
      <c r="C31" s="17" t="s">
        <v>25</v>
      </c>
      <c r="D31" s="136"/>
      <c r="E31" s="83" t="s">
        <v>172</v>
      </c>
      <c r="F31" s="306"/>
      <c r="G31" s="260"/>
      <c r="H31" s="92"/>
      <c r="I31" s="92"/>
      <c r="K31" s="136"/>
      <c r="L31" s="83" t="s">
        <v>172</v>
      </c>
      <c r="M31" s="306"/>
      <c r="N31" s="260"/>
      <c r="O31" s="92"/>
      <c r="P31" s="92"/>
      <c r="R31" s="136"/>
      <c r="S31" s="83" t="s">
        <v>172</v>
      </c>
      <c r="T31" s="306"/>
      <c r="U31" s="260"/>
      <c r="V31" s="92"/>
      <c r="W31" s="92"/>
      <c r="Y31" s="162" t="s">
        <v>256</v>
      </c>
      <c r="Z31" s="125" t="s">
        <v>200</v>
      </c>
      <c r="AA31" s="306" t="s">
        <v>210</v>
      </c>
      <c r="AB31" s="260"/>
      <c r="AC31" s="92">
        <v>2</v>
      </c>
      <c r="AD31" s="92" t="s">
        <v>202</v>
      </c>
      <c r="AF31" s="162" t="s">
        <v>247</v>
      </c>
      <c r="AG31" s="158" t="s">
        <v>200</v>
      </c>
      <c r="AH31" s="306" t="s">
        <v>250</v>
      </c>
      <c r="AI31" s="260"/>
      <c r="AJ31" s="92">
        <v>2</v>
      </c>
      <c r="AK31" s="92" t="s">
        <v>251</v>
      </c>
      <c r="AM31" s="162" t="s">
        <v>255</v>
      </c>
      <c r="AN31" s="147" t="s">
        <v>200</v>
      </c>
      <c r="AO31" s="306" t="s">
        <v>280</v>
      </c>
      <c r="AP31" s="260"/>
      <c r="AQ31" s="92">
        <v>2</v>
      </c>
      <c r="AR31" s="92" t="s">
        <v>202</v>
      </c>
    </row>
    <row r="32" spans="1:44" x14ac:dyDescent="0.3">
      <c r="A32" s="265"/>
      <c r="B32" s="308"/>
      <c r="C32" s="17" t="s">
        <v>22</v>
      </c>
      <c r="D32" s="136"/>
      <c r="E32" s="83" t="s">
        <v>172</v>
      </c>
      <c r="F32" s="306"/>
      <c r="G32" s="260"/>
      <c r="H32" s="92"/>
      <c r="I32" s="92"/>
      <c r="K32" s="136"/>
      <c r="L32" s="83" t="s">
        <v>172</v>
      </c>
      <c r="M32" s="306"/>
      <c r="N32" s="260"/>
      <c r="O32" s="92"/>
      <c r="P32" s="92"/>
      <c r="R32" s="136"/>
      <c r="S32" s="83" t="s">
        <v>172</v>
      </c>
      <c r="T32" s="306"/>
      <c r="U32" s="260"/>
      <c r="V32" s="92"/>
      <c r="W32" s="92"/>
      <c r="Y32" s="124"/>
      <c r="Z32" s="125"/>
      <c r="AA32" s="261"/>
      <c r="AB32" s="261"/>
      <c r="AC32" s="92"/>
      <c r="AD32" s="92"/>
      <c r="AF32" s="162" t="s">
        <v>248</v>
      </c>
      <c r="AG32" s="158" t="s">
        <v>200</v>
      </c>
      <c r="AH32" s="261" t="s">
        <v>252</v>
      </c>
      <c r="AI32" s="261"/>
      <c r="AJ32" s="92">
        <v>1</v>
      </c>
      <c r="AK32" s="92" t="s">
        <v>138</v>
      </c>
      <c r="AM32" s="146"/>
      <c r="AN32" s="147"/>
      <c r="AO32" s="261"/>
      <c r="AP32" s="261"/>
      <c r="AQ32" s="92"/>
      <c r="AR32" s="92"/>
    </row>
    <row r="33" spans="1:44" x14ac:dyDescent="0.3">
      <c r="A33" s="265"/>
      <c r="B33" s="308"/>
      <c r="C33" s="17" t="s">
        <v>22</v>
      </c>
      <c r="D33" s="136"/>
      <c r="E33" s="83" t="s">
        <v>172</v>
      </c>
      <c r="F33" s="306"/>
      <c r="G33" s="260"/>
      <c r="H33" s="92"/>
      <c r="I33" s="97"/>
      <c r="K33" s="136"/>
      <c r="L33" s="83" t="s">
        <v>172</v>
      </c>
      <c r="M33" s="306"/>
      <c r="N33" s="260"/>
      <c r="O33" s="92"/>
      <c r="P33" s="97"/>
      <c r="R33" s="136"/>
      <c r="S33" s="83" t="s">
        <v>172</v>
      </c>
      <c r="T33" s="306"/>
      <c r="U33" s="260"/>
      <c r="V33" s="92"/>
      <c r="W33" s="97"/>
      <c r="Y33" s="124"/>
      <c r="Z33" s="125"/>
      <c r="AA33" s="306"/>
      <c r="AB33" s="260"/>
      <c r="AC33" s="92"/>
      <c r="AD33" s="97"/>
      <c r="AF33" s="78"/>
      <c r="AG33" s="82"/>
      <c r="AH33" s="306"/>
      <c r="AI33" s="260"/>
      <c r="AJ33" s="92"/>
      <c r="AK33" s="97"/>
      <c r="AM33" s="146"/>
      <c r="AN33" s="147"/>
      <c r="AO33" s="306"/>
      <c r="AP33" s="260"/>
      <c r="AQ33" s="92"/>
      <c r="AR33" s="97"/>
    </row>
    <row r="34" spans="1:44" ht="15" thickBot="1" x14ac:dyDescent="0.35">
      <c r="A34" s="265"/>
      <c r="B34" s="308"/>
      <c r="C34" s="49" t="s">
        <v>22</v>
      </c>
      <c r="D34" s="138"/>
      <c r="E34" s="83" t="s">
        <v>172</v>
      </c>
      <c r="F34" s="313"/>
      <c r="G34" s="314"/>
      <c r="H34" s="94"/>
      <c r="I34" s="93"/>
      <c r="K34" s="138"/>
      <c r="L34" s="83" t="s">
        <v>172</v>
      </c>
      <c r="M34" s="313"/>
      <c r="N34" s="314"/>
      <c r="O34" s="94"/>
      <c r="P34" s="93"/>
      <c r="R34" s="138"/>
      <c r="S34" s="83" t="s">
        <v>172</v>
      </c>
      <c r="T34" s="313"/>
      <c r="U34" s="314"/>
      <c r="V34" s="94"/>
      <c r="W34" s="93"/>
      <c r="Y34" s="126"/>
      <c r="Z34" s="50"/>
      <c r="AA34" s="313"/>
      <c r="AB34" s="314"/>
      <c r="AC34" s="94"/>
      <c r="AD34" s="93"/>
      <c r="AF34" s="79"/>
      <c r="AG34" s="50"/>
      <c r="AH34" s="313"/>
      <c r="AI34" s="314"/>
      <c r="AJ34" s="94"/>
      <c r="AK34" s="93"/>
      <c r="AM34" s="148"/>
      <c r="AN34" s="50"/>
      <c r="AO34" s="313"/>
      <c r="AP34" s="314"/>
      <c r="AQ34" s="94"/>
      <c r="AR34" s="93"/>
    </row>
    <row r="35" spans="1:44" s="37" customFormat="1" ht="15" thickBot="1" x14ac:dyDescent="0.35">
      <c r="A35" s="266"/>
      <c r="B35" s="309"/>
      <c r="C35" s="51" t="s">
        <v>71</v>
      </c>
      <c r="D35" s="372"/>
      <c r="E35" s="304"/>
      <c r="F35" s="304"/>
      <c r="G35" s="305"/>
      <c r="H35" s="103"/>
      <c r="I35" s="52"/>
      <c r="J35" s="38"/>
      <c r="K35" s="372"/>
      <c r="L35" s="304"/>
      <c r="M35" s="304"/>
      <c r="N35" s="305"/>
      <c r="O35" s="103"/>
      <c r="P35" s="52"/>
      <c r="Q35" s="38"/>
      <c r="R35" s="372"/>
      <c r="S35" s="304"/>
      <c r="T35" s="304"/>
      <c r="U35" s="305"/>
      <c r="V35" s="103"/>
      <c r="W35" s="52"/>
      <c r="X35" s="38"/>
      <c r="Y35" s="304"/>
      <c r="Z35" s="304"/>
      <c r="AA35" s="304"/>
      <c r="AB35" s="305"/>
      <c r="AC35" s="103"/>
      <c r="AD35" s="52"/>
      <c r="AE35" s="38"/>
      <c r="AF35" s="304"/>
      <c r="AG35" s="304"/>
      <c r="AH35" s="304"/>
      <c r="AI35" s="305"/>
      <c r="AJ35" s="103"/>
      <c r="AK35" s="52"/>
      <c r="AL35" s="38"/>
      <c r="AM35" s="304" t="s">
        <v>100</v>
      </c>
      <c r="AN35" s="304"/>
      <c r="AO35" s="304"/>
      <c r="AP35" s="305"/>
      <c r="AQ35" s="103"/>
      <c r="AR35" s="52"/>
    </row>
    <row r="36" spans="1:44" ht="15" thickBot="1" x14ac:dyDescent="0.35">
      <c r="A36" s="12"/>
      <c r="B36" s="15"/>
      <c r="C36" s="15"/>
      <c r="D36" s="319"/>
      <c r="E36" s="320"/>
      <c r="F36" s="320"/>
      <c r="G36" s="320"/>
      <c r="H36" s="320"/>
      <c r="I36" s="320"/>
      <c r="K36" s="319"/>
      <c r="L36" s="320"/>
      <c r="M36" s="320"/>
      <c r="N36" s="320"/>
      <c r="O36" s="320"/>
      <c r="P36" s="320"/>
      <c r="R36" s="319"/>
      <c r="S36" s="320"/>
      <c r="T36" s="320"/>
      <c r="U36" s="320"/>
      <c r="V36" s="320"/>
      <c r="W36" s="320"/>
      <c r="Y36" s="262"/>
      <c r="Z36" s="263"/>
      <c r="AA36" s="263"/>
      <c r="AB36" s="263"/>
      <c r="AC36" s="263"/>
      <c r="AD36" s="263"/>
      <c r="AF36" s="262"/>
      <c r="AG36" s="263"/>
      <c r="AH36" s="263"/>
      <c r="AI36" s="263"/>
      <c r="AJ36" s="263"/>
      <c r="AK36" s="263"/>
      <c r="AM36" s="262"/>
      <c r="AN36" s="263"/>
      <c r="AO36" s="263"/>
      <c r="AP36" s="263"/>
      <c r="AQ36" s="263"/>
      <c r="AR36" s="263"/>
    </row>
    <row r="37" spans="1:44" ht="15.75" customHeight="1" thickBot="1" x14ac:dyDescent="0.35">
      <c r="A37" s="291" t="s">
        <v>26</v>
      </c>
      <c r="B37" s="292" t="s">
        <v>106</v>
      </c>
      <c r="C37" s="56"/>
      <c r="D37" s="367" t="s">
        <v>9</v>
      </c>
      <c r="E37" s="296"/>
      <c r="F37" s="297" t="s">
        <v>10</v>
      </c>
      <c r="G37" s="295"/>
      <c r="H37" s="296"/>
      <c r="I37" s="80" t="s">
        <v>118</v>
      </c>
      <c r="J37" s="66" t="s">
        <v>9</v>
      </c>
      <c r="K37" s="367" t="s">
        <v>9</v>
      </c>
      <c r="L37" s="296"/>
      <c r="M37" s="297" t="s">
        <v>10</v>
      </c>
      <c r="N37" s="295"/>
      <c r="O37" s="296"/>
      <c r="P37" s="80" t="s">
        <v>118</v>
      </c>
      <c r="Q37" s="66"/>
      <c r="R37" s="367" t="s">
        <v>9</v>
      </c>
      <c r="S37" s="296"/>
      <c r="T37" s="297" t="s">
        <v>10</v>
      </c>
      <c r="U37" s="295"/>
      <c r="V37" s="296"/>
      <c r="W37" s="80" t="s">
        <v>118</v>
      </c>
      <c r="X37" s="66"/>
      <c r="Y37" s="295" t="s">
        <v>9</v>
      </c>
      <c r="Z37" s="296"/>
      <c r="AA37" s="297" t="s">
        <v>10</v>
      </c>
      <c r="AB37" s="295"/>
      <c r="AC37" s="296"/>
      <c r="AD37" s="80" t="s">
        <v>118</v>
      </c>
      <c r="AE37" s="66"/>
      <c r="AF37" s="295" t="s">
        <v>9</v>
      </c>
      <c r="AG37" s="296"/>
      <c r="AH37" s="297" t="s">
        <v>10</v>
      </c>
      <c r="AI37" s="295"/>
      <c r="AJ37" s="296"/>
      <c r="AK37" s="80" t="s">
        <v>118</v>
      </c>
      <c r="AL37" s="66"/>
      <c r="AM37" s="295" t="s">
        <v>9</v>
      </c>
      <c r="AN37" s="296"/>
      <c r="AO37" s="297" t="s">
        <v>10</v>
      </c>
      <c r="AP37" s="295"/>
      <c r="AQ37" s="296"/>
      <c r="AR37" s="80" t="s">
        <v>118</v>
      </c>
    </row>
    <row r="38" spans="1:44" ht="15" customHeight="1" x14ac:dyDescent="0.3">
      <c r="A38" s="291"/>
      <c r="B38" s="293"/>
      <c r="C38" s="16" t="s">
        <v>27</v>
      </c>
      <c r="D38" s="298" t="s">
        <v>165</v>
      </c>
      <c r="E38" s="299"/>
      <c r="F38" s="300" t="s">
        <v>166</v>
      </c>
      <c r="G38" s="301"/>
      <c r="H38" s="299"/>
      <c r="I38" s="98" t="s">
        <v>167</v>
      </c>
      <c r="K38" s="298" t="s">
        <v>165</v>
      </c>
      <c r="L38" s="299"/>
      <c r="M38" s="300" t="s">
        <v>166</v>
      </c>
      <c r="N38" s="301"/>
      <c r="O38" s="299"/>
      <c r="P38" s="98" t="s">
        <v>167</v>
      </c>
      <c r="R38" s="298" t="s">
        <v>165</v>
      </c>
      <c r="S38" s="299"/>
      <c r="T38" s="300" t="s">
        <v>166</v>
      </c>
      <c r="U38" s="301"/>
      <c r="V38" s="299"/>
      <c r="W38" s="98" t="s">
        <v>167</v>
      </c>
      <c r="Y38" s="302" t="s">
        <v>193</v>
      </c>
      <c r="Z38" s="303"/>
      <c r="AA38" s="300" t="s">
        <v>211</v>
      </c>
      <c r="AB38" s="301"/>
      <c r="AC38" s="299"/>
      <c r="AD38" s="98" t="s">
        <v>126</v>
      </c>
      <c r="AF38" s="302" t="s">
        <v>169</v>
      </c>
      <c r="AG38" s="303"/>
      <c r="AH38" s="300" t="s">
        <v>218</v>
      </c>
      <c r="AI38" s="301"/>
      <c r="AJ38" s="299"/>
      <c r="AK38" s="98" t="s">
        <v>220</v>
      </c>
      <c r="AM38" s="302" t="s">
        <v>193</v>
      </c>
      <c r="AN38" s="303"/>
      <c r="AO38" s="300" t="s">
        <v>194</v>
      </c>
      <c r="AP38" s="301"/>
      <c r="AQ38" s="299"/>
      <c r="AR38" s="98" t="s">
        <v>126</v>
      </c>
    </row>
    <row r="39" spans="1:44" x14ac:dyDescent="0.3">
      <c r="A39" s="291"/>
      <c r="B39" s="293"/>
      <c r="C39" s="16" t="s">
        <v>28</v>
      </c>
      <c r="D39" s="369"/>
      <c r="E39" s="286"/>
      <c r="F39" s="287"/>
      <c r="G39" s="285"/>
      <c r="H39" s="286"/>
      <c r="I39" s="99"/>
      <c r="K39" s="369"/>
      <c r="L39" s="286"/>
      <c r="M39" s="287"/>
      <c r="N39" s="285"/>
      <c r="O39" s="286"/>
      <c r="P39" s="99"/>
      <c r="R39" s="369"/>
      <c r="S39" s="286"/>
      <c r="T39" s="287"/>
      <c r="U39" s="285"/>
      <c r="V39" s="286"/>
      <c r="W39" s="99"/>
      <c r="Y39" s="285"/>
      <c r="Z39" s="286"/>
      <c r="AA39" s="287"/>
      <c r="AB39" s="285"/>
      <c r="AC39" s="286"/>
      <c r="AD39" s="99"/>
      <c r="AF39" s="285"/>
      <c r="AG39" s="286"/>
      <c r="AH39" s="287"/>
      <c r="AI39" s="285"/>
      <c r="AJ39" s="286"/>
      <c r="AK39" s="99"/>
      <c r="AM39" s="285" t="s">
        <v>168</v>
      </c>
      <c r="AN39" s="286"/>
      <c r="AO39" s="287"/>
      <c r="AP39" s="285"/>
      <c r="AQ39" s="286"/>
      <c r="AR39" s="99"/>
    </row>
    <row r="40" spans="1:44" ht="15" thickBot="1" x14ac:dyDescent="0.35">
      <c r="A40" s="291"/>
      <c r="B40" s="294"/>
      <c r="C40" s="57" t="s">
        <v>29</v>
      </c>
      <c r="D40" s="318"/>
      <c r="E40" s="289"/>
      <c r="F40" s="290"/>
      <c r="G40" s="288"/>
      <c r="H40" s="289"/>
      <c r="I40" s="90"/>
      <c r="K40" s="318"/>
      <c r="L40" s="289"/>
      <c r="M40" s="290"/>
      <c r="N40" s="288"/>
      <c r="O40" s="289"/>
      <c r="P40" s="90"/>
      <c r="R40" s="318"/>
      <c r="S40" s="289"/>
      <c r="T40" s="290"/>
      <c r="U40" s="288"/>
      <c r="V40" s="289"/>
      <c r="W40" s="90"/>
      <c r="Y40" s="288"/>
      <c r="Z40" s="289"/>
      <c r="AA40" s="290"/>
      <c r="AB40" s="288"/>
      <c r="AC40" s="289"/>
      <c r="AD40" s="90"/>
      <c r="AF40" s="288"/>
      <c r="AG40" s="289"/>
      <c r="AH40" s="290" t="s">
        <v>219</v>
      </c>
      <c r="AI40" s="288"/>
      <c r="AJ40" s="289"/>
      <c r="AK40" s="90"/>
      <c r="AM40" s="288" t="s">
        <v>198</v>
      </c>
      <c r="AN40" s="289"/>
      <c r="AO40" s="290" t="s">
        <v>199</v>
      </c>
      <c r="AP40" s="288"/>
      <c r="AQ40" s="289"/>
      <c r="AR40" s="90" t="s">
        <v>152</v>
      </c>
    </row>
    <row r="41" spans="1:44" ht="15" thickBot="1" x14ac:dyDescent="0.35">
      <c r="A41" s="12"/>
      <c r="B41" s="15"/>
      <c r="C41" s="15"/>
      <c r="D41" s="319"/>
      <c r="E41" s="320"/>
      <c r="F41" s="320"/>
      <c r="G41" s="320"/>
      <c r="H41" s="320"/>
      <c r="I41" s="320"/>
      <c r="K41" s="319"/>
      <c r="L41" s="320"/>
      <c r="M41" s="320"/>
      <c r="N41" s="320"/>
      <c r="O41" s="320"/>
      <c r="P41" s="320"/>
      <c r="R41" s="319"/>
      <c r="S41" s="320"/>
      <c r="T41" s="320"/>
      <c r="U41" s="320"/>
      <c r="V41" s="320"/>
      <c r="W41" s="320"/>
      <c r="Y41" s="262"/>
      <c r="Z41" s="263"/>
      <c r="AA41" s="263"/>
      <c r="AB41" s="263"/>
      <c r="AC41" s="263"/>
      <c r="AD41" s="263"/>
      <c r="AF41" s="262"/>
      <c r="AG41" s="263"/>
      <c r="AH41" s="263"/>
      <c r="AI41" s="263"/>
      <c r="AJ41" s="263"/>
      <c r="AK41" s="263"/>
      <c r="AM41" s="262"/>
      <c r="AN41" s="263"/>
      <c r="AO41" s="263"/>
      <c r="AP41" s="263"/>
      <c r="AQ41" s="263"/>
      <c r="AR41" s="263"/>
    </row>
    <row r="42" spans="1:44" ht="15" customHeight="1" thickBot="1" x14ac:dyDescent="0.35">
      <c r="A42" s="277" t="s">
        <v>30</v>
      </c>
      <c r="B42" s="279" t="s">
        <v>107</v>
      </c>
      <c r="C42" s="65"/>
      <c r="D42" s="133" t="s">
        <v>9</v>
      </c>
      <c r="E42" s="282" t="s">
        <v>90</v>
      </c>
      <c r="F42" s="283"/>
      <c r="G42" s="284" t="s">
        <v>121</v>
      </c>
      <c r="H42" s="284"/>
      <c r="I42" s="284"/>
      <c r="K42" s="133" t="s">
        <v>9</v>
      </c>
      <c r="L42" s="282" t="s">
        <v>90</v>
      </c>
      <c r="M42" s="283"/>
      <c r="N42" s="284" t="s">
        <v>121</v>
      </c>
      <c r="O42" s="284"/>
      <c r="P42" s="284"/>
      <c r="R42" s="133" t="s">
        <v>9</v>
      </c>
      <c r="S42" s="282" t="s">
        <v>90</v>
      </c>
      <c r="T42" s="283"/>
      <c r="U42" s="284" t="s">
        <v>121</v>
      </c>
      <c r="V42" s="284"/>
      <c r="W42" s="284"/>
      <c r="Y42" s="128" t="s">
        <v>9</v>
      </c>
      <c r="Z42" s="282" t="s">
        <v>90</v>
      </c>
      <c r="AA42" s="283"/>
      <c r="AB42" s="284" t="s">
        <v>121</v>
      </c>
      <c r="AC42" s="284"/>
      <c r="AD42" s="284"/>
      <c r="AF42" s="88" t="s">
        <v>9</v>
      </c>
      <c r="AG42" s="282" t="s">
        <v>90</v>
      </c>
      <c r="AH42" s="283"/>
      <c r="AI42" s="284" t="s">
        <v>121</v>
      </c>
      <c r="AJ42" s="284"/>
      <c r="AK42" s="284"/>
      <c r="AM42" s="143" t="s">
        <v>9</v>
      </c>
      <c r="AN42" s="282" t="s">
        <v>90</v>
      </c>
      <c r="AO42" s="283"/>
      <c r="AP42" s="284" t="s">
        <v>121</v>
      </c>
      <c r="AQ42" s="284"/>
      <c r="AR42" s="284"/>
    </row>
    <row r="43" spans="1:44" ht="15" customHeight="1" thickBot="1" x14ac:dyDescent="0.35">
      <c r="A43" s="278"/>
      <c r="B43" s="280"/>
      <c r="C43" s="64" t="s">
        <v>35</v>
      </c>
      <c r="D43" s="131"/>
      <c r="E43" s="272" t="s">
        <v>305</v>
      </c>
      <c r="F43" s="273"/>
      <c r="G43" s="368" t="s">
        <v>237</v>
      </c>
      <c r="H43" s="368"/>
      <c r="I43" s="368"/>
      <c r="K43" s="131"/>
      <c r="L43" s="272">
        <v>13</v>
      </c>
      <c r="M43" s="273"/>
      <c r="N43" s="368" t="s">
        <v>237</v>
      </c>
      <c r="O43" s="368"/>
      <c r="P43" s="368"/>
      <c r="R43" s="131"/>
      <c r="S43" s="272">
        <v>13</v>
      </c>
      <c r="T43" s="273"/>
      <c r="U43" s="368" t="s">
        <v>237</v>
      </c>
      <c r="V43" s="368"/>
      <c r="W43" s="368"/>
      <c r="Y43" s="129"/>
      <c r="Z43" s="272" t="s">
        <v>236</v>
      </c>
      <c r="AA43" s="273"/>
      <c r="AB43" s="274" t="s">
        <v>307</v>
      </c>
      <c r="AC43" s="274"/>
      <c r="AD43" s="274"/>
      <c r="AF43" s="87" t="s">
        <v>169</v>
      </c>
      <c r="AG43" s="272">
        <v>8</v>
      </c>
      <c r="AH43" s="273"/>
      <c r="AI43" s="274" t="s">
        <v>240</v>
      </c>
      <c r="AJ43" s="274"/>
      <c r="AK43" s="274"/>
      <c r="AM43" s="141"/>
      <c r="AN43" s="272" t="s">
        <v>258</v>
      </c>
      <c r="AO43" s="273"/>
      <c r="AP43" s="368" t="s">
        <v>306</v>
      </c>
      <c r="AQ43" s="368"/>
      <c r="AR43" s="368"/>
    </row>
    <row r="44" spans="1:44" ht="15" thickBot="1" x14ac:dyDescent="0.35">
      <c r="A44" s="278"/>
      <c r="B44" s="281"/>
      <c r="C44" s="63" t="s">
        <v>34</v>
      </c>
      <c r="D44" s="132"/>
      <c r="E44" s="275"/>
      <c r="F44" s="276"/>
      <c r="G44" s="274"/>
      <c r="H44" s="274"/>
      <c r="I44" s="274"/>
      <c r="K44" s="132"/>
      <c r="L44" s="275"/>
      <c r="M44" s="276"/>
      <c r="N44" s="274"/>
      <c r="O44" s="274"/>
      <c r="P44" s="274"/>
      <c r="R44" s="132"/>
      <c r="S44" s="275"/>
      <c r="T44" s="276"/>
      <c r="U44" s="274"/>
      <c r="V44" s="274"/>
      <c r="W44" s="274"/>
      <c r="Y44" s="127" t="s">
        <v>212</v>
      </c>
      <c r="Z44" s="275" t="s">
        <v>213</v>
      </c>
      <c r="AA44" s="276"/>
      <c r="AB44" s="274"/>
      <c r="AC44" s="274"/>
      <c r="AD44" s="274"/>
      <c r="AF44" s="86"/>
      <c r="AG44" s="275" t="s">
        <v>212</v>
      </c>
      <c r="AH44" s="276"/>
      <c r="AI44" s="274"/>
      <c r="AJ44" s="274"/>
      <c r="AK44" s="274"/>
      <c r="AM44" s="142" t="s">
        <v>195</v>
      </c>
      <c r="AN44" s="275" t="s">
        <v>196</v>
      </c>
      <c r="AO44" s="276"/>
      <c r="AP44" s="274"/>
      <c r="AQ44" s="274"/>
      <c r="AR44" s="274"/>
    </row>
    <row r="45" spans="1:44" ht="15" thickBot="1" x14ac:dyDescent="0.35">
      <c r="A45" s="12"/>
      <c r="B45" s="15"/>
      <c r="C45" s="15"/>
      <c r="D45" s="262"/>
      <c r="E45" s="263"/>
      <c r="F45" s="263"/>
      <c r="G45" s="263"/>
      <c r="H45" s="263"/>
      <c r="I45" s="263"/>
      <c r="K45" s="262"/>
      <c r="L45" s="263"/>
      <c r="M45" s="263"/>
      <c r="N45" s="263"/>
      <c r="O45" s="263"/>
      <c r="P45" s="263"/>
      <c r="R45" s="262"/>
      <c r="S45" s="263"/>
      <c r="T45" s="263"/>
      <c r="U45" s="263"/>
      <c r="V45" s="263"/>
      <c r="W45" s="263"/>
      <c r="Y45" s="262"/>
      <c r="Z45" s="263"/>
      <c r="AA45" s="263"/>
      <c r="AB45" s="263"/>
      <c r="AC45" s="263"/>
      <c r="AD45" s="263"/>
      <c r="AF45" s="262"/>
      <c r="AG45" s="263"/>
      <c r="AH45" s="263"/>
      <c r="AI45" s="263"/>
      <c r="AJ45" s="263"/>
      <c r="AK45" s="263"/>
      <c r="AM45" s="262"/>
      <c r="AN45" s="263"/>
      <c r="AO45" s="263"/>
      <c r="AP45" s="263"/>
      <c r="AQ45" s="263"/>
      <c r="AR45" s="263"/>
    </row>
    <row r="46" spans="1:44" ht="15" customHeight="1" x14ac:dyDescent="0.3">
      <c r="A46" s="264" t="s">
        <v>31</v>
      </c>
      <c r="B46" s="267" t="s">
        <v>115</v>
      </c>
      <c r="C46" s="62" t="s">
        <v>36</v>
      </c>
      <c r="D46" s="270">
        <v>170</v>
      </c>
      <c r="E46" s="271"/>
      <c r="F46" s="271"/>
      <c r="G46" s="271"/>
      <c r="H46" s="271"/>
      <c r="I46" s="271"/>
      <c r="K46" s="270" t="s">
        <v>168</v>
      </c>
      <c r="L46" s="271"/>
      <c r="M46" s="271"/>
      <c r="N46" s="271"/>
      <c r="O46" s="271"/>
      <c r="P46" s="271"/>
      <c r="R46" s="270" t="s">
        <v>168</v>
      </c>
      <c r="S46" s="271"/>
      <c r="T46" s="271"/>
      <c r="U46" s="271"/>
      <c r="V46" s="271"/>
      <c r="W46" s="271"/>
      <c r="Y46" s="270">
        <v>91</v>
      </c>
      <c r="Z46" s="271"/>
      <c r="AA46" s="271"/>
      <c r="AB46" s="271"/>
      <c r="AC46" s="271"/>
      <c r="AD46" s="271"/>
      <c r="AF46" s="270">
        <v>68</v>
      </c>
      <c r="AG46" s="271"/>
      <c r="AH46" s="271"/>
      <c r="AI46" s="271"/>
      <c r="AJ46" s="271"/>
      <c r="AK46" s="271"/>
      <c r="AM46" s="270">
        <v>89</v>
      </c>
      <c r="AN46" s="271"/>
      <c r="AO46" s="271"/>
      <c r="AP46" s="271"/>
      <c r="AQ46" s="271"/>
      <c r="AR46" s="271"/>
    </row>
    <row r="47" spans="1:44" x14ac:dyDescent="0.3">
      <c r="A47" s="265"/>
      <c r="B47" s="268"/>
      <c r="C47" s="19" t="s">
        <v>72</v>
      </c>
      <c r="D47" s="260">
        <v>18</v>
      </c>
      <c r="E47" s="261"/>
      <c r="F47" s="261"/>
      <c r="G47" s="261"/>
      <c r="H47" s="261"/>
      <c r="I47" s="261"/>
      <c r="K47" s="260">
        <v>18</v>
      </c>
      <c r="L47" s="261"/>
      <c r="M47" s="261"/>
      <c r="N47" s="261"/>
      <c r="O47" s="261"/>
      <c r="P47" s="261"/>
      <c r="R47" s="260">
        <v>18</v>
      </c>
      <c r="S47" s="261"/>
      <c r="T47" s="261"/>
      <c r="U47" s="261"/>
      <c r="V47" s="261"/>
      <c r="W47" s="261"/>
      <c r="Y47" s="260">
        <v>142</v>
      </c>
      <c r="Z47" s="261"/>
      <c r="AA47" s="261"/>
      <c r="AB47" s="261"/>
      <c r="AC47" s="261"/>
      <c r="AD47" s="261"/>
      <c r="AF47" s="260">
        <v>86</v>
      </c>
      <c r="AG47" s="261"/>
      <c r="AH47" s="261"/>
      <c r="AI47" s="261"/>
      <c r="AJ47" s="261"/>
      <c r="AK47" s="261"/>
      <c r="AM47" s="260">
        <v>200</v>
      </c>
      <c r="AN47" s="261"/>
      <c r="AO47" s="261"/>
      <c r="AP47" s="261"/>
      <c r="AQ47" s="261"/>
      <c r="AR47" s="261"/>
    </row>
    <row r="48" spans="1:44" x14ac:dyDescent="0.3">
      <c r="A48" s="265"/>
      <c r="B48" s="268"/>
      <c r="C48" s="19" t="s">
        <v>42</v>
      </c>
      <c r="D48" s="260">
        <v>11</v>
      </c>
      <c r="E48" s="261"/>
      <c r="F48" s="261"/>
      <c r="G48" s="261"/>
      <c r="H48" s="261"/>
      <c r="I48" s="261"/>
      <c r="K48" s="260">
        <v>11</v>
      </c>
      <c r="L48" s="261"/>
      <c r="M48" s="261"/>
      <c r="N48" s="261"/>
      <c r="O48" s="261"/>
      <c r="P48" s="261"/>
      <c r="R48" s="260">
        <v>11</v>
      </c>
      <c r="S48" s="261"/>
      <c r="T48" s="261"/>
      <c r="U48" s="261"/>
      <c r="V48" s="261"/>
      <c r="W48" s="261"/>
      <c r="Y48" s="260">
        <v>71</v>
      </c>
      <c r="Z48" s="261"/>
      <c r="AA48" s="261"/>
      <c r="AB48" s="261"/>
      <c r="AC48" s="261"/>
      <c r="AD48" s="261"/>
      <c r="AF48" s="260">
        <v>197</v>
      </c>
      <c r="AG48" s="261"/>
      <c r="AH48" s="261"/>
      <c r="AI48" s="261"/>
      <c r="AJ48" s="261"/>
      <c r="AK48" s="261"/>
      <c r="AM48" s="260">
        <v>71</v>
      </c>
      <c r="AN48" s="261"/>
      <c r="AO48" s="261"/>
      <c r="AP48" s="261"/>
      <c r="AQ48" s="261"/>
      <c r="AR48" s="261"/>
    </row>
    <row r="49" spans="1:44" x14ac:dyDescent="0.3">
      <c r="A49" s="265"/>
      <c r="B49" s="268"/>
      <c r="C49" s="19" t="s">
        <v>43</v>
      </c>
      <c r="D49" s="260" t="s">
        <v>277</v>
      </c>
      <c r="E49" s="261"/>
      <c r="F49" s="261"/>
      <c r="G49" s="261"/>
      <c r="H49" s="261"/>
      <c r="I49" s="261"/>
      <c r="K49" s="260" t="s">
        <v>276</v>
      </c>
      <c r="L49" s="261"/>
      <c r="M49" s="261"/>
      <c r="N49" s="261"/>
      <c r="O49" s="261"/>
      <c r="P49" s="261"/>
      <c r="R49" s="260" t="s">
        <v>276</v>
      </c>
      <c r="S49" s="261"/>
      <c r="T49" s="261"/>
      <c r="U49" s="261"/>
      <c r="V49" s="261"/>
      <c r="W49" s="261"/>
      <c r="Y49" s="260">
        <v>218</v>
      </c>
      <c r="Z49" s="261"/>
      <c r="AA49" s="261"/>
      <c r="AB49" s="261"/>
      <c r="AC49" s="261"/>
      <c r="AD49" s="261"/>
      <c r="AF49" s="260">
        <v>218</v>
      </c>
      <c r="AG49" s="261"/>
      <c r="AH49" s="261"/>
      <c r="AI49" s="261"/>
      <c r="AJ49" s="261"/>
      <c r="AK49" s="261"/>
      <c r="AM49" s="260">
        <v>218</v>
      </c>
      <c r="AN49" s="261"/>
      <c r="AO49" s="261"/>
      <c r="AP49" s="261"/>
      <c r="AQ49" s="261"/>
      <c r="AR49" s="261"/>
    </row>
    <row r="50" spans="1:44" x14ac:dyDescent="0.3">
      <c r="A50" s="265"/>
      <c r="B50" s="268"/>
      <c r="C50" s="17" t="s">
        <v>44</v>
      </c>
      <c r="D50" s="254" t="s">
        <v>168</v>
      </c>
      <c r="E50" s="255"/>
      <c r="F50" s="255"/>
      <c r="G50" s="255"/>
      <c r="H50" s="255"/>
      <c r="I50" s="255"/>
      <c r="K50" s="254" t="s">
        <v>168</v>
      </c>
      <c r="L50" s="255"/>
      <c r="M50" s="255"/>
      <c r="N50" s="255"/>
      <c r="O50" s="255"/>
      <c r="P50" s="255"/>
      <c r="R50" s="254" t="s">
        <v>168</v>
      </c>
      <c r="S50" s="255"/>
      <c r="T50" s="255"/>
      <c r="U50" s="255"/>
      <c r="V50" s="255"/>
      <c r="W50" s="255"/>
      <c r="Y50" s="254" t="s">
        <v>168</v>
      </c>
      <c r="Z50" s="255"/>
      <c r="AA50" s="255"/>
      <c r="AB50" s="255"/>
      <c r="AC50" s="255"/>
      <c r="AD50" s="255"/>
      <c r="AF50" s="254" t="s">
        <v>168</v>
      </c>
      <c r="AG50" s="255"/>
      <c r="AH50" s="255"/>
      <c r="AI50" s="255"/>
      <c r="AJ50" s="255"/>
      <c r="AK50" s="255"/>
      <c r="AM50" s="254" t="s">
        <v>168</v>
      </c>
      <c r="AN50" s="255"/>
      <c r="AO50" s="255"/>
      <c r="AP50" s="255"/>
      <c r="AQ50" s="255"/>
      <c r="AR50" s="255"/>
    </row>
    <row r="51" spans="1:44" x14ac:dyDescent="0.3">
      <c r="A51" s="265"/>
      <c r="B51" s="268"/>
      <c r="C51" s="17" t="s">
        <v>45</v>
      </c>
      <c r="D51" s="254" t="s">
        <v>168</v>
      </c>
      <c r="E51" s="255"/>
      <c r="F51" s="255"/>
      <c r="G51" s="255"/>
      <c r="H51" s="255"/>
      <c r="I51" s="255"/>
      <c r="K51" s="254" t="s">
        <v>168</v>
      </c>
      <c r="L51" s="255"/>
      <c r="M51" s="255"/>
      <c r="N51" s="255"/>
      <c r="O51" s="255"/>
      <c r="P51" s="255"/>
      <c r="R51" s="254" t="s">
        <v>168</v>
      </c>
      <c r="S51" s="255"/>
      <c r="T51" s="255"/>
      <c r="U51" s="255"/>
      <c r="V51" s="255"/>
      <c r="W51" s="255"/>
      <c r="Y51" s="254" t="s">
        <v>168</v>
      </c>
      <c r="Z51" s="255"/>
      <c r="AA51" s="255"/>
      <c r="AB51" s="255"/>
      <c r="AC51" s="255"/>
      <c r="AD51" s="255"/>
      <c r="AF51" s="254" t="s">
        <v>168</v>
      </c>
      <c r="AG51" s="255"/>
      <c r="AH51" s="255"/>
      <c r="AI51" s="255"/>
      <c r="AJ51" s="255"/>
      <c r="AK51" s="255"/>
      <c r="AM51" s="254" t="s">
        <v>168</v>
      </c>
      <c r="AN51" s="255"/>
      <c r="AO51" s="255"/>
      <c r="AP51" s="255"/>
      <c r="AQ51" s="255"/>
      <c r="AR51" s="255"/>
    </row>
    <row r="52" spans="1:44" x14ac:dyDescent="0.3">
      <c r="A52" s="265"/>
      <c r="B52" s="268"/>
      <c r="C52" s="19" t="s">
        <v>46</v>
      </c>
      <c r="D52" s="254" t="s">
        <v>168</v>
      </c>
      <c r="E52" s="255"/>
      <c r="F52" s="255"/>
      <c r="G52" s="255"/>
      <c r="H52" s="255"/>
      <c r="I52" s="255"/>
      <c r="K52" s="254" t="s">
        <v>168</v>
      </c>
      <c r="L52" s="255"/>
      <c r="M52" s="255"/>
      <c r="N52" s="255"/>
      <c r="O52" s="255"/>
      <c r="P52" s="255"/>
      <c r="R52" s="254" t="s">
        <v>168</v>
      </c>
      <c r="S52" s="255"/>
      <c r="T52" s="255"/>
      <c r="U52" s="255"/>
      <c r="V52" s="255"/>
      <c r="W52" s="255"/>
      <c r="Y52" s="254" t="s">
        <v>168</v>
      </c>
      <c r="Z52" s="255"/>
      <c r="AA52" s="255"/>
      <c r="AB52" s="255"/>
      <c r="AC52" s="255"/>
      <c r="AD52" s="255"/>
      <c r="AF52" s="254" t="s">
        <v>168</v>
      </c>
      <c r="AG52" s="255"/>
      <c r="AH52" s="255"/>
      <c r="AI52" s="255"/>
      <c r="AJ52" s="255"/>
      <c r="AK52" s="255"/>
      <c r="AM52" s="254">
        <v>9.1999999999999993</v>
      </c>
      <c r="AN52" s="255"/>
      <c r="AO52" s="255"/>
      <c r="AP52" s="255"/>
      <c r="AQ52" s="255"/>
      <c r="AR52" s="255"/>
    </row>
    <row r="53" spans="1:44" x14ac:dyDescent="0.3">
      <c r="A53" s="265"/>
      <c r="B53" s="268"/>
      <c r="C53" s="17" t="s">
        <v>47</v>
      </c>
      <c r="D53" s="252">
        <v>1076.5999999999999</v>
      </c>
      <c r="E53" s="253"/>
      <c r="F53" s="253"/>
      <c r="G53" s="253"/>
      <c r="H53" s="253"/>
      <c r="I53" s="253"/>
      <c r="K53" s="252">
        <v>771</v>
      </c>
      <c r="L53" s="253"/>
      <c r="M53" s="253"/>
      <c r="N53" s="253"/>
      <c r="O53" s="253"/>
      <c r="P53" s="253"/>
      <c r="R53" s="252">
        <v>771</v>
      </c>
      <c r="S53" s="253"/>
      <c r="T53" s="253"/>
      <c r="U53" s="253"/>
      <c r="V53" s="253"/>
      <c r="W53" s="253"/>
      <c r="Y53" s="254">
        <v>522</v>
      </c>
      <c r="Z53" s="255"/>
      <c r="AA53" s="255"/>
      <c r="AB53" s="255"/>
      <c r="AC53" s="255"/>
      <c r="AD53" s="255"/>
      <c r="AF53" s="260">
        <v>569</v>
      </c>
      <c r="AG53" s="261"/>
      <c r="AH53" s="261"/>
      <c r="AI53" s="261"/>
      <c r="AJ53" s="261"/>
      <c r="AK53" s="261"/>
      <c r="AM53" s="260">
        <v>587</v>
      </c>
      <c r="AN53" s="261"/>
      <c r="AO53" s="261"/>
      <c r="AP53" s="261"/>
      <c r="AQ53" s="261"/>
      <c r="AR53" s="261"/>
    </row>
    <row r="54" spans="1:44" ht="15" customHeight="1" x14ac:dyDescent="0.3">
      <c r="A54" s="265"/>
      <c r="B54" s="268"/>
      <c r="C54" s="256" t="s">
        <v>73</v>
      </c>
      <c r="D54" s="254" t="s">
        <v>168</v>
      </c>
      <c r="E54" s="255"/>
      <c r="F54" s="255"/>
      <c r="G54" s="255"/>
      <c r="H54" s="255"/>
      <c r="I54" s="255"/>
      <c r="J54" s="39"/>
      <c r="K54" s="254" t="s">
        <v>168</v>
      </c>
      <c r="L54" s="255"/>
      <c r="M54" s="255"/>
      <c r="N54" s="255"/>
      <c r="O54" s="255"/>
      <c r="P54" s="255"/>
      <c r="Q54" s="39"/>
      <c r="R54" s="254" t="s">
        <v>168</v>
      </c>
      <c r="S54" s="255"/>
      <c r="T54" s="255"/>
      <c r="U54" s="255"/>
      <c r="V54" s="255"/>
      <c r="W54" s="255"/>
      <c r="X54" s="39"/>
      <c r="Y54" s="254" t="s">
        <v>168</v>
      </c>
      <c r="Z54" s="255"/>
      <c r="AA54" s="255"/>
      <c r="AB54" s="255"/>
      <c r="AC54" s="255"/>
      <c r="AD54" s="255"/>
      <c r="AE54" s="39"/>
      <c r="AF54" s="254" t="s">
        <v>168</v>
      </c>
      <c r="AG54" s="255"/>
      <c r="AH54" s="255"/>
      <c r="AI54" s="255"/>
      <c r="AJ54" s="255"/>
      <c r="AK54" s="255"/>
      <c r="AL54" s="39"/>
      <c r="AM54" s="254" t="s">
        <v>168</v>
      </c>
      <c r="AN54" s="255"/>
      <c r="AO54" s="255"/>
      <c r="AP54" s="255"/>
      <c r="AQ54" s="255"/>
      <c r="AR54" s="255"/>
    </row>
    <row r="55" spans="1:44" ht="15" thickBot="1" x14ac:dyDescent="0.35">
      <c r="A55" s="266"/>
      <c r="B55" s="269"/>
      <c r="C55" s="257"/>
      <c r="D55" s="258"/>
      <c r="E55" s="259"/>
      <c r="F55" s="259"/>
      <c r="G55" s="259"/>
      <c r="H55" s="259"/>
      <c r="I55" s="259"/>
      <c r="J55" s="39"/>
      <c r="K55" s="258"/>
      <c r="L55" s="259"/>
      <c r="M55" s="259"/>
      <c r="N55" s="259"/>
      <c r="O55" s="259"/>
      <c r="P55" s="259"/>
      <c r="Q55" s="39"/>
      <c r="R55" s="258"/>
      <c r="S55" s="259"/>
      <c r="T55" s="259"/>
      <c r="U55" s="259"/>
      <c r="V55" s="259"/>
      <c r="W55" s="259"/>
      <c r="X55" s="39"/>
      <c r="Y55" s="258"/>
      <c r="Z55" s="259"/>
      <c r="AA55" s="259"/>
      <c r="AB55" s="259"/>
      <c r="AC55" s="259"/>
      <c r="AD55" s="259"/>
      <c r="AE55" s="39"/>
      <c r="AF55" s="258"/>
      <c r="AG55" s="259"/>
      <c r="AH55" s="259"/>
      <c r="AI55" s="259"/>
      <c r="AJ55" s="259"/>
      <c r="AK55" s="259"/>
      <c r="AL55" s="39"/>
      <c r="AM55" s="258"/>
      <c r="AN55" s="259"/>
      <c r="AO55" s="259"/>
      <c r="AP55" s="259"/>
      <c r="AQ55" s="259"/>
      <c r="AR55" s="259"/>
    </row>
  </sheetData>
  <mergeCells count="311">
    <mergeCell ref="AF11:AK11"/>
    <mergeCell ref="AF8:AJ8"/>
    <mergeCell ref="AF9:AJ9"/>
    <mergeCell ref="AF10:AJ10"/>
    <mergeCell ref="AF15:AK15"/>
    <mergeCell ref="AF12:AK12"/>
    <mergeCell ref="AF13:AK13"/>
    <mergeCell ref="AF14:AJ14"/>
    <mergeCell ref="AH28:AI28"/>
    <mergeCell ref="AH29:AI29"/>
    <mergeCell ref="F33:G33"/>
    <mergeCell ref="M33:N33"/>
    <mergeCell ref="K35:N35"/>
    <mergeCell ref="T39:V39"/>
    <mergeCell ref="T40:V40"/>
    <mergeCell ref="Y8:AC8"/>
    <mergeCell ref="Y9:AC9"/>
    <mergeCell ref="Y10:AC10"/>
    <mergeCell ref="Y14:AC14"/>
    <mergeCell ref="AA37:AC37"/>
    <mergeCell ref="AA38:AC38"/>
    <mergeCell ref="AA39:AC39"/>
    <mergeCell ref="AA40:AC40"/>
    <mergeCell ref="Y11:AD11"/>
    <mergeCell ref="T28:U28"/>
    <mergeCell ref="AA28:AB28"/>
    <mergeCell ref="T33:U33"/>
    <mergeCell ref="T34:U34"/>
    <mergeCell ref="AA33:AB33"/>
    <mergeCell ref="T32:U32"/>
    <mergeCell ref="AA32:AB32"/>
    <mergeCell ref="T31:U31"/>
    <mergeCell ref="AA31:AB31"/>
    <mergeCell ref="D2:I2"/>
    <mergeCell ref="K2:P2"/>
    <mergeCell ref="R2:W2"/>
    <mergeCell ref="Y2:AD2"/>
    <mergeCell ref="AF2:AK2"/>
    <mergeCell ref="A3:A6"/>
    <mergeCell ref="B3:B6"/>
    <mergeCell ref="D3:I3"/>
    <mergeCell ref="K3:P3"/>
    <mergeCell ref="R3:W3"/>
    <mergeCell ref="Y3:AD3"/>
    <mergeCell ref="D6:I6"/>
    <mergeCell ref="K6:P6"/>
    <mergeCell ref="R6:W6"/>
    <mergeCell ref="Y6:AD6"/>
    <mergeCell ref="AF6:AK6"/>
    <mergeCell ref="D7:I7"/>
    <mergeCell ref="K7:P7"/>
    <mergeCell ref="R7:W7"/>
    <mergeCell ref="Y7:AD7"/>
    <mergeCell ref="AF7:AK7"/>
    <mergeCell ref="AF3:AK3"/>
    <mergeCell ref="D4:I4"/>
    <mergeCell ref="K4:P4"/>
    <mergeCell ref="R4:W4"/>
    <mergeCell ref="Y4:AD4"/>
    <mergeCell ref="AF4:AK4"/>
    <mergeCell ref="D5:I5"/>
    <mergeCell ref="K5:P5"/>
    <mergeCell ref="R5:W5"/>
    <mergeCell ref="Y5:AD5"/>
    <mergeCell ref="AF5:AK5"/>
    <mergeCell ref="A8:A10"/>
    <mergeCell ref="B8:B10"/>
    <mergeCell ref="D8:H8"/>
    <mergeCell ref="D9:H9"/>
    <mergeCell ref="D10:H10"/>
    <mergeCell ref="R8:V8"/>
    <mergeCell ref="R9:V9"/>
    <mergeCell ref="R10:V10"/>
    <mergeCell ref="D11:I11"/>
    <mergeCell ref="K11:P11"/>
    <mergeCell ref="R11:W11"/>
    <mergeCell ref="K8:O8"/>
    <mergeCell ref="K9:O9"/>
    <mergeCell ref="K10:O10"/>
    <mergeCell ref="A12:A14"/>
    <mergeCell ref="B12:B14"/>
    <mergeCell ref="D12:I12"/>
    <mergeCell ref="K12:P12"/>
    <mergeCell ref="R12:W12"/>
    <mergeCell ref="Y12:AD12"/>
    <mergeCell ref="D14:H14"/>
    <mergeCell ref="R14:V14"/>
    <mergeCell ref="D15:I15"/>
    <mergeCell ref="K15:P15"/>
    <mergeCell ref="R15:W15"/>
    <mergeCell ref="Y15:AD15"/>
    <mergeCell ref="D13:I13"/>
    <mergeCell ref="K13:P13"/>
    <mergeCell ref="R13:W13"/>
    <mergeCell ref="Y13:AD13"/>
    <mergeCell ref="K14:O14"/>
    <mergeCell ref="A16:A26"/>
    <mergeCell ref="B16:B26"/>
    <mergeCell ref="D27:I27"/>
    <mergeCell ref="K27:P27"/>
    <mergeCell ref="R27:W27"/>
    <mergeCell ref="Y27:AD27"/>
    <mergeCell ref="AF27:AK27"/>
    <mergeCell ref="A28:A35"/>
    <mergeCell ref="B28:B35"/>
    <mergeCell ref="F28:G28"/>
    <mergeCell ref="M28:N28"/>
    <mergeCell ref="F31:G31"/>
    <mergeCell ref="M31:N31"/>
    <mergeCell ref="F30:G30"/>
    <mergeCell ref="M30:N30"/>
    <mergeCell ref="F34:G34"/>
    <mergeCell ref="M34:N34"/>
    <mergeCell ref="F29:G29"/>
    <mergeCell ref="M29:N29"/>
    <mergeCell ref="D35:G35"/>
    <mergeCell ref="T29:U29"/>
    <mergeCell ref="AA29:AB29"/>
    <mergeCell ref="F32:G32"/>
    <mergeCell ref="M32:N32"/>
    <mergeCell ref="AH31:AI31"/>
    <mergeCell ref="AH30:AI30"/>
    <mergeCell ref="AH33:AI33"/>
    <mergeCell ref="T30:U30"/>
    <mergeCell ref="AA30:AB30"/>
    <mergeCell ref="AH32:AI32"/>
    <mergeCell ref="AA34:AB34"/>
    <mergeCell ref="AH34:AI34"/>
    <mergeCell ref="R35:U35"/>
    <mergeCell ref="Y35:AB35"/>
    <mergeCell ref="AF35:AI35"/>
    <mergeCell ref="D40:E40"/>
    <mergeCell ref="K40:L40"/>
    <mergeCell ref="D36:I36"/>
    <mergeCell ref="K36:P36"/>
    <mergeCell ref="R36:W36"/>
    <mergeCell ref="Y36:AD36"/>
    <mergeCell ref="AF36:AK36"/>
    <mergeCell ref="D39:E39"/>
    <mergeCell ref="K39:L39"/>
    <mergeCell ref="R39:S39"/>
    <mergeCell ref="Y39:Z39"/>
    <mergeCell ref="AF39:AG39"/>
    <mergeCell ref="AF40:AG40"/>
    <mergeCell ref="F37:H37"/>
    <mergeCell ref="F38:H38"/>
    <mergeCell ref="F39:H39"/>
    <mergeCell ref="F40:H40"/>
    <mergeCell ref="M37:O37"/>
    <mergeCell ref="M38:O38"/>
    <mergeCell ref="M39:O39"/>
    <mergeCell ref="M40:O40"/>
    <mergeCell ref="AH39:AJ39"/>
    <mergeCell ref="AH40:AJ40"/>
    <mergeCell ref="D38:E38"/>
    <mergeCell ref="K38:L38"/>
    <mergeCell ref="R38:S38"/>
    <mergeCell ref="Y38:Z38"/>
    <mergeCell ref="R37:S37"/>
    <mergeCell ref="Y37:Z37"/>
    <mergeCell ref="AF37:AG37"/>
    <mergeCell ref="D37:E37"/>
    <mergeCell ref="T37:V37"/>
    <mergeCell ref="T38:V38"/>
    <mergeCell ref="AH37:AJ37"/>
    <mergeCell ref="AH38:AJ38"/>
    <mergeCell ref="AF38:AG38"/>
    <mergeCell ref="A42:A44"/>
    <mergeCell ref="B42:B44"/>
    <mergeCell ref="E42:F42"/>
    <mergeCell ref="G42:I42"/>
    <mergeCell ref="L42:M42"/>
    <mergeCell ref="N42:P42"/>
    <mergeCell ref="D41:I41"/>
    <mergeCell ref="K41:P41"/>
    <mergeCell ref="R41:W41"/>
    <mergeCell ref="Y41:AD41"/>
    <mergeCell ref="AF41:AK41"/>
    <mergeCell ref="R40:S40"/>
    <mergeCell ref="Y40:Z40"/>
    <mergeCell ref="A37:A40"/>
    <mergeCell ref="B37:B40"/>
    <mergeCell ref="K37:L37"/>
    <mergeCell ref="E43:F43"/>
    <mergeCell ref="AG42:AH42"/>
    <mergeCell ref="AI42:AK42"/>
    <mergeCell ref="AG43:AH43"/>
    <mergeCell ref="AI43:AK43"/>
    <mergeCell ref="Z43:AA43"/>
    <mergeCell ref="AB43:AD43"/>
    <mergeCell ref="S42:T42"/>
    <mergeCell ref="U42:W42"/>
    <mergeCell ref="Z42:AA42"/>
    <mergeCell ref="AB42:AD42"/>
    <mergeCell ref="D45:I45"/>
    <mergeCell ref="K45:P45"/>
    <mergeCell ref="R45:W45"/>
    <mergeCell ref="Y45:AD45"/>
    <mergeCell ref="E44:F44"/>
    <mergeCell ref="G44:I44"/>
    <mergeCell ref="L44:M44"/>
    <mergeCell ref="N44:P44"/>
    <mergeCell ref="S44:T44"/>
    <mergeCell ref="U44:W44"/>
    <mergeCell ref="G43:I43"/>
    <mergeCell ref="L43:M43"/>
    <mergeCell ref="N43:P43"/>
    <mergeCell ref="S43:T43"/>
    <mergeCell ref="U43:W43"/>
    <mergeCell ref="AF45:AK45"/>
    <mergeCell ref="Z44:AA44"/>
    <mergeCell ref="AB44:AD44"/>
    <mergeCell ref="AG44:AH44"/>
    <mergeCell ref="AI44:AK44"/>
    <mergeCell ref="AF46:AK46"/>
    <mergeCell ref="D47:I47"/>
    <mergeCell ref="K47:P47"/>
    <mergeCell ref="R47:W47"/>
    <mergeCell ref="Y47:AD47"/>
    <mergeCell ref="AF47:AK47"/>
    <mergeCell ref="AF48:AK48"/>
    <mergeCell ref="D49:I49"/>
    <mergeCell ref="K49:P49"/>
    <mergeCell ref="R49:W49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C54:C55"/>
    <mergeCell ref="D54:I55"/>
    <mergeCell ref="K54:P55"/>
    <mergeCell ref="R54:W55"/>
    <mergeCell ref="Y54:AD55"/>
    <mergeCell ref="AF54:AK55"/>
    <mergeCell ref="D53:I53"/>
    <mergeCell ref="K53:P53"/>
    <mergeCell ref="R53:W53"/>
    <mergeCell ref="Y53:AD53"/>
    <mergeCell ref="AF53:AK53"/>
    <mergeCell ref="Y49:AD49"/>
    <mergeCell ref="AF49:AK49"/>
    <mergeCell ref="D52:I52"/>
    <mergeCell ref="K52:P52"/>
    <mergeCell ref="R52:W52"/>
    <mergeCell ref="AF50:AK50"/>
    <mergeCell ref="Y52:AD52"/>
    <mergeCell ref="AF52:AK52"/>
    <mergeCell ref="D51:I51"/>
    <mergeCell ref="K51:P51"/>
    <mergeCell ref="R51:W51"/>
    <mergeCell ref="Y51:AD51"/>
    <mergeCell ref="AF51:AK51"/>
    <mergeCell ref="AM2:AR2"/>
    <mergeCell ref="AM3:AR3"/>
    <mergeCell ref="AM4:AR4"/>
    <mergeCell ref="AM5:AR5"/>
    <mergeCell ref="AM6:AR6"/>
    <mergeCell ref="AM7:AR7"/>
    <mergeCell ref="AM8:AQ8"/>
    <mergeCell ref="AM9:AQ9"/>
    <mergeCell ref="AM10:AQ10"/>
    <mergeCell ref="AM11:AR11"/>
    <mergeCell ref="AM12:AR12"/>
    <mergeCell ref="AM13:AR13"/>
    <mergeCell ref="AM14:AQ14"/>
    <mergeCell ref="AM15:AR15"/>
    <mergeCell ref="AM27:AR27"/>
    <mergeCell ref="AO28:AP28"/>
    <mergeCell ref="AO29:AP29"/>
    <mergeCell ref="AO30:AP30"/>
    <mergeCell ref="AO31:AP31"/>
    <mergeCell ref="AO32:AP32"/>
    <mergeCell ref="AO33:AP33"/>
    <mergeCell ref="AO34:AP34"/>
    <mergeCell ref="AM35:AP35"/>
    <mergeCell ref="AM36:AR36"/>
    <mergeCell ref="AM37:AN37"/>
    <mergeCell ref="AO37:AQ37"/>
    <mergeCell ref="AM38:AN38"/>
    <mergeCell ref="AO38:AQ38"/>
    <mergeCell ref="AM39:AN39"/>
    <mergeCell ref="AO39:AQ39"/>
    <mergeCell ref="AM40:AN40"/>
    <mergeCell ref="AO40:AQ40"/>
    <mergeCell ref="AM41:AR41"/>
    <mergeCell ref="AN42:AO42"/>
    <mergeCell ref="AP42:AR42"/>
    <mergeCell ref="AN43:AO43"/>
    <mergeCell ref="AP43:AR43"/>
    <mergeCell ref="AM52:AR52"/>
    <mergeCell ref="AM53:AR53"/>
    <mergeCell ref="AM54:AR55"/>
    <mergeCell ref="AN44:AO44"/>
    <mergeCell ref="AP44:AR44"/>
    <mergeCell ref="AM45:AR45"/>
    <mergeCell ref="AM46:AR46"/>
    <mergeCell ref="AM47:AR47"/>
    <mergeCell ref="AM48:AR48"/>
    <mergeCell ref="AM49:AR49"/>
    <mergeCell ref="AM50:AR50"/>
    <mergeCell ref="AM51:AR51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topLeftCell="AB1" zoomScale="70" zoomScaleNormal="70" workbookViewId="0">
      <selection activeCell="AN25" sqref="AN25"/>
    </sheetView>
  </sheetViews>
  <sheetFormatPr baseColWidth="10" defaultColWidth="11.44140625" defaultRowHeight="14.4" x14ac:dyDescent="0.3"/>
  <cols>
    <col min="1" max="1" width="11.44140625" style="5"/>
    <col min="2" max="2" width="44.109375" style="5" customWidth="1"/>
    <col min="3" max="3" width="51.5546875" style="5" bestFit="1" customWidth="1"/>
    <col min="4" max="4" width="11.44140625" style="5"/>
    <col min="5" max="5" width="35" style="5" bestFit="1" customWidth="1"/>
    <col min="6" max="7" width="11.44140625" style="5"/>
    <col min="8" max="8" width="25.88671875" style="5" bestFit="1" customWidth="1"/>
    <col min="9" max="9" width="28.109375" style="5" bestFit="1" customWidth="1"/>
    <col min="10" max="10" width="1.6640625" style="23" customWidth="1"/>
    <col min="11" max="11" width="8.5546875" style="5" bestFit="1" customWidth="1"/>
    <col min="12" max="12" width="35" style="5" bestFit="1" customWidth="1"/>
    <col min="13" max="14" width="9.33203125" style="5" customWidth="1"/>
    <col min="15" max="15" width="25.88671875" style="5" bestFit="1" customWidth="1"/>
    <col min="16" max="16" width="28.109375" style="5" bestFit="1" customWidth="1"/>
    <col min="17" max="17" width="1.6640625" style="23" customWidth="1"/>
    <col min="18" max="19" width="11.44140625" style="5"/>
    <col min="20" max="20" width="34.33203125" style="5" bestFit="1" customWidth="1"/>
    <col min="21" max="21" width="11.44140625" style="5"/>
    <col min="22" max="22" width="25.88671875" style="5" bestFit="1" customWidth="1"/>
    <col min="23" max="23" width="28.109375" style="5" bestFit="1" customWidth="1"/>
    <col min="24" max="24" width="1.6640625" style="8" customWidth="1"/>
    <col min="25" max="25" width="11.44140625" style="5"/>
    <col min="26" max="26" width="34.33203125" style="5" bestFit="1" customWidth="1"/>
    <col min="27" max="27" width="34.33203125" style="5" customWidth="1"/>
    <col min="28" max="28" width="11.44140625" style="5"/>
    <col min="29" max="29" width="25.88671875" style="5" bestFit="1" customWidth="1"/>
    <col min="30" max="30" width="28.109375" style="5" bestFit="1" customWidth="1"/>
    <col min="31" max="31" width="1.6640625" style="8" customWidth="1"/>
    <col min="32" max="32" width="11.44140625" style="5"/>
    <col min="33" max="33" width="35" style="5" bestFit="1" customWidth="1"/>
    <col min="34" max="34" width="34.33203125" style="5" bestFit="1" customWidth="1"/>
    <col min="35" max="35" width="11.44140625" style="5"/>
    <col min="36" max="36" width="25.88671875" style="5" bestFit="1" customWidth="1"/>
    <col min="37" max="37" width="28.109375" style="5" bestFit="1" customWidth="1"/>
    <col min="38" max="38" width="1.6640625" style="8" customWidth="1"/>
    <col min="39" max="39" width="11.44140625" style="5"/>
    <col min="40" max="40" width="35" style="5" bestFit="1" customWidth="1"/>
    <col min="41" max="41" width="34.33203125" style="5" bestFit="1" customWidth="1"/>
    <col min="42" max="42" width="11.44140625" style="5"/>
    <col min="43" max="43" width="25.88671875" style="5" bestFit="1" customWidth="1"/>
    <col min="44" max="44" width="28.109375" style="5" bestFit="1" customWidth="1"/>
    <col min="45" max="16384" width="11.44140625" style="5"/>
  </cols>
  <sheetData>
    <row r="1" spans="1:44" ht="15" thickBot="1" x14ac:dyDescent="0.35"/>
    <row r="2" spans="1:44" ht="15" thickBot="1" x14ac:dyDescent="0.35">
      <c r="A2" s="21"/>
      <c r="B2" s="22" t="s">
        <v>40</v>
      </c>
      <c r="C2" s="22" t="s">
        <v>41</v>
      </c>
      <c r="D2" s="376" t="s">
        <v>48</v>
      </c>
      <c r="E2" s="350"/>
      <c r="F2" s="350"/>
      <c r="G2" s="350"/>
      <c r="H2" s="350"/>
      <c r="I2" s="350"/>
      <c r="J2" s="67"/>
      <c r="K2" s="349" t="s">
        <v>49</v>
      </c>
      <c r="L2" s="350"/>
      <c r="M2" s="350"/>
      <c r="N2" s="350"/>
      <c r="O2" s="350"/>
      <c r="P2" s="350"/>
      <c r="Q2" s="67"/>
      <c r="R2" s="349" t="s">
        <v>50</v>
      </c>
      <c r="S2" s="350"/>
      <c r="T2" s="350"/>
      <c r="U2" s="350"/>
      <c r="V2" s="350"/>
      <c r="W2" s="350"/>
      <c r="X2" s="68"/>
      <c r="Y2" s="349" t="s">
        <v>51</v>
      </c>
      <c r="Z2" s="350"/>
      <c r="AA2" s="350"/>
      <c r="AB2" s="350"/>
      <c r="AC2" s="350"/>
      <c r="AD2" s="350"/>
      <c r="AE2" s="68"/>
      <c r="AF2" s="349" t="s">
        <v>52</v>
      </c>
      <c r="AG2" s="350"/>
      <c r="AH2" s="350"/>
      <c r="AI2" s="350"/>
      <c r="AJ2" s="350"/>
      <c r="AK2" s="350"/>
      <c r="AL2" s="68"/>
      <c r="AM2" s="349" t="s">
        <v>144</v>
      </c>
      <c r="AN2" s="350"/>
      <c r="AO2" s="350"/>
      <c r="AP2" s="350"/>
      <c r="AQ2" s="350"/>
      <c r="AR2" s="350"/>
    </row>
    <row r="3" spans="1:44" ht="15" customHeight="1" x14ac:dyDescent="0.3">
      <c r="A3" s="351" t="s">
        <v>39</v>
      </c>
      <c r="B3" s="354" t="s">
        <v>38</v>
      </c>
      <c r="C3" s="43" t="s">
        <v>2</v>
      </c>
      <c r="D3" s="359" t="s">
        <v>142</v>
      </c>
      <c r="E3" s="360"/>
      <c r="F3" s="360"/>
      <c r="G3" s="360"/>
      <c r="H3" s="360"/>
      <c r="I3" s="361"/>
      <c r="J3" s="24"/>
      <c r="K3" s="359" t="s">
        <v>142</v>
      </c>
      <c r="L3" s="360"/>
      <c r="M3" s="360"/>
      <c r="N3" s="360"/>
      <c r="O3" s="360"/>
      <c r="P3" s="361"/>
      <c r="Q3" s="24"/>
      <c r="R3" s="359" t="s">
        <v>142</v>
      </c>
      <c r="S3" s="360"/>
      <c r="T3" s="360"/>
      <c r="U3" s="360"/>
      <c r="V3" s="360"/>
      <c r="W3" s="361"/>
      <c r="Y3" s="359" t="s">
        <v>120</v>
      </c>
      <c r="Z3" s="360"/>
      <c r="AA3" s="360"/>
      <c r="AB3" s="360"/>
      <c r="AC3" s="360"/>
      <c r="AD3" s="361"/>
      <c r="AF3" s="357" t="s">
        <v>146</v>
      </c>
      <c r="AG3" s="358"/>
      <c r="AH3" s="358"/>
      <c r="AI3" s="358"/>
      <c r="AJ3" s="358"/>
      <c r="AK3" s="358"/>
      <c r="AM3" s="357" t="s">
        <v>143</v>
      </c>
      <c r="AN3" s="358"/>
      <c r="AO3" s="358"/>
      <c r="AP3" s="358"/>
      <c r="AQ3" s="358"/>
      <c r="AR3" s="358"/>
    </row>
    <row r="4" spans="1:44" x14ac:dyDescent="0.3">
      <c r="A4" s="352"/>
      <c r="B4" s="355"/>
      <c r="C4" s="44" t="s">
        <v>3</v>
      </c>
      <c r="D4" s="343" t="s">
        <v>169</v>
      </c>
      <c r="E4" s="344"/>
      <c r="F4" s="344"/>
      <c r="G4" s="344"/>
      <c r="H4" s="344"/>
      <c r="I4" s="345"/>
      <c r="J4" s="24"/>
      <c r="K4" s="343" t="s">
        <v>169</v>
      </c>
      <c r="L4" s="344"/>
      <c r="M4" s="344"/>
      <c r="N4" s="344"/>
      <c r="O4" s="344"/>
      <c r="P4" s="345"/>
      <c r="Q4" s="24"/>
      <c r="R4" s="343" t="s">
        <v>169</v>
      </c>
      <c r="S4" s="344"/>
      <c r="T4" s="344"/>
      <c r="U4" s="344"/>
      <c r="V4" s="344"/>
      <c r="W4" s="345"/>
      <c r="Y4" s="343" t="s">
        <v>203</v>
      </c>
      <c r="Z4" s="344"/>
      <c r="AA4" s="344"/>
      <c r="AB4" s="344"/>
      <c r="AC4" s="344"/>
      <c r="AD4" s="345"/>
      <c r="AF4" s="373" t="s">
        <v>221</v>
      </c>
      <c r="AG4" s="374"/>
      <c r="AH4" s="374"/>
      <c r="AI4" s="374"/>
      <c r="AJ4" s="374"/>
      <c r="AK4" s="374"/>
      <c r="AM4" s="373" t="s">
        <v>188</v>
      </c>
      <c r="AN4" s="374"/>
      <c r="AO4" s="374"/>
      <c r="AP4" s="374"/>
      <c r="AQ4" s="374"/>
      <c r="AR4" s="374"/>
    </row>
    <row r="5" spans="1:44" x14ac:dyDescent="0.3">
      <c r="A5" s="352"/>
      <c r="B5" s="355"/>
      <c r="C5" s="69" t="s">
        <v>108</v>
      </c>
      <c r="D5" s="346" t="s">
        <v>177</v>
      </c>
      <c r="E5" s="347"/>
      <c r="F5" s="347"/>
      <c r="G5" s="347"/>
      <c r="H5" s="347"/>
      <c r="I5" s="348"/>
      <c r="J5" s="9"/>
      <c r="K5" s="346" t="s">
        <v>170</v>
      </c>
      <c r="L5" s="347"/>
      <c r="M5" s="347"/>
      <c r="N5" s="347"/>
      <c r="O5" s="347"/>
      <c r="P5" s="348"/>
      <c r="Q5" s="71"/>
      <c r="R5" s="346" t="s">
        <v>170</v>
      </c>
      <c r="S5" s="347"/>
      <c r="T5" s="347"/>
      <c r="U5" s="347"/>
      <c r="V5" s="347"/>
      <c r="W5" s="348"/>
      <c r="X5" s="71"/>
      <c r="Y5" s="346" t="s">
        <v>204</v>
      </c>
      <c r="Z5" s="347"/>
      <c r="AA5" s="347"/>
      <c r="AB5" s="347"/>
      <c r="AC5" s="347"/>
      <c r="AD5" s="348"/>
      <c r="AE5" s="72"/>
      <c r="AF5" s="375" t="s">
        <v>214</v>
      </c>
      <c r="AG5" s="375"/>
      <c r="AH5" s="375"/>
      <c r="AI5" s="375"/>
      <c r="AJ5" s="375"/>
      <c r="AK5" s="375"/>
      <c r="AL5" s="72"/>
      <c r="AM5" s="375" t="s">
        <v>189</v>
      </c>
      <c r="AN5" s="375"/>
      <c r="AO5" s="375"/>
      <c r="AP5" s="375"/>
      <c r="AQ5" s="375"/>
      <c r="AR5" s="375"/>
    </row>
    <row r="6" spans="1:44" ht="15" thickBot="1" x14ac:dyDescent="0.35">
      <c r="A6" s="353"/>
      <c r="B6" s="356"/>
      <c r="C6" s="61" t="s">
        <v>69</v>
      </c>
      <c r="D6" s="362" t="s">
        <v>181</v>
      </c>
      <c r="E6" s="363"/>
      <c r="F6" s="363"/>
      <c r="G6" s="363"/>
      <c r="H6" s="363"/>
      <c r="I6" s="364"/>
      <c r="J6" s="24"/>
      <c r="K6" s="362" t="s">
        <v>171</v>
      </c>
      <c r="L6" s="363"/>
      <c r="M6" s="363"/>
      <c r="N6" s="363"/>
      <c r="O6" s="363"/>
      <c r="P6" s="364"/>
      <c r="Q6" s="24"/>
      <c r="R6" s="362" t="s">
        <v>171</v>
      </c>
      <c r="S6" s="363"/>
      <c r="T6" s="363"/>
      <c r="U6" s="363"/>
      <c r="V6" s="363"/>
      <c r="W6" s="364"/>
      <c r="X6" s="35"/>
      <c r="Y6" s="365" t="s">
        <v>205</v>
      </c>
      <c r="Z6" s="363"/>
      <c r="AA6" s="363"/>
      <c r="AB6" s="363"/>
      <c r="AC6" s="363"/>
      <c r="AD6" s="364"/>
      <c r="AE6" s="35"/>
      <c r="AF6" s="365" t="s">
        <v>171</v>
      </c>
      <c r="AG6" s="363"/>
      <c r="AH6" s="363"/>
      <c r="AI6" s="363"/>
      <c r="AJ6" s="363"/>
      <c r="AK6" s="364"/>
      <c r="AM6" s="365" t="s">
        <v>171</v>
      </c>
      <c r="AN6" s="363"/>
      <c r="AO6" s="363"/>
      <c r="AP6" s="363"/>
      <c r="AQ6" s="363"/>
      <c r="AR6" s="364"/>
    </row>
    <row r="7" spans="1:44" ht="15" thickBot="1" x14ac:dyDescent="0.35">
      <c r="A7" s="11"/>
      <c r="B7" s="13"/>
      <c r="C7" s="60"/>
      <c r="D7" s="319"/>
      <c r="E7" s="320"/>
      <c r="F7" s="320"/>
      <c r="G7" s="320"/>
      <c r="H7" s="320"/>
      <c r="I7" s="320"/>
      <c r="K7" s="319"/>
      <c r="L7" s="320"/>
      <c r="M7" s="320"/>
      <c r="N7" s="320"/>
      <c r="O7" s="320"/>
      <c r="P7" s="320"/>
      <c r="R7" s="319"/>
      <c r="S7" s="320"/>
      <c r="T7" s="320"/>
      <c r="U7" s="320"/>
      <c r="V7" s="320"/>
      <c r="W7" s="320"/>
      <c r="Y7" s="319"/>
      <c r="Z7" s="320"/>
      <c r="AA7" s="320"/>
      <c r="AB7" s="320"/>
      <c r="AC7" s="320"/>
      <c r="AD7" s="320"/>
      <c r="AF7" s="262"/>
      <c r="AG7" s="263"/>
      <c r="AH7" s="263"/>
      <c r="AI7" s="263"/>
      <c r="AJ7" s="263"/>
      <c r="AK7" s="263"/>
      <c r="AM7" s="262"/>
      <c r="AN7" s="263"/>
      <c r="AO7" s="263"/>
      <c r="AP7" s="263"/>
      <c r="AQ7" s="263"/>
      <c r="AR7" s="263"/>
    </row>
    <row r="8" spans="1:44" ht="15" customHeight="1" x14ac:dyDescent="0.3">
      <c r="A8" s="335" t="s">
        <v>37</v>
      </c>
      <c r="B8" s="336" t="s">
        <v>102</v>
      </c>
      <c r="C8" s="58" t="s">
        <v>5</v>
      </c>
      <c r="D8" s="337" t="s">
        <v>271</v>
      </c>
      <c r="E8" s="338"/>
      <c r="F8" s="338"/>
      <c r="G8" s="338"/>
      <c r="H8" s="339"/>
      <c r="I8" s="101" t="s">
        <v>180</v>
      </c>
      <c r="K8" s="337" t="s">
        <v>172</v>
      </c>
      <c r="L8" s="338"/>
      <c r="M8" s="338"/>
      <c r="N8" s="338"/>
      <c r="O8" s="339"/>
      <c r="P8" s="101" t="s">
        <v>117</v>
      </c>
      <c r="R8" s="337" t="s">
        <v>172</v>
      </c>
      <c r="S8" s="338"/>
      <c r="T8" s="338"/>
      <c r="U8" s="338"/>
      <c r="V8" s="339"/>
      <c r="W8" s="101" t="s">
        <v>117</v>
      </c>
      <c r="Y8" s="337" t="s">
        <v>128</v>
      </c>
      <c r="Z8" s="338"/>
      <c r="AA8" s="338"/>
      <c r="AB8" s="338"/>
      <c r="AC8" s="339"/>
      <c r="AD8" s="101" t="s">
        <v>150</v>
      </c>
      <c r="AF8" s="337" t="s">
        <v>128</v>
      </c>
      <c r="AG8" s="338"/>
      <c r="AH8" s="338"/>
      <c r="AI8" s="338"/>
      <c r="AJ8" s="339"/>
      <c r="AK8" s="101" t="s">
        <v>222</v>
      </c>
      <c r="AM8" s="337" t="s">
        <v>128</v>
      </c>
      <c r="AN8" s="338"/>
      <c r="AO8" s="338"/>
      <c r="AP8" s="338"/>
      <c r="AQ8" s="339"/>
      <c r="AR8" s="101" t="s">
        <v>127</v>
      </c>
    </row>
    <row r="9" spans="1:44" x14ac:dyDescent="0.3">
      <c r="A9" s="335"/>
      <c r="B9" s="336"/>
      <c r="C9" s="14" t="s">
        <v>6</v>
      </c>
      <c r="D9" s="340" t="s">
        <v>178</v>
      </c>
      <c r="E9" s="341"/>
      <c r="F9" s="341"/>
      <c r="G9" s="341"/>
      <c r="H9" s="342"/>
      <c r="I9" s="89" t="s">
        <v>180</v>
      </c>
      <c r="K9" s="340" t="s">
        <v>172</v>
      </c>
      <c r="L9" s="341"/>
      <c r="M9" s="341"/>
      <c r="N9" s="341"/>
      <c r="O9" s="342"/>
      <c r="P9" s="89" t="s">
        <v>117</v>
      </c>
      <c r="R9" s="340" t="s">
        <v>172</v>
      </c>
      <c r="S9" s="341"/>
      <c r="T9" s="341"/>
      <c r="U9" s="341"/>
      <c r="V9" s="342"/>
      <c r="W9" s="89" t="s">
        <v>117</v>
      </c>
      <c r="Y9" s="340" t="s">
        <v>149</v>
      </c>
      <c r="Z9" s="341"/>
      <c r="AA9" s="341"/>
      <c r="AB9" s="341"/>
      <c r="AC9" s="342"/>
      <c r="AD9" s="89" t="s">
        <v>150</v>
      </c>
      <c r="AF9" s="340" t="s">
        <v>212</v>
      </c>
      <c r="AG9" s="341"/>
      <c r="AH9" s="341"/>
      <c r="AI9" s="341"/>
      <c r="AJ9" s="342"/>
      <c r="AK9" s="89" t="s">
        <v>139</v>
      </c>
      <c r="AM9" s="340" t="s">
        <v>149</v>
      </c>
      <c r="AN9" s="341"/>
      <c r="AO9" s="341"/>
      <c r="AP9" s="341"/>
      <c r="AQ9" s="342"/>
      <c r="AR9" s="89" t="s">
        <v>127</v>
      </c>
    </row>
    <row r="10" spans="1:44" ht="15" thickBot="1" x14ac:dyDescent="0.35">
      <c r="A10" s="335"/>
      <c r="B10" s="336"/>
      <c r="C10" s="59" t="s">
        <v>7</v>
      </c>
      <c r="D10" s="331" t="s">
        <v>179</v>
      </c>
      <c r="E10" s="332"/>
      <c r="F10" s="332"/>
      <c r="G10" s="332"/>
      <c r="H10" s="276"/>
      <c r="I10" s="100" t="s">
        <v>180</v>
      </c>
      <c r="K10" s="331" t="s">
        <v>172</v>
      </c>
      <c r="L10" s="332"/>
      <c r="M10" s="332"/>
      <c r="N10" s="332"/>
      <c r="O10" s="276"/>
      <c r="P10" s="100" t="s">
        <v>117</v>
      </c>
      <c r="R10" s="331" t="s">
        <v>172</v>
      </c>
      <c r="S10" s="332"/>
      <c r="T10" s="332"/>
      <c r="U10" s="332"/>
      <c r="V10" s="276"/>
      <c r="W10" s="100" t="s">
        <v>117</v>
      </c>
      <c r="Y10" s="331" t="s">
        <v>168</v>
      </c>
      <c r="Z10" s="332"/>
      <c r="AA10" s="332"/>
      <c r="AB10" s="332"/>
      <c r="AC10" s="276"/>
      <c r="AD10" s="100" t="s">
        <v>150</v>
      </c>
      <c r="AF10" s="331"/>
      <c r="AG10" s="332"/>
      <c r="AH10" s="332"/>
      <c r="AI10" s="332"/>
      <c r="AJ10" s="276"/>
      <c r="AK10" s="100" t="s">
        <v>139</v>
      </c>
      <c r="AM10" s="331"/>
      <c r="AN10" s="332"/>
      <c r="AO10" s="332"/>
      <c r="AP10" s="332"/>
      <c r="AQ10" s="276"/>
      <c r="AR10" s="100" t="s">
        <v>127</v>
      </c>
    </row>
    <row r="11" spans="1:44" ht="15" thickBot="1" x14ac:dyDescent="0.35">
      <c r="A11" s="12"/>
      <c r="B11" s="15"/>
      <c r="C11" s="15"/>
      <c r="D11" s="333"/>
      <c r="E11" s="334"/>
      <c r="F11" s="334"/>
      <c r="G11" s="334"/>
      <c r="H11" s="334"/>
      <c r="I11" s="334"/>
      <c r="K11" s="333"/>
      <c r="L11" s="334"/>
      <c r="M11" s="334"/>
      <c r="N11" s="334"/>
      <c r="O11" s="334"/>
      <c r="P11" s="334"/>
      <c r="R11" s="333"/>
      <c r="S11" s="334"/>
      <c r="T11" s="334"/>
      <c r="U11" s="334"/>
      <c r="V11" s="334"/>
      <c r="W11" s="334"/>
      <c r="Y11" s="262"/>
      <c r="Z11" s="263"/>
      <c r="AA11" s="263"/>
      <c r="AB11" s="263"/>
      <c r="AC11" s="263"/>
      <c r="AD11" s="263"/>
      <c r="AF11" s="262"/>
      <c r="AG11" s="263"/>
      <c r="AH11" s="263"/>
      <c r="AI11" s="263"/>
      <c r="AJ11" s="263"/>
      <c r="AK11" s="263"/>
      <c r="AM11" s="262"/>
      <c r="AN11" s="263"/>
      <c r="AO11" s="263"/>
      <c r="AP11" s="263"/>
      <c r="AQ11" s="263"/>
      <c r="AR11" s="263"/>
    </row>
    <row r="12" spans="1:44" ht="15" customHeight="1" x14ac:dyDescent="0.3">
      <c r="A12" s="321" t="s">
        <v>8</v>
      </c>
      <c r="B12" s="324" t="s">
        <v>103</v>
      </c>
      <c r="C12" s="56" t="s">
        <v>70</v>
      </c>
      <c r="D12" s="298" t="s">
        <v>187</v>
      </c>
      <c r="E12" s="301"/>
      <c r="F12" s="301"/>
      <c r="G12" s="301"/>
      <c r="H12" s="301"/>
      <c r="I12" s="299"/>
      <c r="K12" s="298" t="s">
        <v>186</v>
      </c>
      <c r="L12" s="301"/>
      <c r="M12" s="301"/>
      <c r="N12" s="301"/>
      <c r="O12" s="301"/>
      <c r="P12" s="299"/>
      <c r="R12" s="298" t="s">
        <v>186</v>
      </c>
      <c r="S12" s="301"/>
      <c r="T12" s="301"/>
      <c r="U12" s="301"/>
      <c r="V12" s="301"/>
      <c r="W12" s="299"/>
      <c r="Y12" s="327" t="s">
        <v>206</v>
      </c>
      <c r="Z12" s="328"/>
      <c r="AA12" s="328"/>
      <c r="AB12" s="328"/>
      <c r="AC12" s="328"/>
      <c r="AD12" s="328"/>
      <c r="AF12" s="327"/>
      <c r="AG12" s="328"/>
      <c r="AH12" s="328"/>
      <c r="AI12" s="328"/>
      <c r="AJ12" s="328"/>
      <c r="AK12" s="328"/>
      <c r="AM12" s="327" t="s">
        <v>197</v>
      </c>
      <c r="AN12" s="328"/>
      <c r="AO12" s="328"/>
      <c r="AP12" s="328"/>
      <c r="AQ12" s="328"/>
      <c r="AR12" s="328"/>
    </row>
    <row r="13" spans="1:44" x14ac:dyDescent="0.3">
      <c r="A13" s="322"/>
      <c r="B13" s="325"/>
      <c r="C13" s="16" t="s">
        <v>81</v>
      </c>
      <c r="D13" s="369">
        <v>5.7</v>
      </c>
      <c r="E13" s="285"/>
      <c r="F13" s="285"/>
      <c r="G13" s="285"/>
      <c r="H13" s="285"/>
      <c r="I13" s="286"/>
      <c r="K13" s="369" t="s">
        <v>186</v>
      </c>
      <c r="L13" s="285"/>
      <c r="M13" s="285"/>
      <c r="N13" s="285"/>
      <c r="O13" s="285"/>
      <c r="P13" s="286"/>
      <c r="R13" s="369" t="s">
        <v>186</v>
      </c>
      <c r="S13" s="285"/>
      <c r="T13" s="285"/>
      <c r="U13" s="285"/>
      <c r="V13" s="285"/>
      <c r="W13" s="286"/>
      <c r="Y13" s="329">
        <v>190</v>
      </c>
      <c r="Z13" s="330"/>
      <c r="AA13" s="330"/>
      <c r="AB13" s="330"/>
      <c r="AC13" s="330"/>
      <c r="AD13" s="330"/>
      <c r="AF13" s="329">
        <v>125</v>
      </c>
      <c r="AG13" s="330"/>
      <c r="AH13" s="330"/>
      <c r="AI13" s="330"/>
      <c r="AJ13" s="330"/>
      <c r="AK13" s="330"/>
      <c r="AM13" s="329">
        <v>230</v>
      </c>
      <c r="AN13" s="330"/>
      <c r="AO13" s="330"/>
      <c r="AP13" s="330"/>
      <c r="AQ13" s="330"/>
      <c r="AR13" s="330"/>
    </row>
    <row r="14" spans="1:44" ht="15" thickBot="1" x14ac:dyDescent="0.35">
      <c r="A14" s="323"/>
      <c r="B14" s="326"/>
      <c r="C14" s="57" t="s">
        <v>10</v>
      </c>
      <c r="D14" s="318" t="s">
        <v>182</v>
      </c>
      <c r="E14" s="288"/>
      <c r="F14" s="288"/>
      <c r="G14" s="288"/>
      <c r="H14" s="289"/>
      <c r="I14" s="90" t="s">
        <v>183</v>
      </c>
      <c r="K14" s="318" t="s">
        <v>168</v>
      </c>
      <c r="L14" s="288"/>
      <c r="M14" s="288"/>
      <c r="N14" s="288"/>
      <c r="O14" s="289"/>
      <c r="P14" s="90" t="s">
        <v>116</v>
      </c>
      <c r="R14" s="318" t="s">
        <v>168</v>
      </c>
      <c r="S14" s="288"/>
      <c r="T14" s="288"/>
      <c r="U14" s="288"/>
      <c r="V14" s="289"/>
      <c r="W14" s="90" t="s">
        <v>116</v>
      </c>
      <c r="Y14" s="318" t="s">
        <v>185</v>
      </c>
      <c r="Z14" s="288"/>
      <c r="AA14" s="288"/>
      <c r="AB14" s="288"/>
      <c r="AC14" s="289"/>
      <c r="AD14" s="90" t="s">
        <v>135</v>
      </c>
      <c r="AF14" s="318" t="s">
        <v>223</v>
      </c>
      <c r="AG14" s="288"/>
      <c r="AH14" s="288"/>
      <c r="AI14" s="288"/>
      <c r="AJ14" s="289"/>
      <c r="AK14" s="90" t="s">
        <v>135</v>
      </c>
      <c r="AM14" s="318" t="s">
        <v>185</v>
      </c>
      <c r="AN14" s="288"/>
      <c r="AO14" s="288"/>
      <c r="AP14" s="288"/>
      <c r="AQ14" s="289"/>
      <c r="AR14" s="90" t="s">
        <v>153</v>
      </c>
    </row>
    <row r="15" spans="1:44" ht="15" thickBot="1" x14ac:dyDescent="0.35">
      <c r="A15" s="12"/>
      <c r="B15" s="15"/>
      <c r="C15" s="15"/>
      <c r="D15" s="319"/>
      <c r="E15" s="320"/>
      <c r="F15" s="320"/>
      <c r="G15" s="320"/>
      <c r="H15" s="320"/>
      <c r="I15" s="320"/>
      <c r="K15" s="319"/>
      <c r="L15" s="320"/>
      <c r="M15" s="320"/>
      <c r="N15" s="320"/>
      <c r="O15" s="320"/>
      <c r="P15" s="320"/>
      <c r="R15" s="319"/>
      <c r="S15" s="320"/>
      <c r="T15" s="320"/>
      <c r="U15" s="320"/>
      <c r="V15" s="320"/>
      <c r="W15" s="320"/>
      <c r="Y15" s="319"/>
      <c r="Z15" s="320"/>
      <c r="AA15" s="320"/>
      <c r="AB15" s="320"/>
      <c r="AC15" s="320"/>
      <c r="AD15" s="320"/>
      <c r="AF15" s="319"/>
      <c r="AG15" s="320"/>
      <c r="AH15" s="320"/>
      <c r="AI15" s="320"/>
      <c r="AJ15" s="320"/>
      <c r="AK15" s="320"/>
      <c r="AM15" s="319"/>
      <c r="AN15" s="320"/>
      <c r="AO15" s="320"/>
      <c r="AP15" s="320"/>
      <c r="AQ15" s="320"/>
      <c r="AR15" s="320"/>
    </row>
    <row r="16" spans="1:44" ht="15.75" customHeight="1" thickBot="1" x14ac:dyDescent="0.35">
      <c r="A16" s="315" t="s">
        <v>11</v>
      </c>
      <c r="B16" s="307" t="s">
        <v>104</v>
      </c>
      <c r="C16" s="51" t="s">
        <v>96</v>
      </c>
      <c r="D16" s="102" t="s">
        <v>32</v>
      </c>
      <c r="E16" s="103" t="s">
        <v>74</v>
      </c>
      <c r="F16" s="103" t="s">
        <v>20</v>
      </c>
      <c r="G16" s="103" t="s">
        <v>118</v>
      </c>
      <c r="H16" s="104" t="s">
        <v>101</v>
      </c>
      <c r="I16" s="104" t="s">
        <v>23</v>
      </c>
      <c r="K16" s="102" t="s">
        <v>32</v>
      </c>
      <c r="L16" s="103" t="s">
        <v>74</v>
      </c>
      <c r="M16" s="103" t="s">
        <v>20</v>
      </c>
      <c r="N16" s="103" t="s">
        <v>118</v>
      </c>
      <c r="O16" s="104" t="s">
        <v>101</v>
      </c>
      <c r="P16" s="104" t="s">
        <v>23</v>
      </c>
      <c r="R16" s="102" t="s">
        <v>32</v>
      </c>
      <c r="S16" s="103" t="s">
        <v>74</v>
      </c>
      <c r="T16" s="103" t="s">
        <v>20</v>
      </c>
      <c r="U16" s="103" t="s">
        <v>118</v>
      </c>
      <c r="V16" s="104" t="s">
        <v>101</v>
      </c>
      <c r="W16" s="104" t="s">
        <v>23</v>
      </c>
      <c r="Y16" s="102" t="s">
        <v>32</v>
      </c>
      <c r="Z16" s="103" t="s">
        <v>74</v>
      </c>
      <c r="AA16" s="103" t="s">
        <v>20</v>
      </c>
      <c r="AB16" s="103" t="s">
        <v>118</v>
      </c>
      <c r="AC16" s="104" t="s">
        <v>101</v>
      </c>
      <c r="AD16" s="104" t="s">
        <v>23</v>
      </c>
      <c r="AF16" s="102" t="s">
        <v>32</v>
      </c>
      <c r="AG16" s="103" t="s">
        <v>74</v>
      </c>
      <c r="AH16" s="103" t="s">
        <v>20</v>
      </c>
      <c r="AI16" s="103" t="s">
        <v>118</v>
      </c>
      <c r="AJ16" s="104" t="s">
        <v>101</v>
      </c>
      <c r="AK16" s="104" t="s">
        <v>23</v>
      </c>
      <c r="AM16" s="102" t="s">
        <v>32</v>
      </c>
      <c r="AN16" s="103" t="s">
        <v>74</v>
      </c>
      <c r="AO16" s="103" t="s">
        <v>20</v>
      </c>
      <c r="AP16" s="103" t="s">
        <v>118</v>
      </c>
      <c r="AQ16" s="104" t="s">
        <v>101</v>
      </c>
      <c r="AR16" s="104" t="s">
        <v>23</v>
      </c>
    </row>
    <row r="17" spans="1:44" ht="15" customHeight="1" x14ac:dyDescent="0.3">
      <c r="A17" s="316"/>
      <c r="B17" s="308"/>
      <c r="C17" s="47" t="s">
        <v>12</v>
      </c>
      <c r="D17" s="53" t="s">
        <v>129</v>
      </c>
      <c r="E17" s="48" t="s">
        <v>130</v>
      </c>
      <c r="F17" s="91" t="s">
        <v>192</v>
      </c>
      <c r="G17" s="91" t="s">
        <v>269</v>
      </c>
      <c r="H17" s="83" t="s">
        <v>275</v>
      </c>
      <c r="I17" s="83">
        <v>1</v>
      </c>
      <c r="K17" s="53" t="s">
        <v>129</v>
      </c>
      <c r="L17" s="48" t="s">
        <v>130</v>
      </c>
      <c r="M17" s="91" t="s">
        <v>192</v>
      </c>
      <c r="N17" s="91" t="s">
        <v>269</v>
      </c>
      <c r="O17" s="83" t="s">
        <v>275</v>
      </c>
      <c r="P17" s="83">
        <v>1</v>
      </c>
      <c r="R17" s="53" t="s">
        <v>129</v>
      </c>
      <c r="S17" s="48" t="s">
        <v>130</v>
      </c>
      <c r="T17" s="91" t="s">
        <v>192</v>
      </c>
      <c r="U17" s="91" t="s">
        <v>269</v>
      </c>
      <c r="V17" s="83" t="s">
        <v>275</v>
      </c>
      <c r="W17" s="83">
        <v>1</v>
      </c>
      <c r="Y17" s="53" t="s">
        <v>129</v>
      </c>
      <c r="Z17" s="48" t="s">
        <v>151</v>
      </c>
      <c r="AA17" s="91" t="s">
        <v>207</v>
      </c>
      <c r="AB17" s="91" t="s">
        <v>134</v>
      </c>
      <c r="AC17" s="83" t="s">
        <v>301</v>
      </c>
      <c r="AD17" s="83">
        <v>1</v>
      </c>
      <c r="AF17" s="54" t="s">
        <v>136</v>
      </c>
      <c r="AG17" s="46" t="s">
        <v>217</v>
      </c>
      <c r="AH17" s="92" t="s">
        <v>207</v>
      </c>
      <c r="AI17" s="92" t="s">
        <v>137</v>
      </c>
      <c r="AJ17" s="139" t="s">
        <v>155</v>
      </c>
      <c r="AK17" s="139">
        <v>1</v>
      </c>
      <c r="AM17" s="53" t="s">
        <v>129</v>
      </c>
      <c r="AN17" s="48" t="s">
        <v>130</v>
      </c>
      <c r="AO17" s="91"/>
      <c r="AP17" s="91" t="s">
        <v>281</v>
      </c>
      <c r="AQ17" s="83" t="s">
        <v>303</v>
      </c>
      <c r="AR17" s="83">
        <v>2</v>
      </c>
    </row>
    <row r="18" spans="1:44" x14ac:dyDescent="0.3">
      <c r="A18" s="316"/>
      <c r="B18" s="308"/>
      <c r="C18" s="17" t="s">
        <v>13</v>
      </c>
      <c r="D18" s="54"/>
      <c r="E18" s="76"/>
      <c r="F18" s="92"/>
      <c r="G18" s="92"/>
      <c r="H18" s="137"/>
      <c r="I18" s="137"/>
      <c r="K18" s="54"/>
      <c r="L18" s="76"/>
      <c r="M18" s="92"/>
      <c r="N18" s="92"/>
      <c r="O18" s="137"/>
      <c r="P18" s="137"/>
      <c r="R18" s="54"/>
      <c r="S18" s="76"/>
      <c r="T18" s="92"/>
      <c r="U18" s="92"/>
      <c r="V18" s="137"/>
      <c r="W18" s="137"/>
      <c r="Y18" s="54" t="s">
        <v>79</v>
      </c>
      <c r="Z18" s="46" t="s">
        <v>122</v>
      </c>
      <c r="AA18" s="91" t="s">
        <v>207</v>
      </c>
      <c r="AB18" s="92" t="s">
        <v>134</v>
      </c>
      <c r="AC18" s="167" t="s">
        <v>282</v>
      </c>
      <c r="AD18" s="167">
        <v>1</v>
      </c>
      <c r="AF18" s="54"/>
      <c r="AG18" s="46"/>
      <c r="AH18" s="92"/>
      <c r="AI18" s="92"/>
      <c r="AJ18" s="125"/>
      <c r="AK18" s="119"/>
      <c r="AM18" s="54" t="s">
        <v>79</v>
      </c>
      <c r="AN18" s="46" t="s">
        <v>122</v>
      </c>
      <c r="AO18" s="92"/>
      <c r="AP18" s="92" t="s">
        <v>140</v>
      </c>
      <c r="AQ18" s="147" t="s">
        <v>131</v>
      </c>
      <c r="AR18" s="147">
        <v>1</v>
      </c>
    </row>
    <row r="19" spans="1:44" x14ac:dyDescent="0.3">
      <c r="A19" s="316"/>
      <c r="B19" s="308"/>
      <c r="C19" s="17" t="s">
        <v>14</v>
      </c>
      <c r="D19" s="54"/>
      <c r="E19" s="137"/>
      <c r="F19" s="92"/>
      <c r="G19" s="92"/>
      <c r="H19" s="137"/>
      <c r="I19" s="137"/>
      <c r="K19" s="54"/>
      <c r="L19" s="137"/>
      <c r="M19" s="92"/>
      <c r="N19" s="92"/>
      <c r="O19" s="137"/>
      <c r="P19" s="137"/>
      <c r="R19" s="54"/>
      <c r="S19" s="137"/>
      <c r="T19" s="92"/>
      <c r="U19" s="92"/>
      <c r="V19" s="137"/>
      <c r="W19" s="137"/>
      <c r="Y19" s="54" t="s">
        <v>123</v>
      </c>
      <c r="Z19" s="167" t="s">
        <v>124</v>
      </c>
      <c r="AA19" s="91" t="s">
        <v>207</v>
      </c>
      <c r="AB19" s="92" t="s">
        <v>134</v>
      </c>
      <c r="AC19" s="167" t="s">
        <v>283</v>
      </c>
      <c r="AD19" s="167">
        <v>1</v>
      </c>
      <c r="AF19" s="54"/>
      <c r="AG19" s="125"/>
      <c r="AH19" s="92"/>
      <c r="AI19" s="92"/>
      <c r="AJ19" s="125"/>
      <c r="AK19" s="119"/>
      <c r="AM19" s="54" t="s">
        <v>123</v>
      </c>
      <c r="AN19" s="147" t="s">
        <v>124</v>
      </c>
      <c r="AO19" s="92"/>
      <c r="AP19" s="92" t="s">
        <v>140</v>
      </c>
      <c r="AQ19" s="147" t="s">
        <v>132</v>
      </c>
      <c r="AR19" s="147">
        <v>1</v>
      </c>
    </row>
    <row r="20" spans="1:44" x14ac:dyDescent="0.3">
      <c r="A20" s="316"/>
      <c r="B20" s="308"/>
      <c r="C20" s="17" t="s">
        <v>15</v>
      </c>
      <c r="D20" s="54"/>
      <c r="E20" s="137"/>
      <c r="F20" s="92"/>
      <c r="G20" s="92"/>
      <c r="H20" s="137"/>
      <c r="I20" s="137"/>
      <c r="K20" s="54"/>
      <c r="L20" s="137"/>
      <c r="M20" s="92"/>
      <c r="N20" s="92"/>
      <c r="O20" s="137"/>
      <c r="P20" s="137"/>
      <c r="R20" s="54"/>
      <c r="S20" s="137"/>
      <c r="T20" s="92"/>
      <c r="U20" s="92"/>
      <c r="V20" s="137"/>
      <c r="W20" s="137"/>
      <c r="Y20" s="54"/>
      <c r="Z20" s="167"/>
      <c r="AA20" s="91"/>
      <c r="AB20" s="92"/>
      <c r="AC20" s="177"/>
      <c r="AD20" s="167"/>
      <c r="AF20" s="54"/>
      <c r="AG20" s="119"/>
      <c r="AH20" s="92"/>
      <c r="AI20" s="92"/>
      <c r="AJ20" s="119"/>
      <c r="AK20" s="119"/>
      <c r="AM20" s="54"/>
      <c r="AN20" s="147"/>
      <c r="AO20" s="92"/>
      <c r="AP20" s="92"/>
      <c r="AQ20" s="147"/>
      <c r="AR20" s="147"/>
    </row>
    <row r="21" spans="1:44" x14ac:dyDescent="0.3">
      <c r="A21" s="316"/>
      <c r="B21" s="308"/>
      <c r="C21" s="17" t="s">
        <v>16</v>
      </c>
      <c r="D21" s="54"/>
      <c r="E21" s="135"/>
      <c r="F21" s="92"/>
      <c r="G21" s="92"/>
      <c r="H21" s="137"/>
      <c r="I21" s="137"/>
      <c r="K21" s="54"/>
      <c r="L21" s="135"/>
      <c r="M21" s="92"/>
      <c r="N21" s="92"/>
      <c r="O21" s="137"/>
      <c r="P21" s="137"/>
      <c r="R21" s="54"/>
      <c r="S21" s="135"/>
      <c r="T21" s="92"/>
      <c r="U21" s="92"/>
      <c r="V21" s="137"/>
      <c r="W21" s="137"/>
      <c r="Y21" s="54"/>
      <c r="Z21" s="167"/>
      <c r="AA21" s="92"/>
      <c r="AB21" s="92"/>
      <c r="AC21" s="167"/>
      <c r="AD21" s="167"/>
      <c r="AF21" s="54"/>
      <c r="AG21" s="119"/>
      <c r="AH21" s="92"/>
      <c r="AI21" s="92"/>
      <c r="AJ21" s="119"/>
      <c r="AK21" s="119"/>
      <c r="AM21" s="54"/>
      <c r="AN21" s="147"/>
      <c r="AO21" s="92"/>
      <c r="AP21" s="92"/>
      <c r="AQ21" s="147"/>
      <c r="AR21" s="147"/>
    </row>
    <row r="22" spans="1:44" x14ac:dyDescent="0.3">
      <c r="A22" s="316"/>
      <c r="B22" s="308"/>
      <c r="C22" s="17" t="s">
        <v>17</v>
      </c>
      <c r="D22" s="54"/>
      <c r="E22" s="135"/>
      <c r="F22" s="92"/>
      <c r="G22" s="92"/>
      <c r="H22" s="137"/>
      <c r="I22" s="137"/>
      <c r="K22" s="54"/>
      <c r="L22" s="135"/>
      <c r="M22" s="92"/>
      <c r="N22" s="92"/>
      <c r="O22" s="137"/>
      <c r="P22" s="137"/>
      <c r="R22" s="54"/>
      <c r="S22" s="135"/>
      <c r="T22" s="92"/>
      <c r="U22" s="92"/>
      <c r="V22" s="137"/>
      <c r="W22" s="137"/>
      <c r="Y22" s="54"/>
      <c r="Z22" s="167"/>
      <c r="AA22" s="92"/>
      <c r="AB22" s="92"/>
      <c r="AC22" s="167"/>
      <c r="AD22" s="167"/>
      <c r="AF22" s="54"/>
      <c r="AG22" s="119"/>
      <c r="AH22" s="92"/>
      <c r="AI22" s="92"/>
      <c r="AJ22" s="119"/>
      <c r="AK22" s="119"/>
      <c r="AM22" s="54"/>
      <c r="AN22" s="147"/>
      <c r="AO22" s="92"/>
      <c r="AP22" s="92"/>
      <c r="AQ22" s="147"/>
      <c r="AR22" s="147"/>
    </row>
    <row r="23" spans="1:44" ht="15" thickBot="1" x14ac:dyDescent="0.35">
      <c r="A23" s="316"/>
      <c r="B23" s="308"/>
      <c r="C23" s="36" t="s">
        <v>33</v>
      </c>
      <c r="D23" s="55"/>
      <c r="E23" s="50"/>
      <c r="F23" s="94"/>
      <c r="G23" s="94"/>
      <c r="H23" s="50"/>
      <c r="I23" s="50"/>
      <c r="K23" s="55"/>
      <c r="L23" s="50"/>
      <c r="M23" s="94"/>
      <c r="N23" s="94"/>
      <c r="O23" s="50"/>
      <c r="P23" s="50"/>
      <c r="R23" s="55"/>
      <c r="S23" s="50"/>
      <c r="T23" s="94"/>
      <c r="U23" s="94"/>
      <c r="V23" s="50"/>
      <c r="W23" s="50"/>
      <c r="Y23" s="55"/>
      <c r="Z23" s="50"/>
      <c r="AA23" s="94"/>
      <c r="AB23" s="94"/>
      <c r="AC23" s="50"/>
      <c r="AD23" s="50"/>
      <c r="AF23" s="55"/>
      <c r="AG23" s="50"/>
      <c r="AH23" s="94"/>
      <c r="AI23" s="94"/>
      <c r="AJ23" s="50"/>
      <c r="AK23" s="50"/>
      <c r="AM23" s="55"/>
      <c r="AN23" s="50"/>
      <c r="AO23" s="94"/>
      <c r="AP23" s="94"/>
      <c r="AQ23" s="50"/>
      <c r="AR23" s="50"/>
    </row>
    <row r="24" spans="1:44" ht="16.8" thickBot="1" x14ac:dyDescent="0.35">
      <c r="A24" s="316"/>
      <c r="B24" s="308"/>
      <c r="C24" s="51" t="s">
        <v>94</v>
      </c>
      <c r="D24" s="102" t="s">
        <v>32</v>
      </c>
      <c r="E24" s="104" t="s">
        <v>95</v>
      </c>
      <c r="F24" s="103" t="s">
        <v>20</v>
      </c>
      <c r="G24" s="103" t="s">
        <v>118</v>
      </c>
      <c r="H24" s="104" t="s">
        <v>97</v>
      </c>
      <c r="I24" s="104" t="s">
        <v>23</v>
      </c>
      <c r="K24" s="102" t="s">
        <v>32</v>
      </c>
      <c r="L24" s="104" t="s">
        <v>95</v>
      </c>
      <c r="M24" s="103" t="s">
        <v>20</v>
      </c>
      <c r="N24" s="103" t="s">
        <v>118</v>
      </c>
      <c r="O24" s="104" t="s">
        <v>97</v>
      </c>
      <c r="P24" s="104" t="s">
        <v>23</v>
      </c>
      <c r="R24" s="102" t="s">
        <v>32</v>
      </c>
      <c r="S24" s="104" t="s">
        <v>95</v>
      </c>
      <c r="T24" s="103" t="s">
        <v>20</v>
      </c>
      <c r="U24" s="103" t="s">
        <v>118</v>
      </c>
      <c r="V24" s="104" t="s">
        <v>97</v>
      </c>
      <c r="W24" s="104" t="s">
        <v>23</v>
      </c>
      <c r="Y24" s="102" t="s">
        <v>32</v>
      </c>
      <c r="Z24" s="104" t="s">
        <v>95</v>
      </c>
      <c r="AA24" s="103" t="s">
        <v>20</v>
      </c>
      <c r="AB24" s="103" t="s">
        <v>118</v>
      </c>
      <c r="AC24" s="104" t="s">
        <v>97</v>
      </c>
      <c r="AD24" s="104" t="s">
        <v>23</v>
      </c>
      <c r="AF24" s="102" t="s">
        <v>32</v>
      </c>
      <c r="AG24" s="104" t="s">
        <v>95</v>
      </c>
      <c r="AH24" s="103" t="s">
        <v>20</v>
      </c>
      <c r="AI24" s="103" t="s">
        <v>118</v>
      </c>
      <c r="AJ24" s="104" t="s">
        <v>97</v>
      </c>
      <c r="AK24" s="104" t="s">
        <v>23</v>
      </c>
      <c r="AM24" s="102" t="s">
        <v>32</v>
      </c>
      <c r="AN24" s="104" t="s">
        <v>95</v>
      </c>
      <c r="AO24" s="103" t="s">
        <v>20</v>
      </c>
      <c r="AP24" s="103" t="s">
        <v>118</v>
      </c>
      <c r="AQ24" s="104" t="s">
        <v>97</v>
      </c>
      <c r="AR24" s="104" t="s">
        <v>23</v>
      </c>
    </row>
    <row r="25" spans="1:44" ht="15" thickBot="1" x14ac:dyDescent="0.35">
      <c r="A25" s="316"/>
      <c r="B25" s="308"/>
      <c r="C25" s="47" t="s">
        <v>19</v>
      </c>
      <c r="D25" s="53" t="s">
        <v>162</v>
      </c>
      <c r="E25" s="50" t="s">
        <v>273</v>
      </c>
      <c r="F25" s="91" t="s">
        <v>163</v>
      </c>
      <c r="G25" s="91" t="s">
        <v>164</v>
      </c>
      <c r="H25" s="83" t="s">
        <v>184</v>
      </c>
      <c r="I25" s="83">
        <v>3</v>
      </c>
      <c r="K25" s="53" t="s">
        <v>162</v>
      </c>
      <c r="L25" s="50" t="s">
        <v>273</v>
      </c>
      <c r="M25" s="91" t="s">
        <v>163</v>
      </c>
      <c r="N25" s="91" t="s">
        <v>164</v>
      </c>
      <c r="O25" s="83" t="s">
        <v>184</v>
      </c>
      <c r="P25" s="83">
        <v>3</v>
      </c>
      <c r="R25" s="53" t="s">
        <v>162</v>
      </c>
      <c r="S25" s="50" t="s">
        <v>273</v>
      </c>
      <c r="T25" s="91" t="s">
        <v>163</v>
      </c>
      <c r="U25" s="91" t="s">
        <v>164</v>
      </c>
      <c r="V25" s="83" t="s">
        <v>184</v>
      </c>
      <c r="W25" s="83">
        <v>3</v>
      </c>
      <c r="Y25" s="53" t="s">
        <v>190</v>
      </c>
      <c r="Z25" s="83" t="s">
        <v>493</v>
      </c>
      <c r="AA25" s="91" t="s">
        <v>113</v>
      </c>
      <c r="AB25" s="91" t="s">
        <v>140</v>
      </c>
      <c r="AC25" s="83" t="s">
        <v>300</v>
      </c>
      <c r="AD25" s="83">
        <v>1</v>
      </c>
      <c r="AF25" s="53"/>
      <c r="AG25" s="83"/>
      <c r="AH25" s="91"/>
      <c r="AI25" s="91"/>
      <c r="AJ25" s="83"/>
      <c r="AK25" s="83"/>
      <c r="AM25" s="53" t="s">
        <v>190</v>
      </c>
      <c r="AN25" s="83" t="s">
        <v>493</v>
      </c>
      <c r="AO25" s="91" t="s">
        <v>113</v>
      </c>
      <c r="AP25" s="91" t="s">
        <v>140</v>
      </c>
      <c r="AQ25" s="83" t="s">
        <v>300</v>
      </c>
      <c r="AR25" s="83">
        <v>1</v>
      </c>
    </row>
    <row r="26" spans="1:44" ht="15" thickBot="1" x14ac:dyDescent="0.35">
      <c r="A26" s="317"/>
      <c r="B26" s="309"/>
      <c r="C26" s="49" t="s">
        <v>18</v>
      </c>
      <c r="D26" s="55"/>
      <c r="E26" s="50"/>
      <c r="F26" s="92"/>
      <c r="G26" s="92"/>
      <c r="H26" s="50"/>
      <c r="I26" s="50"/>
      <c r="K26" s="55"/>
      <c r="L26" s="50"/>
      <c r="M26" s="92"/>
      <c r="N26" s="92"/>
      <c r="O26" s="50"/>
      <c r="P26" s="50"/>
      <c r="R26" s="55"/>
      <c r="S26" s="50"/>
      <c r="T26" s="92"/>
      <c r="U26" s="92"/>
      <c r="V26" s="50"/>
      <c r="W26" s="50"/>
      <c r="Y26" s="55"/>
      <c r="Z26" s="50"/>
      <c r="AA26" s="92"/>
      <c r="AB26" s="92"/>
      <c r="AC26" s="50"/>
      <c r="AD26" s="50"/>
      <c r="AF26" s="55"/>
      <c r="AG26" s="50"/>
      <c r="AH26" s="92"/>
      <c r="AI26" s="92"/>
      <c r="AJ26" s="50"/>
      <c r="AK26" s="50"/>
      <c r="AM26" s="55"/>
      <c r="AN26" s="50"/>
      <c r="AO26" s="92"/>
      <c r="AP26" s="92"/>
      <c r="AQ26" s="50"/>
      <c r="AR26" s="50"/>
    </row>
    <row r="27" spans="1:44" ht="15" thickBot="1" x14ac:dyDescent="0.35">
      <c r="A27" s="18"/>
      <c r="B27" s="15"/>
      <c r="C27" s="15"/>
      <c r="D27" s="333"/>
      <c r="E27" s="334"/>
      <c r="F27" s="334"/>
      <c r="G27" s="334"/>
      <c r="H27" s="334"/>
      <c r="I27" s="334"/>
      <c r="K27" s="333"/>
      <c r="L27" s="334"/>
      <c r="M27" s="334"/>
      <c r="N27" s="334"/>
      <c r="O27" s="334"/>
      <c r="P27" s="334"/>
      <c r="R27" s="333"/>
      <c r="S27" s="334"/>
      <c r="T27" s="334"/>
      <c r="U27" s="334"/>
      <c r="V27" s="334"/>
      <c r="W27" s="334"/>
      <c r="Y27" s="262"/>
      <c r="Z27" s="263"/>
      <c r="AA27" s="263"/>
      <c r="AB27" s="263"/>
      <c r="AC27" s="263"/>
      <c r="AD27" s="263"/>
      <c r="AF27" s="262"/>
      <c r="AG27" s="263"/>
      <c r="AH27" s="263"/>
      <c r="AI27" s="263"/>
      <c r="AJ27" s="263"/>
      <c r="AK27" s="263"/>
      <c r="AM27" s="262"/>
      <c r="AN27" s="263"/>
      <c r="AO27" s="263"/>
      <c r="AP27" s="263"/>
      <c r="AQ27" s="263"/>
      <c r="AR27" s="263"/>
    </row>
    <row r="28" spans="1:44" ht="60" customHeight="1" thickBot="1" x14ac:dyDescent="0.35">
      <c r="A28" s="264" t="s">
        <v>21</v>
      </c>
      <c r="B28" s="307" t="s">
        <v>105</v>
      </c>
      <c r="C28" s="51"/>
      <c r="D28" s="130" t="s">
        <v>32</v>
      </c>
      <c r="E28" s="85" t="s">
        <v>20</v>
      </c>
      <c r="F28" s="310" t="s">
        <v>98</v>
      </c>
      <c r="G28" s="305"/>
      <c r="H28" s="95" t="s">
        <v>23</v>
      </c>
      <c r="I28" s="84" t="s">
        <v>119</v>
      </c>
      <c r="K28" s="130" t="s">
        <v>32</v>
      </c>
      <c r="L28" s="85" t="s">
        <v>20</v>
      </c>
      <c r="M28" s="310" t="s">
        <v>98</v>
      </c>
      <c r="N28" s="305"/>
      <c r="O28" s="95" t="s">
        <v>23</v>
      </c>
      <c r="P28" s="84" t="s">
        <v>119</v>
      </c>
      <c r="R28" s="130" t="s">
        <v>32</v>
      </c>
      <c r="S28" s="85" t="s">
        <v>20</v>
      </c>
      <c r="T28" s="310" t="s">
        <v>98</v>
      </c>
      <c r="U28" s="305"/>
      <c r="V28" s="95" t="s">
        <v>23</v>
      </c>
      <c r="W28" s="84" t="s">
        <v>119</v>
      </c>
      <c r="Y28" s="165" t="s">
        <v>32</v>
      </c>
      <c r="Z28" s="85" t="s">
        <v>20</v>
      </c>
      <c r="AA28" s="310" t="s">
        <v>98</v>
      </c>
      <c r="AB28" s="305"/>
      <c r="AC28" s="95" t="s">
        <v>23</v>
      </c>
      <c r="AD28" s="84" t="s">
        <v>119</v>
      </c>
      <c r="AF28" s="113" t="s">
        <v>32</v>
      </c>
      <c r="AG28" s="85" t="s">
        <v>20</v>
      </c>
      <c r="AH28" s="310" t="s">
        <v>98</v>
      </c>
      <c r="AI28" s="305"/>
      <c r="AJ28" s="95" t="s">
        <v>23</v>
      </c>
      <c r="AK28" s="84" t="s">
        <v>119</v>
      </c>
      <c r="AM28" s="140" t="s">
        <v>32</v>
      </c>
      <c r="AN28" s="85" t="s">
        <v>20</v>
      </c>
      <c r="AO28" s="310" t="s">
        <v>98</v>
      </c>
      <c r="AP28" s="305"/>
      <c r="AQ28" s="95" t="s">
        <v>23</v>
      </c>
      <c r="AR28" s="84" t="s">
        <v>119</v>
      </c>
    </row>
    <row r="29" spans="1:44" ht="17.25" customHeight="1" x14ac:dyDescent="0.3">
      <c r="A29" s="265"/>
      <c r="B29" s="308"/>
      <c r="C29" s="47" t="s">
        <v>24</v>
      </c>
      <c r="D29" s="134"/>
      <c r="E29" s="83" t="s">
        <v>172</v>
      </c>
      <c r="F29" s="371"/>
      <c r="G29" s="270"/>
      <c r="H29" s="91"/>
      <c r="I29" s="91"/>
      <c r="K29" s="134"/>
      <c r="L29" s="83" t="s">
        <v>172</v>
      </c>
      <c r="M29" s="371"/>
      <c r="N29" s="270"/>
      <c r="O29" s="91"/>
      <c r="P29" s="91"/>
      <c r="R29" s="134"/>
      <c r="S29" s="83" t="s">
        <v>172</v>
      </c>
      <c r="T29" s="371"/>
      <c r="U29" s="270"/>
      <c r="V29" s="91"/>
      <c r="W29" s="91"/>
      <c r="Y29" s="164" t="s">
        <v>244</v>
      </c>
      <c r="Z29" s="83" t="s">
        <v>200</v>
      </c>
      <c r="AA29" s="311" t="s">
        <v>208</v>
      </c>
      <c r="AB29" s="312"/>
      <c r="AC29" s="91">
        <v>1</v>
      </c>
      <c r="AD29" s="91" t="s">
        <v>137</v>
      </c>
      <c r="AF29" s="162" t="s">
        <v>246</v>
      </c>
      <c r="AG29" s="83" t="s">
        <v>200</v>
      </c>
      <c r="AH29" s="311" t="s">
        <v>249</v>
      </c>
      <c r="AI29" s="312"/>
      <c r="AJ29" s="91">
        <v>1</v>
      </c>
      <c r="AK29" s="91" t="s">
        <v>137</v>
      </c>
      <c r="AM29" s="162" t="s">
        <v>253</v>
      </c>
      <c r="AN29" s="83" t="s">
        <v>200</v>
      </c>
      <c r="AO29" s="311" t="s">
        <v>208</v>
      </c>
      <c r="AP29" s="312"/>
      <c r="AQ29" s="91">
        <v>2</v>
      </c>
      <c r="AR29" s="91" t="s">
        <v>201</v>
      </c>
    </row>
    <row r="30" spans="1:44" ht="17.25" customHeight="1" x14ac:dyDescent="0.3">
      <c r="A30" s="265"/>
      <c r="B30" s="308"/>
      <c r="C30" s="17" t="s">
        <v>24</v>
      </c>
      <c r="D30" s="136"/>
      <c r="E30" s="83" t="s">
        <v>172</v>
      </c>
      <c r="F30" s="306"/>
      <c r="G30" s="260"/>
      <c r="H30" s="96"/>
      <c r="I30" s="92"/>
      <c r="K30" s="136"/>
      <c r="L30" s="83" t="s">
        <v>172</v>
      </c>
      <c r="M30" s="306"/>
      <c r="N30" s="260"/>
      <c r="O30" s="96"/>
      <c r="P30" s="92"/>
      <c r="R30" s="136"/>
      <c r="S30" s="83" t="s">
        <v>172</v>
      </c>
      <c r="T30" s="306"/>
      <c r="U30" s="260"/>
      <c r="V30" s="96"/>
      <c r="W30" s="92"/>
      <c r="Y30" s="164"/>
      <c r="Z30" s="167"/>
      <c r="AA30" s="306"/>
      <c r="AB30" s="260"/>
      <c r="AC30" s="96"/>
      <c r="AD30" s="92"/>
      <c r="AF30" s="157"/>
      <c r="AG30" s="158"/>
      <c r="AH30" s="306"/>
      <c r="AI30" s="260"/>
      <c r="AJ30" s="96"/>
      <c r="AK30" s="92"/>
      <c r="AM30" s="157"/>
      <c r="AN30" s="147"/>
      <c r="AO30" s="306"/>
      <c r="AP30" s="260"/>
      <c r="AQ30" s="96"/>
      <c r="AR30" s="92"/>
    </row>
    <row r="31" spans="1:44" x14ac:dyDescent="0.3">
      <c r="A31" s="265"/>
      <c r="B31" s="308"/>
      <c r="C31" s="17" t="s">
        <v>25</v>
      </c>
      <c r="D31" s="136"/>
      <c r="E31" s="83" t="s">
        <v>172</v>
      </c>
      <c r="F31" s="306"/>
      <c r="G31" s="260"/>
      <c r="H31" s="92"/>
      <c r="I31" s="92"/>
      <c r="K31" s="136"/>
      <c r="L31" s="83" t="s">
        <v>172</v>
      </c>
      <c r="M31" s="306"/>
      <c r="N31" s="260"/>
      <c r="O31" s="92"/>
      <c r="P31" s="92"/>
      <c r="R31" s="136"/>
      <c r="S31" s="83" t="s">
        <v>172</v>
      </c>
      <c r="T31" s="306"/>
      <c r="U31" s="260"/>
      <c r="V31" s="92"/>
      <c r="W31" s="92"/>
      <c r="Y31" s="164" t="s">
        <v>256</v>
      </c>
      <c r="Z31" s="167" t="s">
        <v>200</v>
      </c>
      <c r="AA31" s="306" t="s">
        <v>210</v>
      </c>
      <c r="AB31" s="260"/>
      <c r="AC31" s="92">
        <v>2</v>
      </c>
      <c r="AD31" s="92" t="s">
        <v>202</v>
      </c>
      <c r="AF31" s="162" t="s">
        <v>247</v>
      </c>
      <c r="AG31" s="158" t="s">
        <v>200</v>
      </c>
      <c r="AH31" s="306" t="s">
        <v>250</v>
      </c>
      <c r="AI31" s="260"/>
      <c r="AJ31" s="92">
        <v>2</v>
      </c>
      <c r="AK31" s="92" t="s">
        <v>251</v>
      </c>
      <c r="AM31" s="162" t="s">
        <v>255</v>
      </c>
      <c r="AN31" s="147" t="s">
        <v>200</v>
      </c>
      <c r="AO31" s="306" t="s">
        <v>257</v>
      </c>
      <c r="AP31" s="260"/>
      <c r="AQ31" s="92">
        <v>2</v>
      </c>
      <c r="AR31" s="92" t="s">
        <v>202</v>
      </c>
    </row>
    <row r="32" spans="1:44" x14ac:dyDescent="0.3">
      <c r="A32" s="265"/>
      <c r="B32" s="308"/>
      <c r="C32" s="17" t="s">
        <v>22</v>
      </c>
      <c r="D32" s="136"/>
      <c r="E32" s="83" t="s">
        <v>172</v>
      </c>
      <c r="F32" s="306"/>
      <c r="G32" s="260"/>
      <c r="H32" s="92"/>
      <c r="I32" s="92"/>
      <c r="K32" s="136"/>
      <c r="L32" s="83" t="s">
        <v>172</v>
      </c>
      <c r="M32" s="306"/>
      <c r="N32" s="260"/>
      <c r="O32" s="92"/>
      <c r="P32" s="92"/>
      <c r="R32" s="136"/>
      <c r="S32" s="83" t="s">
        <v>172</v>
      </c>
      <c r="T32" s="306"/>
      <c r="U32" s="260"/>
      <c r="V32" s="92"/>
      <c r="W32" s="92"/>
      <c r="Y32" s="164"/>
      <c r="Z32" s="167"/>
      <c r="AA32" s="261"/>
      <c r="AB32" s="261"/>
      <c r="AC32" s="92"/>
      <c r="AD32" s="92"/>
      <c r="AF32" s="162" t="s">
        <v>248</v>
      </c>
      <c r="AG32" s="158" t="s">
        <v>200</v>
      </c>
      <c r="AH32" s="261" t="s">
        <v>252</v>
      </c>
      <c r="AI32" s="261"/>
      <c r="AJ32" s="92">
        <v>1</v>
      </c>
      <c r="AK32" s="92" t="s">
        <v>138</v>
      </c>
      <c r="AM32" s="162"/>
      <c r="AN32" s="147"/>
      <c r="AO32" s="261"/>
      <c r="AP32" s="261"/>
      <c r="AQ32" s="92"/>
      <c r="AR32" s="92"/>
    </row>
    <row r="33" spans="1:44" x14ac:dyDescent="0.3">
      <c r="A33" s="265"/>
      <c r="B33" s="308"/>
      <c r="C33" s="17" t="s">
        <v>22</v>
      </c>
      <c r="D33" s="136"/>
      <c r="E33" s="83" t="s">
        <v>172</v>
      </c>
      <c r="F33" s="306"/>
      <c r="G33" s="260"/>
      <c r="H33" s="92"/>
      <c r="I33" s="97"/>
      <c r="K33" s="136"/>
      <c r="L33" s="83" t="s">
        <v>172</v>
      </c>
      <c r="M33" s="306"/>
      <c r="N33" s="260"/>
      <c r="O33" s="92"/>
      <c r="P33" s="97"/>
      <c r="R33" s="136"/>
      <c r="S33" s="83" t="s">
        <v>172</v>
      </c>
      <c r="T33" s="306"/>
      <c r="U33" s="260"/>
      <c r="V33" s="92"/>
      <c r="W33" s="97"/>
      <c r="Y33" s="164"/>
      <c r="Z33" s="167"/>
      <c r="AA33" s="306"/>
      <c r="AB33" s="260"/>
      <c r="AC33" s="92"/>
      <c r="AD33" s="97"/>
      <c r="AF33" s="162"/>
      <c r="AG33" s="119"/>
      <c r="AH33" s="306"/>
      <c r="AI33" s="260"/>
      <c r="AJ33" s="92"/>
      <c r="AK33" s="97"/>
      <c r="AM33" s="146"/>
      <c r="AN33" s="147"/>
      <c r="AO33" s="306"/>
      <c r="AP33" s="260"/>
      <c r="AQ33" s="92"/>
      <c r="AR33" s="97"/>
    </row>
    <row r="34" spans="1:44" ht="15" thickBot="1" x14ac:dyDescent="0.35">
      <c r="A34" s="265"/>
      <c r="B34" s="308"/>
      <c r="C34" s="49" t="s">
        <v>22</v>
      </c>
      <c r="D34" s="138"/>
      <c r="E34" s="83" t="s">
        <v>172</v>
      </c>
      <c r="F34" s="313"/>
      <c r="G34" s="314"/>
      <c r="H34" s="94"/>
      <c r="I34" s="93"/>
      <c r="K34" s="138"/>
      <c r="L34" s="83" t="s">
        <v>172</v>
      </c>
      <c r="M34" s="313"/>
      <c r="N34" s="314"/>
      <c r="O34" s="94"/>
      <c r="P34" s="93"/>
      <c r="R34" s="138"/>
      <c r="S34" s="83" t="s">
        <v>172</v>
      </c>
      <c r="T34" s="313"/>
      <c r="U34" s="314"/>
      <c r="V34" s="94"/>
      <c r="W34" s="93"/>
      <c r="Y34" s="166"/>
      <c r="Z34" s="50"/>
      <c r="AA34" s="313"/>
      <c r="AB34" s="314"/>
      <c r="AC34" s="94"/>
      <c r="AD34" s="93"/>
      <c r="AF34" s="120"/>
      <c r="AG34" s="50"/>
      <c r="AH34" s="313"/>
      <c r="AI34" s="314"/>
      <c r="AJ34" s="94"/>
      <c r="AK34" s="93"/>
      <c r="AM34" s="148"/>
      <c r="AN34" s="50"/>
      <c r="AO34" s="313"/>
      <c r="AP34" s="314"/>
      <c r="AQ34" s="94"/>
      <c r="AR34" s="93"/>
    </row>
    <row r="35" spans="1:44" s="37" customFormat="1" ht="15" thickBot="1" x14ac:dyDescent="0.35">
      <c r="A35" s="266"/>
      <c r="B35" s="309"/>
      <c r="C35" s="51" t="s">
        <v>71</v>
      </c>
      <c r="D35" s="372"/>
      <c r="E35" s="304"/>
      <c r="F35" s="304"/>
      <c r="G35" s="305"/>
      <c r="H35" s="103"/>
      <c r="I35" s="52"/>
      <c r="J35" s="38"/>
      <c r="K35" s="372"/>
      <c r="L35" s="304"/>
      <c r="M35" s="304"/>
      <c r="N35" s="305"/>
      <c r="O35" s="103"/>
      <c r="P35" s="52"/>
      <c r="Q35" s="38"/>
      <c r="R35" s="372"/>
      <c r="S35" s="304"/>
      <c r="T35" s="304"/>
      <c r="U35" s="305"/>
      <c r="V35" s="103"/>
      <c r="W35" s="52"/>
      <c r="X35" s="38"/>
      <c r="Y35" s="304"/>
      <c r="Z35" s="304"/>
      <c r="AA35" s="304"/>
      <c r="AB35" s="305"/>
      <c r="AC35" s="103"/>
      <c r="AD35" s="52"/>
      <c r="AE35" s="38"/>
      <c r="AF35" s="304"/>
      <c r="AG35" s="304"/>
      <c r="AH35" s="304"/>
      <c r="AI35" s="305"/>
      <c r="AJ35" s="103"/>
      <c r="AK35" s="52"/>
      <c r="AL35" s="38"/>
      <c r="AM35" s="304" t="s">
        <v>100</v>
      </c>
      <c r="AN35" s="304"/>
      <c r="AO35" s="304"/>
      <c r="AP35" s="305"/>
      <c r="AQ35" s="103"/>
      <c r="AR35" s="52"/>
    </row>
    <row r="36" spans="1:44" ht="15" thickBot="1" x14ac:dyDescent="0.35">
      <c r="A36" s="12"/>
      <c r="B36" s="15"/>
      <c r="C36" s="15"/>
      <c r="D36" s="319"/>
      <c r="E36" s="320"/>
      <c r="F36" s="320"/>
      <c r="G36" s="320"/>
      <c r="H36" s="320"/>
      <c r="I36" s="320"/>
      <c r="K36" s="319"/>
      <c r="L36" s="320"/>
      <c r="M36" s="320"/>
      <c r="N36" s="320"/>
      <c r="O36" s="320"/>
      <c r="P36" s="320"/>
      <c r="R36" s="319"/>
      <c r="S36" s="320"/>
      <c r="T36" s="320"/>
      <c r="U36" s="320"/>
      <c r="V36" s="320"/>
      <c r="W36" s="320"/>
      <c r="Y36" s="262"/>
      <c r="Z36" s="263"/>
      <c r="AA36" s="263"/>
      <c r="AB36" s="263"/>
      <c r="AC36" s="263"/>
      <c r="AD36" s="263"/>
      <c r="AF36" s="262"/>
      <c r="AG36" s="263"/>
      <c r="AH36" s="263"/>
      <c r="AI36" s="263"/>
      <c r="AJ36" s="263"/>
      <c r="AK36" s="263"/>
      <c r="AM36" s="262"/>
      <c r="AN36" s="263"/>
      <c r="AO36" s="263"/>
      <c r="AP36" s="263"/>
      <c r="AQ36" s="263"/>
      <c r="AR36" s="263"/>
    </row>
    <row r="37" spans="1:44" ht="15.75" customHeight="1" thickBot="1" x14ac:dyDescent="0.35">
      <c r="A37" s="291" t="s">
        <v>26</v>
      </c>
      <c r="B37" s="292" t="s">
        <v>106</v>
      </c>
      <c r="C37" s="56"/>
      <c r="D37" s="367" t="s">
        <v>9</v>
      </c>
      <c r="E37" s="296"/>
      <c r="F37" s="297" t="s">
        <v>10</v>
      </c>
      <c r="G37" s="295"/>
      <c r="H37" s="296"/>
      <c r="I37" s="80" t="s">
        <v>118</v>
      </c>
      <c r="J37" s="66" t="s">
        <v>9</v>
      </c>
      <c r="K37" s="367" t="s">
        <v>9</v>
      </c>
      <c r="L37" s="296"/>
      <c r="M37" s="297" t="s">
        <v>10</v>
      </c>
      <c r="N37" s="295"/>
      <c r="O37" s="296"/>
      <c r="P37" s="80" t="s">
        <v>118</v>
      </c>
      <c r="Q37" s="66"/>
      <c r="R37" s="367" t="s">
        <v>9</v>
      </c>
      <c r="S37" s="296"/>
      <c r="T37" s="297" t="s">
        <v>10</v>
      </c>
      <c r="U37" s="295"/>
      <c r="V37" s="296"/>
      <c r="W37" s="80" t="s">
        <v>118</v>
      </c>
      <c r="X37" s="66"/>
      <c r="Y37" s="295" t="s">
        <v>9</v>
      </c>
      <c r="Z37" s="296"/>
      <c r="AA37" s="297" t="s">
        <v>10</v>
      </c>
      <c r="AB37" s="295"/>
      <c r="AC37" s="296"/>
      <c r="AD37" s="80" t="s">
        <v>118</v>
      </c>
      <c r="AE37" s="66"/>
      <c r="AF37" s="295" t="s">
        <v>9</v>
      </c>
      <c r="AG37" s="296"/>
      <c r="AH37" s="297" t="s">
        <v>10</v>
      </c>
      <c r="AI37" s="295"/>
      <c r="AJ37" s="296"/>
      <c r="AK37" s="80" t="s">
        <v>118</v>
      </c>
      <c r="AL37" s="66"/>
      <c r="AM37" s="295" t="s">
        <v>9</v>
      </c>
      <c r="AN37" s="296"/>
      <c r="AO37" s="297" t="s">
        <v>10</v>
      </c>
      <c r="AP37" s="295"/>
      <c r="AQ37" s="296"/>
      <c r="AR37" s="80" t="s">
        <v>118</v>
      </c>
    </row>
    <row r="38" spans="1:44" ht="15" customHeight="1" x14ac:dyDescent="0.3">
      <c r="A38" s="291"/>
      <c r="B38" s="293"/>
      <c r="C38" s="16" t="s">
        <v>27</v>
      </c>
      <c r="D38" s="298" t="s">
        <v>165</v>
      </c>
      <c r="E38" s="299"/>
      <c r="F38" s="300" t="s">
        <v>166</v>
      </c>
      <c r="G38" s="301"/>
      <c r="H38" s="299"/>
      <c r="I38" s="98" t="s">
        <v>167</v>
      </c>
      <c r="K38" s="298" t="s">
        <v>165</v>
      </c>
      <c r="L38" s="299"/>
      <c r="M38" s="300" t="s">
        <v>166</v>
      </c>
      <c r="N38" s="301"/>
      <c r="O38" s="299"/>
      <c r="P38" s="98" t="s">
        <v>167</v>
      </c>
      <c r="R38" s="298" t="s">
        <v>165</v>
      </c>
      <c r="S38" s="299"/>
      <c r="T38" s="300" t="s">
        <v>166</v>
      </c>
      <c r="U38" s="301"/>
      <c r="V38" s="299"/>
      <c r="W38" s="98" t="s">
        <v>167</v>
      </c>
      <c r="Y38" s="302" t="s">
        <v>193</v>
      </c>
      <c r="Z38" s="303"/>
      <c r="AA38" s="300" t="s">
        <v>211</v>
      </c>
      <c r="AB38" s="301"/>
      <c r="AC38" s="299"/>
      <c r="AD38" s="98" t="s">
        <v>126</v>
      </c>
      <c r="AF38" s="302" t="s">
        <v>169</v>
      </c>
      <c r="AG38" s="303"/>
      <c r="AH38" s="300" t="s">
        <v>218</v>
      </c>
      <c r="AI38" s="301"/>
      <c r="AJ38" s="299"/>
      <c r="AK38" s="98" t="s">
        <v>220</v>
      </c>
      <c r="AM38" s="302" t="s">
        <v>193</v>
      </c>
      <c r="AN38" s="303"/>
      <c r="AO38" s="300" t="s">
        <v>194</v>
      </c>
      <c r="AP38" s="301"/>
      <c r="AQ38" s="299"/>
      <c r="AR38" s="98" t="s">
        <v>126</v>
      </c>
    </row>
    <row r="39" spans="1:44" x14ac:dyDescent="0.3">
      <c r="A39" s="291"/>
      <c r="B39" s="293"/>
      <c r="C39" s="16" t="s">
        <v>28</v>
      </c>
      <c r="D39" s="369"/>
      <c r="E39" s="286"/>
      <c r="F39" s="287"/>
      <c r="G39" s="285"/>
      <c r="H39" s="286"/>
      <c r="I39" s="99"/>
      <c r="K39" s="369"/>
      <c r="L39" s="286"/>
      <c r="M39" s="287"/>
      <c r="N39" s="285"/>
      <c r="O39" s="286"/>
      <c r="P39" s="99"/>
      <c r="R39" s="369"/>
      <c r="S39" s="286"/>
      <c r="T39" s="287"/>
      <c r="U39" s="285"/>
      <c r="V39" s="286"/>
      <c r="W39" s="99"/>
      <c r="Y39" s="285"/>
      <c r="Z39" s="286"/>
      <c r="AA39" s="287"/>
      <c r="AB39" s="285"/>
      <c r="AC39" s="286"/>
      <c r="AD39" s="99"/>
      <c r="AF39" s="285"/>
      <c r="AG39" s="286"/>
      <c r="AH39" s="287"/>
      <c r="AI39" s="285"/>
      <c r="AJ39" s="286"/>
      <c r="AK39" s="99"/>
      <c r="AM39" s="285" t="s">
        <v>168</v>
      </c>
      <c r="AN39" s="286"/>
      <c r="AO39" s="287"/>
      <c r="AP39" s="285"/>
      <c r="AQ39" s="286"/>
      <c r="AR39" s="99"/>
    </row>
    <row r="40" spans="1:44" ht="15" thickBot="1" x14ac:dyDescent="0.35">
      <c r="A40" s="291"/>
      <c r="B40" s="294"/>
      <c r="C40" s="57" t="s">
        <v>29</v>
      </c>
      <c r="D40" s="318"/>
      <c r="E40" s="289"/>
      <c r="F40" s="290"/>
      <c r="G40" s="288"/>
      <c r="H40" s="289"/>
      <c r="I40" s="90"/>
      <c r="K40" s="318"/>
      <c r="L40" s="289"/>
      <c r="M40" s="290"/>
      <c r="N40" s="288"/>
      <c r="O40" s="289"/>
      <c r="P40" s="90"/>
      <c r="R40" s="318"/>
      <c r="S40" s="289"/>
      <c r="T40" s="290"/>
      <c r="U40" s="288"/>
      <c r="V40" s="289"/>
      <c r="W40" s="90"/>
      <c r="Y40" s="288"/>
      <c r="Z40" s="289"/>
      <c r="AA40" s="290"/>
      <c r="AB40" s="288"/>
      <c r="AC40" s="289"/>
      <c r="AD40" s="90"/>
      <c r="AF40" s="288"/>
      <c r="AG40" s="289"/>
      <c r="AH40" s="290"/>
      <c r="AI40" s="288"/>
      <c r="AJ40" s="289"/>
      <c r="AK40" s="90"/>
      <c r="AM40" s="288" t="s">
        <v>198</v>
      </c>
      <c r="AN40" s="289"/>
      <c r="AO40" s="290" t="s">
        <v>199</v>
      </c>
      <c r="AP40" s="288"/>
      <c r="AQ40" s="289"/>
      <c r="AR40" s="90" t="s">
        <v>152</v>
      </c>
    </row>
    <row r="41" spans="1:44" ht="15" thickBot="1" x14ac:dyDescent="0.35">
      <c r="A41" s="12"/>
      <c r="B41" s="15"/>
      <c r="C41" s="15"/>
      <c r="D41" s="319"/>
      <c r="E41" s="320"/>
      <c r="F41" s="320"/>
      <c r="G41" s="320"/>
      <c r="H41" s="320"/>
      <c r="I41" s="320"/>
      <c r="K41" s="319"/>
      <c r="L41" s="320"/>
      <c r="M41" s="320"/>
      <c r="N41" s="320"/>
      <c r="O41" s="320"/>
      <c r="P41" s="320"/>
      <c r="R41" s="319"/>
      <c r="S41" s="320"/>
      <c r="T41" s="320"/>
      <c r="U41" s="320"/>
      <c r="V41" s="320"/>
      <c r="W41" s="320"/>
      <c r="Y41" s="262"/>
      <c r="Z41" s="263"/>
      <c r="AA41" s="263"/>
      <c r="AB41" s="263"/>
      <c r="AC41" s="263"/>
      <c r="AD41" s="263"/>
      <c r="AF41" s="262"/>
      <c r="AG41" s="263"/>
      <c r="AH41" s="263"/>
      <c r="AI41" s="263"/>
      <c r="AJ41" s="263"/>
      <c r="AK41" s="263"/>
      <c r="AM41" s="262"/>
      <c r="AN41" s="263"/>
      <c r="AO41" s="263"/>
      <c r="AP41" s="263"/>
      <c r="AQ41" s="263"/>
      <c r="AR41" s="263"/>
    </row>
    <row r="42" spans="1:44" ht="15" customHeight="1" thickBot="1" x14ac:dyDescent="0.35">
      <c r="A42" s="277" t="s">
        <v>30</v>
      </c>
      <c r="B42" s="279" t="s">
        <v>107</v>
      </c>
      <c r="C42" s="65"/>
      <c r="D42" s="133" t="s">
        <v>9</v>
      </c>
      <c r="E42" s="282" t="s">
        <v>90</v>
      </c>
      <c r="F42" s="283"/>
      <c r="G42" s="284" t="s">
        <v>121</v>
      </c>
      <c r="H42" s="284"/>
      <c r="I42" s="284"/>
      <c r="K42" s="133" t="s">
        <v>9</v>
      </c>
      <c r="L42" s="282" t="s">
        <v>90</v>
      </c>
      <c r="M42" s="283"/>
      <c r="N42" s="284" t="s">
        <v>121</v>
      </c>
      <c r="O42" s="284"/>
      <c r="P42" s="284"/>
      <c r="R42" s="133" t="s">
        <v>9</v>
      </c>
      <c r="S42" s="282" t="s">
        <v>90</v>
      </c>
      <c r="T42" s="283"/>
      <c r="U42" s="284" t="s">
        <v>121</v>
      </c>
      <c r="V42" s="284"/>
      <c r="W42" s="284"/>
      <c r="Y42" s="168" t="s">
        <v>9</v>
      </c>
      <c r="Z42" s="282" t="s">
        <v>90</v>
      </c>
      <c r="AA42" s="283"/>
      <c r="AB42" s="284" t="s">
        <v>121</v>
      </c>
      <c r="AC42" s="284"/>
      <c r="AD42" s="284"/>
      <c r="AF42" s="114" t="s">
        <v>9</v>
      </c>
      <c r="AG42" s="282" t="s">
        <v>90</v>
      </c>
      <c r="AH42" s="283"/>
      <c r="AI42" s="284" t="s">
        <v>121</v>
      </c>
      <c r="AJ42" s="284"/>
      <c r="AK42" s="284"/>
      <c r="AM42" s="143" t="s">
        <v>9</v>
      </c>
      <c r="AN42" s="282" t="s">
        <v>90</v>
      </c>
      <c r="AO42" s="283"/>
      <c r="AP42" s="284" t="s">
        <v>121</v>
      </c>
      <c r="AQ42" s="284"/>
      <c r="AR42" s="284"/>
    </row>
    <row r="43" spans="1:44" ht="15" customHeight="1" thickBot="1" x14ac:dyDescent="0.35">
      <c r="A43" s="278"/>
      <c r="B43" s="280"/>
      <c r="C43" s="64" t="s">
        <v>35</v>
      </c>
      <c r="D43" s="131"/>
      <c r="E43" s="272" t="s">
        <v>305</v>
      </c>
      <c r="F43" s="273"/>
      <c r="G43" s="368" t="s">
        <v>239</v>
      </c>
      <c r="H43" s="368"/>
      <c r="I43" s="368"/>
      <c r="K43" s="131"/>
      <c r="L43" s="272">
        <v>13</v>
      </c>
      <c r="M43" s="273"/>
      <c r="N43" s="368">
        <v>89</v>
      </c>
      <c r="O43" s="368"/>
      <c r="P43" s="368"/>
      <c r="R43" s="131"/>
      <c r="S43" s="272">
        <v>13</v>
      </c>
      <c r="T43" s="273"/>
      <c r="U43" s="368">
        <v>89</v>
      </c>
      <c r="V43" s="368"/>
      <c r="W43" s="368"/>
      <c r="Y43" s="169"/>
      <c r="Z43" s="272" t="s">
        <v>236</v>
      </c>
      <c r="AA43" s="273"/>
      <c r="AB43" s="274" t="s">
        <v>307</v>
      </c>
      <c r="AC43" s="274"/>
      <c r="AD43" s="274"/>
      <c r="AF43" s="115" t="s">
        <v>214</v>
      </c>
      <c r="AG43" s="272">
        <v>8</v>
      </c>
      <c r="AH43" s="273"/>
      <c r="AI43" s="274" t="s">
        <v>308</v>
      </c>
      <c r="AJ43" s="274"/>
      <c r="AK43" s="274"/>
      <c r="AM43" s="141"/>
      <c r="AN43" s="272" t="s">
        <v>258</v>
      </c>
      <c r="AO43" s="273"/>
      <c r="AP43" s="368" t="s">
        <v>306</v>
      </c>
      <c r="AQ43" s="368"/>
      <c r="AR43" s="368"/>
    </row>
    <row r="44" spans="1:44" ht="15" thickBot="1" x14ac:dyDescent="0.35">
      <c r="A44" s="278"/>
      <c r="B44" s="281"/>
      <c r="C44" s="63" t="s">
        <v>34</v>
      </c>
      <c r="D44" s="132"/>
      <c r="E44" s="275"/>
      <c r="F44" s="276"/>
      <c r="G44" s="274"/>
      <c r="H44" s="274"/>
      <c r="I44" s="274"/>
      <c r="K44" s="132"/>
      <c r="L44" s="275"/>
      <c r="M44" s="276"/>
      <c r="N44" s="274"/>
      <c r="O44" s="274"/>
      <c r="P44" s="274"/>
      <c r="R44" s="132"/>
      <c r="S44" s="275"/>
      <c r="T44" s="276"/>
      <c r="U44" s="274"/>
      <c r="V44" s="274"/>
      <c r="W44" s="274"/>
      <c r="Y44" s="163" t="s">
        <v>212</v>
      </c>
      <c r="Z44" s="275" t="s">
        <v>213</v>
      </c>
      <c r="AA44" s="276"/>
      <c r="AB44" s="274"/>
      <c r="AC44" s="274"/>
      <c r="AD44" s="274"/>
      <c r="AF44" s="116" t="s">
        <v>212</v>
      </c>
      <c r="AG44" s="275"/>
      <c r="AH44" s="276"/>
      <c r="AI44" s="274"/>
      <c r="AJ44" s="274"/>
      <c r="AK44" s="274"/>
      <c r="AM44" s="142" t="s">
        <v>195</v>
      </c>
      <c r="AN44" s="275" t="s">
        <v>196</v>
      </c>
      <c r="AO44" s="276"/>
      <c r="AP44" s="274"/>
      <c r="AQ44" s="274"/>
      <c r="AR44" s="274"/>
    </row>
    <row r="45" spans="1:44" ht="15" thickBot="1" x14ac:dyDescent="0.35">
      <c r="A45" s="12"/>
      <c r="B45" s="15"/>
      <c r="C45" s="15"/>
      <c r="D45" s="262"/>
      <c r="E45" s="263"/>
      <c r="F45" s="263"/>
      <c r="G45" s="263"/>
      <c r="H45" s="263"/>
      <c r="I45" s="263"/>
      <c r="K45" s="262"/>
      <c r="L45" s="263"/>
      <c r="M45" s="263"/>
      <c r="N45" s="263"/>
      <c r="O45" s="263"/>
      <c r="P45" s="263"/>
      <c r="R45" s="262"/>
      <c r="S45" s="263"/>
      <c r="T45" s="263"/>
      <c r="U45" s="263"/>
      <c r="V45" s="263"/>
      <c r="W45" s="263"/>
      <c r="Y45" s="262"/>
      <c r="Z45" s="263"/>
      <c r="AA45" s="263"/>
      <c r="AB45" s="263"/>
      <c r="AC45" s="263"/>
      <c r="AD45" s="263"/>
      <c r="AF45" s="262"/>
      <c r="AG45" s="263"/>
      <c r="AH45" s="263"/>
      <c r="AI45" s="263"/>
      <c r="AJ45" s="263"/>
      <c r="AK45" s="263"/>
      <c r="AM45" s="262"/>
      <c r="AN45" s="263"/>
      <c r="AO45" s="263"/>
      <c r="AP45" s="263"/>
      <c r="AQ45" s="263"/>
      <c r="AR45" s="263"/>
    </row>
    <row r="46" spans="1:44" ht="15" customHeight="1" x14ac:dyDescent="0.3">
      <c r="A46" s="264" t="s">
        <v>31</v>
      </c>
      <c r="B46" s="267" t="s">
        <v>115</v>
      </c>
      <c r="C46" s="62" t="s">
        <v>36</v>
      </c>
      <c r="D46" s="270">
        <v>170</v>
      </c>
      <c r="E46" s="271"/>
      <c r="F46" s="271"/>
      <c r="G46" s="271"/>
      <c r="H46" s="271"/>
      <c r="I46" s="271"/>
      <c r="K46" s="270" t="s">
        <v>168</v>
      </c>
      <c r="L46" s="271"/>
      <c r="M46" s="271"/>
      <c r="N46" s="271"/>
      <c r="O46" s="271"/>
      <c r="P46" s="271"/>
      <c r="R46" s="270" t="s">
        <v>168</v>
      </c>
      <c r="S46" s="271"/>
      <c r="T46" s="271"/>
      <c r="U46" s="271"/>
      <c r="V46" s="271"/>
      <c r="W46" s="271"/>
      <c r="Y46" s="270">
        <v>91</v>
      </c>
      <c r="Z46" s="271"/>
      <c r="AA46" s="271"/>
      <c r="AB46" s="271"/>
      <c r="AC46" s="271"/>
      <c r="AD46" s="271"/>
      <c r="AF46" s="270">
        <v>156</v>
      </c>
      <c r="AG46" s="271"/>
      <c r="AH46" s="271"/>
      <c r="AI46" s="271"/>
      <c r="AJ46" s="271"/>
      <c r="AK46" s="271"/>
      <c r="AM46" s="270">
        <v>89</v>
      </c>
      <c r="AN46" s="271"/>
      <c r="AO46" s="271"/>
      <c r="AP46" s="271"/>
      <c r="AQ46" s="271"/>
      <c r="AR46" s="271"/>
    </row>
    <row r="47" spans="1:44" x14ac:dyDescent="0.3">
      <c r="A47" s="265"/>
      <c r="B47" s="268"/>
      <c r="C47" s="19" t="s">
        <v>72</v>
      </c>
      <c r="D47" s="260">
        <v>18</v>
      </c>
      <c r="E47" s="261"/>
      <c r="F47" s="261"/>
      <c r="G47" s="261"/>
      <c r="H47" s="261"/>
      <c r="I47" s="261"/>
      <c r="K47" s="260">
        <v>18</v>
      </c>
      <c r="L47" s="261"/>
      <c r="M47" s="261"/>
      <c r="N47" s="261"/>
      <c r="O47" s="261"/>
      <c r="P47" s="261"/>
      <c r="R47" s="260">
        <v>18</v>
      </c>
      <c r="S47" s="261"/>
      <c r="T47" s="261"/>
      <c r="U47" s="261"/>
      <c r="V47" s="261"/>
      <c r="W47" s="261"/>
      <c r="Y47" s="260">
        <v>142</v>
      </c>
      <c r="Z47" s="261"/>
      <c r="AA47" s="261"/>
      <c r="AB47" s="261"/>
      <c r="AC47" s="261"/>
      <c r="AD47" s="261"/>
      <c r="AF47" s="260">
        <v>86</v>
      </c>
      <c r="AG47" s="261"/>
      <c r="AH47" s="261"/>
      <c r="AI47" s="261"/>
      <c r="AJ47" s="261"/>
      <c r="AK47" s="261"/>
      <c r="AM47" s="260">
        <v>200</v>
      </c>
      <c r="AN47" s="261"/>
      <c r="AO47" s="261"/>
      <c r="AP47" s="261"/>
      <c r="AQ47" s="261"/>
      <c r="AR47" s="261"/>
    </row>
    <row r="48" spans="1:44" x14ac:dyDescent="0.3">
      <c r="A48" s="265"/>
      <c r="B48" s="268"/>
      <c r="C48" s="19" t="s">
        <v>42</v>
      </c>
      <c r="D48" s="260">
        <v>11</v>
      </c>
      <c r="E48" s="261"/>
      <c r="F48" s="261"/>
      <c r="G48" s="261"/>
      <c r="H48" s="261"/>
      <c r="I48" s="261"/>
      <c r="K48" s="260">
        <v>11</v>
      </c>
      <c r="L48" s="261"/>
      <c r="M48" s="261"/>
      <c r="N48" s="261"/>
      <c r="O48" s="261"/>
      <c r="P48" s="261"/>
      <c r="R48" s="260">
        <v>11</v>
      </c>
      <c r="S48" s="261"/>
      <c r="T48" s="261"/>
      <c r="U48" s="261"/>
      <c r="V48" s="261"/>
      <c r="W48" s="261"/>
      <c r="Y48" s="260">
        <v>71</v>
      </c>
      <c r="Z48" s="261"/>
      <c r="AA48" s="261"/>
      <c r="AB48" s="261"/>
      <c r="AC48" s="261"/>
      <c r="AD48" s="261"/>
      <c r="AF48" s="260">
        <v>68</v>
      </c>
      <c r="AG48" s="261"/>
      <c r="AH48" s="261"/>
      <c r="AI48" s="261"/>
      <c r="AJ48" s="261"/>
      <c r="AK48" s="261"/>
      <c r="AM48" s="260">
        <v>71</v>
      </c>
      <c r="AN48" s="261"/>
      <c r="AO48" s="261"/>
      <c r="AP48" s="261"/>
      <c r="AQ48" s="261"/>
      <c r="AR48" s="261"/>
    </row>
    <row r="49" spans="1:44" x14ac:dyDescent="0.3">
      <c r="A49" s="265"/>
      <c r="B49" s="268"/>
      <c r="C49" s="19" t="s">
        <v>43</v>
      </c>
      <c r="D49" s="260" t="s">
        <v>277</v>
      </c>
      <c r="E49" s="261"/>
      <c r="F49" s="261"/>
      <c r="G49" s="261"/>
      <c r="H49" s="261"/>
      <c r="I49" s="261"/>
      <c r="K49" s="260" t="s">
        <v>276</v>
      </c>
      <c r="L49" s="261"/>
      <c r="M49" s="261"/>
      <c r="N49" s="261"/>
      <c r="O49" s="261"/>
      <c r="P49" s="261"/>
      <c r="R49" s="260" t="s">
        <v>276</v>
      </c>
      <c r="S49" s="261"/>
      <c r="T49" s="261"/>
      <c r="U49" s="261"/>
      <c r="V49" s="261"/>
      <c r="W49" s="261"/>
      <c r="Y49" s="260">
        <v>218</v>
      </c>
      <c r="Z49" s="261"/>
      <c r="AA49" s="261"/>
      <c r="AB49" s="261"/>
      <c r="AC49" s="261"/>
      <c r="AD49" s="261"/>
      <c r="AF49" s="260">
        <v>218</v>
      </c>
      <c r="AG49" s="261"/>
      <c r="AH49" s="261"/>
      <c r="AI49" s="261"/>
      <c r="AJ49" s="261"/>
      <c r="AK49" s="261"/>
      <c r="AM49" s="260">
        <v>218</v>
      </c>
      <c r="AN49" s="261"/>
      <c r="AO49" s="261"/>
      <c r="AP49" s="261"/>
      <c r="AQ49" s="261"/>
      <c r="AR49" s="261"/>
    </row>
    <row r="50" spans="1:44" x14ac:dyDescent="0.3">
      <c r="A50" s="265"/>
      <c r="B50" s="268"/>
      <c r="C50" s="17" t="s">
        <v>44</v>
      </c>
      <c r="D50" s="254" t="s">
        <v>168</v>
      </c>
      <c r="E50" s="255"/>
      <c r="F50" s="255"/>
      <c r="G50" s="255"/>
      <c r="H50" s="255"/>
      <c r="I50" s="255"/>
      <c r="K50" s="254" t="s">
        <v>168</v>
      </c>
      <c r="L50" s="255"/>
      <c r="M50" s="255"/>
      <c r="N50" s="255"/>
      <c r="O50" s="255"/>
      <c r="P50" s="255"/>
      <c r="R50" s="254" t="s">
        <v>168</v>
      </c>
      <c r="S50" s="255"/>
      <c r="T50" s="255"/>
      <c r="U50" s="255"/>
      <c r="V50" s="255"/>
      <c r="W50" s="255"/>
      <c r="Y50" s="254" t="s">
        <v>168</v>
      </c>
      <c r="Z50" s="255"/>
      <c r="AA50" s="255"/>
      <c r="AB50" s="255"/>
      <c r="AC50" s="255"/>
      <c r="AD50" s="255"/>
      <c r="AF50" s="260" t="s">
        <v>168</v>
      </c>
      <c r="AG50" s="261"/>
      <c r="AH50" s="261"/>
      <c r="AI50" s="261"/>
      <c r="AJ50" s="261"/>
      <c r="AK50" s="261"/>
      <c r="AM50" s="254" t="s">
        <v>168</v>
      </c>
      <c r="AN50" s="255"/>
      <c r="AO50" s="255"/>
      <c r="AP50" s="255"/>
      <c r="AQ50" s="255"/>
      <c r="AR50" s="255"/>
    </row>
    <row r="51" spans="1:44" x14ac:dyDescent="0.3">
      <c r="A51" s="265"/>
      <c r="B51" s="268"/>
      <c r="C51" s="17" t="s">
        <v>45</v>
      </c>
      <c r="D51" s="254" t="s">
        <v>168</v>
      </c>
      <c r="E51" s="255"/>
      <c r="F51" s="255"/>
      <c r="G51" s="255"/>
      <c r="H51" s="255"/>
      <c r="I51" s="255"/>
      <c r="K51" s="254" t="s">
        <v>168</v>
      </c>
      <c r="L51" s="255"/>
      <c r="M51" s="255"/>
      <c r="N51" s="255"/>
      <c r="O51" s="255"/>
      <c r="P51" s="255"/>
      <c r="R51" s="254" t="s">
        <v>168</v>
      </c>
      <c r="S51" s="255"/>
      <c r="T51" s="255"/>
      <c r="U51" s="255"/>
      <c r="V51" s="255"/>
      <c r="W51" s="255"/>
      <c r="Y51" s="254" t="s">
        <v>168</v>
      </c>
      <c r="Z51" s="255"/>
      <c r="AA51" s="255"/>
      <c r="AB51" s="255"/>
      <c r="AC51" s="255"/>
      <c r="AD51" s="255"/>
      <c r="AF51" s="260" t="s">
        <v>168</v>
      </c>
      <c r="AG51" s="261"/>
      <c r="AH51" s="261"/>
      <c r="AI51" s="261"/>
      <c r="AJ51" s="261"/>
      <c r="AK51" s="261"/>
      <c r="AM51" s="254" t="s">
        <v>168</v>
      </c>
      <c r="AN51" s="255"/>
      <c r="AO51" s="255"/>
      <c r="AP51" s="255"/>
      <c r="AQ51" s="255"/>
      <c r="AR51" s="255"/>
    </row>
    <row r="52" spans="1:44" x14ac:dyDescent="0.3">
      <c r="A52" s="265"/>
      <c r="B52" s="268"/>
      <c r="C52" s="19" t="s">
        <v>46</v>
      </c>
      <c r="D52" s="254" t="s">
        <v>168</v>
      </c>
      <c r="E52" s="255"/>
      <c r="F52" s="255"/>
      <c r="G52" s="255"/>
      <c r="H52" s="255"/>
      <c r="I52" s="255"/>
      <c r="K52" s="254" t="s">
        <v>168</v>
      </c>
      <c r="L52" s="255"/>
      <c r="M52" s="255"/>
      <c r="N52" s="255"/>
      <c r="O52" s="255"/>
      <c r="P52" s="255"/>
      <c r="R52" s="254" t="s">
        <v>168</v>
      </c>
      <c r="S52" s="255"/>
      <c r="T52" s="255"/>
      <c r="U52" s="255"/>
      <c r="V52" s="255"/>
      <c r="W52" s="255"/>
      <c r="Y52" s="254" t="s">
        <v>168</v>
      </c>
      <c r="Z52" s="255"/>
      <c r="AA52" s="255"/>
      <c r="AB52" s="255"/>
      <c r="AC52" s="255"/>
      <c r="AD52" s="255"/>
      <c r="AF52" s="260" t="s">
        <v>168</v>
      </c>
      <c r="AG52" s="261"/>
      <c r="AH52" s="261"/>
      <c r="AI52" s="261"/>
      <c r="AJ52" s="261"/>
      <c r="AK52" s="261"/>
      <c r="AM52" s="254">
        <v>9.1999999999999993</v>
      </c>
      <c r="AN52" s="255"/>
      <c r="AO52" s="255"/>
      <c r="AP52" s="255"/>
      <c r="AQ52" s="255"/>
      <c r="AR52" s="255"/>
    </row>
    <row r="53" spans="1:44" x14ac:dyDescent="0.3">
      <c r="A53" s="265"/>
      <c r="B53" s="268"/>
      <c r="C53" s="17" t="s">
        <v>47</v>
      </c>
      <c r="D53" s="252">
        <v>1076.5999999999999</v>
      </c>
      <c r="E53" s="253"/>
      <c r="F53" s="253"/>
      <c r="G53" s="253"/>
      <c r="H53" s="253"/>
      <c r="I53" s="253"/>
      <c r="K53" s="252">
        <v>771</v>
      </c>
      <c r="L53" s="253"/>
      <c r="M53" s="253"/>
      <c r="N53" s="253"/>
      <c r="O53" s="253"/>
      <c r="P53" s="253"/>
      <c r="R53" s="252">
        <v>771</v>
      </c>
      <c r="S53" s="253"/>
      <c r="T53" s="253"/>
      <c r="U53" s="253"/>
      <c r="V53" s="253"/>
      <c r="W53" s="253"/>
      <c r="Y53" s="254">
        <v>522</v>
      </c>
      <c r="Z53" s="255"/>
      <c r="AA53" s="255"/>
      <c r="AB53" s="255"/>
      <c r="AC53" s="255"/>
      <c r="AD53" s="255"/>
      <c r="AF53" s="260">
        <v>528</v>
      </c>
      <c r="AG53" s="261"/>
      <c r="AH53" s="261"/>
      <c r="AI53" s="261"/>
      <c r="AJ53" s="261"/>
      <c r="AK53" s="261"/>
      <c r="AM53" s="260">
        <v>587</v>
      </c>
      <c r="AN53" s="261"/>
      <c r="AO53" s="261"/>
      <c r="AP53" s="261"/>
      <c r="AQ53" s="261"/>
      <c r="AR53" s="261"/>
    </row>
    <row r="54" spans="1:44" ht="15" customHeight="1" x14ac:dyDescent="0.3">
      <c r="A54" s="265"/>
      <c r="B54" s="268"/>
      <c r="C54" s="256" t="s">
        <v>73</v>
      </c>
      <c r="D54" s="254" t="s">
        <v>168</v>
      </c>
      <c r="E54" s="255"/>
      <c r="F54" s="255"/>
      <c r="G54" s="255"/>
      <c r="H54" s="255"/>
      <c r="I54" s="255"/>
      <c r="J54" s="39"/>
      <c r="K54" s="254" t="s">
        <v>168</v>
      </c>
      <c r="L54" s="255"/>
      <c r="M54" s="255"/>
      <c r="N54" s="255"/>
      <c r="O54" s="255"/>
      <c r="P54" s="255"/>
      <c r="Q54" s="39"/>
      <c r="R54" s="254" t="s">
        <v>168</v>
      </c>
      <c r="S54" s="255"/>
      <c r="T54" s="255"/>
      <c r="U54" s="255"/>
      <c r="V54" s="255"/>
      <c r="W54" s="255"/>
      <c r="X54" s="39"/>
      <c r="Y54" s="254" t="s">
        <v>168</v>
      </c>
      <c r="Z54" s="255"/>
      <c r="AA54" s="255"/>
      <c r="AB54" s="255"/>
      <c r="AC54" s="255"/>
      <c r="AD54" s="255"/>
      <c r="AE54" s="39"/>
      <c r="AF54" s="254" t="s">
        <v>168</v>
      </c>
      <c r="AG54" s="255"/>
      <c r="AH54" s="255"/>
      <c r="AI54" s="255"/>
      <c r="AJ54" s="255"/>
      <c r="AK54" s="255"/>
      <c r="AL54" s="39"/>
      <c r="AM54" s="254" t="s">
        <v>168</v>
      </c>
      <c r="AN54" s="255"/>
      <c r="AO54" s="255"/>
      <c r="AP54" s="255"/>
      <c r="AQ54" s="255"/>
      <c r="AR54" s="255"/>
    </row>
    <row r="55" spans="1:44" ht="15" thickBot="1" x14ac:dyDescent="0.35">
      <c r="A55" s="266"/>
      <c r="B55" s="269"/>
      <c r="C55" s="257"/>
      <c r="D55" s="258"/>
      <c r="E55" s="259"/>
      <c r="F55" s="259"/>
      <c r="G55" s="259"/>
      <c r="H55" s="259"/>
      <c r="I55" s="259"/>
      <c r="J55" s="39"/>
      <c r="K55" s="258"/>
      <c r="L55" s="259"/>
      <c r="M55" s="259"/>
      <c r="N55" s="259"/>
      <c r="O55" s="259"/>
      <c r="P55" s="259"/>
      <c r="Q55" s="39"/>
      <c r="R55" s="258"/>
      <c r="S55" s="259"/>
      <c r="T55" s="259"/>
      <c r="U55" s="259"/>
      <c r="V55" s="259"/>
      <c r="W55" s="259"/>
      <c r="X55" s="39"/>
      <c r="Y55" s="258"/>
      <c r="Z55" s="259"/>
      <c r="AA55" s="259"/>
      <c r="AB55" s="259"/>
      <c r="AC55" s="259"/>
      <c r="AD55" s="259"/>
      <c r="AE55" s="39"/>
      <c r="AF55" s="258"/>
      <c r="AG55" s="259"/>
      <c r="AH55" s="259"/>
      <c r="AI55" s="259"/>
      <c r="AJ55" s="259"/>
      <c r="AK55" s="259"/>
      <c r="AL55" s="39"/>
      <c r="AM55" s="258"/>
      <c r="AN55" s="259"/>
      <c r="AO55" s="259"/>
      <c r="AP55" s="259"/>
      <c r="AQ55" s="259"/>
      <c r="AR55" s="259"/>
    </row>
  </sheetData>
  <mergeCells count="311">
    <mergeCell ref="D2:I2"/>
    <mergeCell ref="K2:P2"/>
    <mergeCell ref="R2:W2"/>
    <mergeCell ref="Y2:AD2"/>
    <mergeCell ref="AF2:AK2"/>
    <mergeCell ref="AM2:AR2"/>
    <mergeCell ref="AF3:AK3"/>
    <mergeCell ref="AM3:AR3"/>
    <mergeCell ref="D4:I4"/>
    <mergeCell ref="K4:P4"/>
    <mergeCell ref="R4:W4"/>
    <mergeCell ref="Y4:AD4"/>
    <mergeCell ref="AF4:AK4"/>
    <mergeCell ref="AM4:AR4"/>
    <mergeCell ref="A3:A6"/>
    <mergeCell ref="B3:B6"/>
    <mergeCell ref="D3:I3"/>
    <mergeCell ref="K3:P3"/>
    <mergeCell ref="R3:W3"/>
    <mergeCell ref="Y3:AD3"/>
    <mergeCell ref="D5:I5"/>
    <mergeCell ref="K5:P5"/>
    <mergeCell ref="R5:W5"/>
    <mergeCell ref="Y5:AD5"/>
    <mergeCell ref="D7:I7"/>
    <mergeCell ref="K7:P7"/>
    <mergeCell ref="R7:W7"/>
    <mergeCell ref="Y7:AD7"/>
    <mergeCell ref="AF7:AK7"/>
    <mergeCell ref="AM7:AR7"/>
    <mergeCell ref="AF5:AK5"/>
    <mergeCell ref="AM5:AR5"/>
    <mergeCell ref="D6:I6"/>
    <mergeCell ref="K6:P6"/>
    <mergeCell ref="R6:W6"/>
    <mergeCell ref="Y6:AD6"/>
    <mergeCell ref="AF6:AK6"/>
    <mergeCell ref="AM6:AR6"/>
    <mergeCell ref="A8:A10"/>
    <mergeCell ref="B8:B10"/>
    <mergeCell ref="D8:H8"/>
    <mergeCell ref="K8:O8"/>
    <mergeCell ref="R8:V8"/>
    <mergeCell ref="Y8:AC8"/>
    <mergeCell ref="D10:H10"/>
    <mergeCell ref="K10:O10"/>
    <mergeCell ref="R10:V10"/>
    <mergeCell ref="Y10:AC10"/>
    <mergeCell ref="AF10:AJ10"/>
    <mergeCell ref="AM10:AQ10"/>
    <mergeCell ref="D11:I11"/>
    <mergeCell ref="K11:P11"/>
    <mergeCell ref="R11:W11"/>
    <mergeCell ref="Y11:AD11"/>
    <mergeCell ref="AF11:AK11"/>
    <mergeCell ref="AM11:AR11"/>
    <mergeCell ref="AF8:AJ8"/>
    <mergeCell ref="AM8:AQ8"/>
    <mergeCell ref="D9:H9"/>
    <mergeCell ref="K9:O9"/>
    <mergeCell ref="R9:V9"/>
    <mergeCell ref="Y9:AC9"/>
    <mergeCell ref="AF9:AJ9"/>
    <mergeCell ref="AM9:AQ9"/>
    <mergeCell ref="AF12:AK12"/>
    <mergeCell ref="AM12:AR12"/>
    <mergeCell ref="D13:I13"/>
    <mergeCell ref="K13:P13"/>
    <mergeCell ref="R13:W13"/>
    <mergeCell ref="Y13:AD13"/>
    <mergeCell ref="AF13:AK13"/>
    <mergeCell ref="AM13:AR13"/>
    <mergeCell ref="A12:A14"/>
    <mergeCell ref="B12:B14"/>
    <mergeCell ref="D12:I12"/>
    <mergeCell ref="K12:P12"/>
    <mergeCell ref="R12:W12"/>
    <mergeCell ref="Y12:AD12"/>
    <mergeCell ref="D14:H14"/>
    <mergeCell ref="K14:O14"/>
    <mergeCell ref="R14:V14"/>
    <mergeCell ref="Y14:AC14"/>
    <mergeCell ref="A16:A26"/>
    <mergeCell ref="B16:B26"/>
    <mergeCell ref="D27:I27"/>
    <mergeCell ref="K27:P27"/>
    <mergeCell ref="R27:W27"/>
    <mergeCell ref="Y27:AD27"/>
    <mergeCell ref="AF14:AJ14"/>
    <mergeCell ref="AM14:AQ14"/>
    <mergeCell ref="D15:I15"/>
    <mergeCell ref="K15:P15"/>
    <mergeCell ref="R15:W15"/>
    <mergeCell ref="Y15:AD15"/>
    <mergeCell ref="AF15:AK15"/>
    <mergeCell ref="AM15:AR15"/>
    <mergeCell ref="F29:G29"/>
    <mergeCell ref="M29:N29"/>
    <mergeCell ref="T29:U29"/>
    <mergeCell ref="AA29:AB29"/>
    <mergeCell ref="AH29:AI29"/>
    <mergeCell ref="AO29:AP29"/>
    <mergeCell ref="AF27:AK27"/>
    <mergeCell ref="AM27:AR27"/>
    <mergeCell ref="A28:A35"/>
    <mergeCell ref="B28:B35"/>
    <mergeCell ref="F28:G28"/>
    <mergeCell ref="M28:N28"/>
    <mergeCell ref="T28:U28"/>
    <mergeCell ref="AA28:AB28"/>
    <mergeCell ref="AH28:AI28"/>
    <mergeCell ref="AO28:AP28"/>
    <mergeCell ref="F31:G31"/>
    <mergeCell ref="M31:N31"/>
    <mergeCell ref="T31:U31"/>
    <mergeCell ref="AA31:AB31"/>
    <mergeCell ref="AH31:AI31"/>
    <mergeCell ref="AO31:AP31"/>
    <mergeCell ref="F30:G30"/>
    <mergeCell ref="M30:N30"/>
    <mergeCell ref="T30:U30"/>
    <mergeCell ref="AA30:AB30"/>
    <mergeCell ref="AH30:AI30"/>
    <mergeCell ref="AO30:AP30"/>
    <mergeCell ref="F33:G33"/>
    <mergeCell ref="M33:N33"/>
    <mergeCell ref="T33:U33"/>
    <mergeCell ref="AA33:AB33"/>
    <mergeCell ref="AH33:AI33"/>
    <mergeCell ref="AO33:AP33"/>
    <mergeCell ref="F32:G32"/>
    <mergeCell ref="M32:N32"/>
    <mergeCell ref="T32:U32"/>
    <mergeCell ref="AA32:AB32"/>
    <mergeCell ref="AH32:AI32"/>
    <mergeCell ref="AO32:AP32"/>
    <mergeCell ref="AM36:AR36"/>
    <mergeCell ref="D35:G35"/>
    <mergeCell ref="K35:N35"/>
    <mergeCell ref="R35:U35"/>
    <mergeCell ref="Y35:AB35"/>
    <mergeCell ref="AF35:AI35"/>
    <mergeCell ref="AM35:AP35"/>
    <mergeCell ref="F34:G34"/>
    <mergeCell ref="M34:N34"/>
    <mergeCell ref="T34:U34"/>
    <mergeCell ref="AA34:AB34"/>
    <mergeCell ref="AH34:AI34"/>
    <mergeCell ref="AO34:AP34"/>
    <mergeCell ref="D40:E40"/>
    <mergeCell ref="F40:H40"/>
    <mergeCell ref="K40:L40"/>
    <mergeCell ref="M40:O40"/>
    <mergeCell ref="D36:I36"/>
    <mergeCell ref="K36:P36"/>
    <mergeCell ref="R36:W36"/>
    <mergeCell ref="Y36:AD36"/>
    <mergeCell ref="AF36:AK36"/>
    <mergeCell ref="D39:E39"/>
    <mergeCell ref="F39:H39"/>
    <mergeCell ref="K39:L39"/>
    <mergeCell ref="M39:O39"/>
    <mergeCell ref="R39:S39"/>
    <mergeCell ref="T39:V39"/>
    <mergeCell ref="Y39:Z39"/>
    <mergeCell ref="AA39:AC39"/>
    <mergeCell ref="AF39:AG39"/>
    <mergeCell ref="AH39:AJ39"/>
    <mergeCell ref="AF40:AG40"/>
    <mergeCell ref="AH40:AJ40"/>
    <mergeCell ref="AM37:AN37"/>
    <mergeCell ref="AO37:AQ37"/>
    <mergeCell ref="D38:E38"/>
    <mergeCell ref="F38:H38"/>
    <mergeCell ref="K38:L38"/>
    <mergeCell ref="M38:O38"/>
    <mergeCell ref="R38:S38"/>
    <mergeCell ref="T38:V38"/>
    <mergeCell ref="Y38:Z38"/>
    <mergeCell ref="AA38:AC38"/>
    <mergeCell ref="R37:S37"/>
    <mergeCell ref="T37:V37"/>
    <mergeCell ref="Y37:Z37"/>
    <mergeCell ref="AA37:AC37"/>
    <mergeCell ref="AF37:AG37"/>
    <mergeCell ref="AH37:AJ37"/>
    <mergeCell ref="D37:E37"/>
    <mergeCell ref="F37:H37"/>
    <mergeCell ref="AM39:AN39"/>
    <mergeCell ref="AO39:AQ39"/>
    <mergeCell ref="AF38:AG38"/>
    <mergeCell ref="AH38:AJ38"/>
    <mergeCell ref="AM38:AN38"/>
    <mergeCell ref="AO38:AQ38"/>
    <mergeCell ref="A42:A44"/>
    <mergeCell ref="B42:B44"/>
    <mergeCell ref="E42:F42"/>
    <mergeCell ref="G42:I42"/>
    <mergeCell ref="L42:M42"/>
    <mergeCell ref="N42:P42"/>
    <mergeCell ref="AM40:AN40"/>
    <mergeCell ref="AO40:AQ40"/>
    <mergeCell ref="D41:I41"/>
    <mergeCell ref="K41:P41"/>
    <mergeCell ref="R41:W41"/>
    <mergeCell ref="Y41:AD41"/>
    <mergeCell ref="AF41:AK41"/>
    <mergeCell ref="AM41:AR41"/>
    <mergeCell ref="R40:S40"/>
    <mergeCell ref="T40:V40"/>
    <mergeCell ref="Y40:Z40"/>
    <mergeCell ref="AA40:AC40"/>
    <mergeCell ref="A37:A40"/>
    <mergeCell ref="B37:B40"/>
    <mergeCell ref="K37:L37"/>
    <mergeCell ref="M37:O37"/>
    <mergeCell ref="AN42:AO42"/>
    <mergeCell ref="AP42:AR42"/>
    <mergeCell ref="E43:F43"/>
    <mergeCell ref="G43:I43"/>
    <mergeCell ref="L43:M43"/>
    <mergeCell ref="N43:P43"/>
    <mergeCell ref="S43:T43"/>
    <mergeCell ref="U43:W43"/>
    <mergeCell ref="Z43:AA43"/>
    <mergeCell ref="AB43:AD43"/>
    <mergeCell ref="S42:T42"/>
    <mergeCell ref="U42:W42"/>
    <mergeCell ref="Z42:AA42"/>
    <mergeCell ref="AB42:AD42"/>
    <mergeCell ref="AG42:AH42"/>
    <mergeCell ref="AI42:AK42"/>
    <mergeCell ref="AG43:AH43"/>
    <mergeCell ref="AI43:AK43"/>
    <mergeCell ref="AN43:AO43"/>
    <mergeCell ref="AP43:AR43"/>
    <mergeCell ref="E44:F44"/>
    <mergeCell ref="G44:I44"/>
    <mergeCell ref="L44:M44"/>
    <mergeCell ref="N44:P44"/>
    <mergeCell ref="S44:T44"/>
    <mergeCell ref="U44:W44"/>
    <mergeCell ref="D45:I45"/>
    <mergeCell ref="K45:P45"/>
    <mergeCell ref="R45:W45"/>
    <mergeCell ref="Y45:AD45"/>
    <mergeCell ref="AF45:AK45"/>
    <mergeCell ref="AM45:AR45"/>
    <mergeCell ref="Z44:AA44"/>
    <mergeCell ref="AB44:AD44"/>
    <mergeCell ref="AG44:AH44"/>
    <mergeCell ref="AI44:AK44"/>
    <mergeCell ref="AN44:AO44"/>
    <mergeCell ref="AP44:AR44"/>
    <mergeCell ref="AF46:AK46"/>
    <mergeCell ref="AM46:AR46"/>
    <mergeCell ref="D47:I47"/>
    <mergeCell ref="K47:P47"/>
    <mergeCell ref="R47:W47"/>
    <mergeCell ref="Y47:AD47"/>
    <mergeCell ref="AF47:AK47"/>
    <mergeCell ref="AM47:AR47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AF50:AK50"/>
    <mergeCell ref="AM50:AR50"/>
    <mergeCell ref="AF48:AK48"/>
    <mergeCell ref="AM48:AR48"/>
    <mergeCell ref="D49:I49"/>
    <mergeCell ref="K49:P49"/>
    <mergeCell ref="R49:W49"/>
    <mergeCell ref="Y49:AD49"/>
    <mergeCell ref="AF49:AK49"/>
    <mergeCell ref="AM49:AR49"/>
    <mergeCell ref="D52:I52"/>
    <mergeCell ref="K52:P52"/>
    <mergeCell ref="R52:W52"/>
    <mergeCell ref="Y52:AD52"/>
    <mergeCell ref="AF52:AK52"/>
    <mergeCell ref="AM52:AR52"/>
    <mergeCell ref="D51:I51"/>
    <mergeCell ref="K51:P51"/>
    <mergeCell ref="R51:W51"/>
    <mergeCell ref="Y51:AD51"/>
    <mergeCell ref="AF51:AK51"/>
    <mergeCell ref="AM51:AR51"/>
    <mergeCell ref="AM54:AR55"/>
    <mergeCell ref="C54:C55"/>
    <mergeCell ref="D54:I55"/>
    <mergeCell ref="K54:P55"/>
    <mergeCell ref="R54:W55"/>
    <mergeCell ref="Y54:AD55"/>
    <mergeCell ref="AF54:AK55"/>
    <mergeCell ref="D53:I53"/>
    <mergeCell ref="K53:P53"/>
    <mergeCell ref="R53:W53"/>
    <mergeCell ref="Y53:AD53"/>
    <mergeCell ref="AF53:AK53"/>
    <mergeCell ref="AM53:AR53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zoomScale="60" zoomScaleNormal="60" workbookViewId="0">
      <selection activeCell="AN25" sqref="AN25"/>
    </sheetView>
  </sheetViews>
  <sheetFormatPr baseColWidth="10" defaultColWidth="11.44140625" defaultRowHeight="14.4" x14ac:dyDescent="0.3"/>
  <cols>
    <col min="1" max="1" width="11.44140625" style="5"/>
    <col min="2" max="2" width="44.109375" style="5" customWidth="1"/>
    <col min="3" max="3" width="51.5546875" style="5" bestFit="1" customWidth="1"/>
    <col min="4" max="4" width="11.44140625" style="5"/>
    <col min="5" max="5" width="35" style="5" bestFit="1" customWidth="1"/>
    <col min="6" max="7" width="11.44140625" style="5"/>
    <col min="8" max="8" width="25.88671875" style="5" bestFit="1" customWidth="1"/>
    <col min="9" max="9" width="28.109375" style="5" bestFit="1" customWidth="1"/>
    <col min="10" max="10" width="1.6640625" style="23" customWidth="1"/>
    <col min="11" max="11" width="8.5546875" style="5" bestFit="1" customWidth="1"/>
    <col min="12" max="12" width="35" style="5" bestFit="1" customWidth="1"/>
    <col min="13" max="14" width="9.33203125" style="5" customWidth="1"/>
    <col min="15" max="15" width="25.88671875" style="5" bestFit="1" customWidth="1"/>
    <col min="16" max="16" width="28.109375" style="5" bestFit="1" customWidth="1"/>
    <col min="17" max="17" width="1.6640625" style="23" customWidth="1"/>
    <col min="18" max="19" width="11.44140625" style="5"/>
    <col min="20" max="20" width="34.33203125" style="5" bestFit="1" customWidth="1"/>
    <col min="21" max="21" width="11.44140625" style="5"/>
    <col min="22" max="22" width="25.88671875" style="5" bestFit="1" customWidth="1"/>
    <col min="23" max="23" width="28.109375" style="5" bestFit="1" customWidth="1"/>
    <col min="24" max="24" width="1.6640625" style="8" customWidth="1"/>
    <col min="25" max="25" width="11.44140625" style="5"/>
    <col min="26" max="26" width="34.33203125" style="5" bestFit="1" customWidth="1"/>
    <col min="27" max="27" width="34.33203125" style="5" customWidth="1"/>
    <col min="28" max="28" width="11.44140625" style="5"/>
    <col min="29" max="29" width="25.88671875" style="5" bestFit="1" customWidth="1"/>
    <col min="30" max="30" width="28.109375" style="5" bestFit="1" customWidth="1"/>
    <col min="31" max="31" width="1.6640625" style="8" customWidth="1"/>
    <col min="32" max="32" width="11.44140625" style="5"/>
    <col min="33" max="33" width="35" style="5" bestFit="1" customWidth="1"/>
    <col min="34" max="34" width="34.33203125" style="5" bestFit="1" customWidth="1"/>
    <col min="35" max="35" width="11.44140625" style="5"/>
    <col min="36" max="36" width="25.88671875" style="5" bestFit="1" customWidth="1"/>
    <col min="37" max="37" width="28.109375" style="5" bestFit="1" customWidth="1"/>
    <col min="38" max="38" width="1.6640625" style="8" customWidth="1"/>
    <col min="39" max="39" width="11.44140625" style="5"/>
    <col min="40" max="40" width="35" style="5" bestFit="1" customWidth="1"/>
    <col min="41" max="41" width="34.33203125" style="5" bestFit="1" customWidth="1"/>
    <col min="42" max="42" width="11.44140625" style="5"/>
    <col min="43" max="43" width="25.88671875" style="5" bestFit="1" customWidth="1"/>
    <col min="44" max="44" width="28.109375" style="5" bestFit="1" customWidth="1"/>
    <col min="45" max="16384" width="11.44140625" style="5"/>
  </cols>
  <sheetData>
    <row r="1" spans="1:44" ht="15" thickBot="1" x14ac:dyDescent="0.35"/>
    <row r="2" spans="1:44" ht="15" thickBot="1" x14ac:dyDescent="0.35">
      <c r="A2" s="21"/>
      <c r="B2" s="22" t="s">
        <v>40</v>
      </c>
      <c r="C2" s="22" t="s">
        <v>41</v>
      </c>
      <c r="D2" s="376" t="s">
        <v>48</v>
      </c>
      <c r="E2" s="350"/>
      <c r="F2" s="350"/>
      <c r="G2" s="350"/>
      <c r="H2" s="350"/>
      <c r="I2" s="350"/>
      <c r="J2" s="67"/>
      <c r="K2" s="349" t="s">
        <v>49</v>
      </c>
      <c r="L2" s="350"/>
      <c r="M2" s="350"/>
      <c r="N2" s="350"/>
      <c r="O2" s="350"/>
      <c r="P2" s="350"/>
      <c r="Q2" s="67"/>
      <c r="R2" s="349" t="s">
        <v>50</v>
      </c>
      <c r="S2" s="350"/>
      <c r="T2" s="350"/>
      <c r="U2" s="350"/>
      <c r="V2" s="350"/>
      <c r="W2" s="350"/>
      <c r="X2" s="68"/>
      <c r="Y2" s="349" t="s">
        <v>51</v>
      </c>
      <c r="Z2" s="350"/>
      <c r="AA2" s="350"/>
      <c r="AB2" s="350"/>
      <c r="AC2" s="350"/>
      <c r="AD2" s="350"/>
      <c r="AE2" s="68"/>
      <c r="AF2" s="349" t="s">
        <v>52</v>
      </c>
      <c r="AG2" s="350"/>
      <c r="AH2" s="350"/>
      <c r="AI2" s="350"/>
      <c r="AJ2" s="350"/>
      <c r="AK2" s="350"/>
      <c r="AL2" s="68"/>
      <c r="AM2" s="349" t="s">
        <v>144</v>
      </c>
      <c r="AN2" s="350"/>
      <c r="AO2" s="350"/>
      <c r="AP2" s="350"/>
      <c r="AQ2" s="350"/>
      <c r="AR2" s="350"/>
    </row>
    <row r="3" spans="1:44" ht="15" customHeight="1" x14ac:dyDescent="0.3">
      <c r="A3" s="351" t="s">
        <v>39</v>
      </c>
      <c r="B3" s="354" t="s">
        <v>38</v>
      </c>
      <c r="C3" s="43" t="s">
        <v>2</v>
      </c>
      <c r="D3" s="359" t="s">
        <v>142</v>
      </c>
      <c r="E3" s="360"/>
      <c r="F3" s="360"/>
      <c r="G3" s="360"/>
      <c r="H3" s="360"/>
      <c r="I3" s="361"/>
      <c r="J3" s="24"/>
      <c r="K3" s="359" t="s">
        <v>142</v>
      </c>
      <c r="L3" s="360"/>
      <c r="M3" s="360"/>
      <c r="N3" s="360"/>
      <c r="O3" s="360"/>
      <c r="P3" s="361"/>
      <c r="Q3" s="24"/>
      <c r="R3" s="359" t="s">
        <v>142</v>
      </c>
      <c r="S3" s="360"/>
      <c r="T3" s="360"/>
      <c r="U3" s="360"/>
      <c r="V3" s="360"/>
      <c r="W3" s="361"/>
      <c r="Y3" s="359" t="s">
        <v>120</v>
      </c>
      <c r="Z3" s="360"/>
      <c r="AA3" s="360"/>
      <c r="AB3" s="360"/>
      <c r="AC3" s="360"/>
      <c r="AD3" s="361"/>
      <c r="AF3" s="357" t="s">
        <v>147</v>
      </c>
      <c r="AG3" s="358"/>
      <c r="AH3" s="358"/>
      <c r="AI3" s="358"/>
      <c r="AJ3" s="358"/>
      <c r="AK3" s="358"/>
      <c r="AM3" s="357" t="s">
        <v>143</v>
      </c>
      <c r="AN3" s="358"/>
      <c r="AO3" s="358"/>
      <c r="AP3" s="358"/>
      <c r="AQ3" s="358"/>
      <c r="AR3" s="358"/>
    </row>
    <row r="4" spans="1:44" x14ac:dyDescent="0.3">
      <c r="A4" s="352"/>
      <c r="B4" s="355"/>
      <c r="C4" s="44" t="s">
        <v>3</v>
      </c>
      <c r="D4" s="343" t="s">
        <v>169</v>
      </c>
      <c r="E4" s="344"/>
      <c r="F4" s="344"/>
      <c r="G4" s="344"/>
      <c r="H4" s="344"/>
      <c r="I4" s="345"/>
      <c r="J4" s="24"/>
      <c r="K4" s="343" t="s">
        <v>169</v>
      </c>
      <c r="L4" s="344"/>
      <c r="M4" s="344"/>
      <c r="N4" s="344"/>
      <c r="O4" s="344"/>
      <c r="P4" s="345"/>
      <c r="Q4" s="24"/>
      <c r="R4" s="343" t="s">
        <v>169</v>
      </c>
      <c r="S4" s="344"/>
      <c r="T4" s="344"/>
      <c r="U4" s="344"/>
      <c r="V4" s="344"/>
      <c r="W4" s="345"/>
      <c r="Y4" s="343" t="s">
        <v>203</v>
      </c>
      <c r="Z4" s="344"/>
      <c r="AA4" s="344"/>
      <c r="AB4" s="344"/>
      <c r="AC4" s="344"/>
      <c r="AD4" s="345"/>
      <c r="AF4" s="373" t="s">
        <v>225</v>
      </c>
      <c r="AG4" s="374"/>
      <c r="AH4" s="374"/>
      <c r="AI4" s="374"/>
      <c r="AJ4" s="374"/>
      <c r="AK4" s="374"/>
      <c r="AM4" s="373" t="s">
        <v>188</v>
      </c>
      <c r="AN4" s="374"/>
      <c r="AO4" s="374"/>
      <c r="AP4" s="374"/>
      <c r="AQ4" s="374"/>
      <c r="AR4" s="374"/>
    </row>
    <row r="5" spans="1:44" x14ac:dyDescent="0.3">
      <c r="A5" s="352"/>
      <c r="B5" s="355"/>
      <c r="C5" s="69" t="s">
        <v>108</v>
      </c>
      <c r="D5" s="346" t="s">
        <v>177</v>
      </c>
      <c r="E5" s="347"/>
      <c r="F5" s="347"/>
      <c r="G5" s="347"/>
      <c r="H5" s="347"/>
      <c r="I5" s="348"/>
      <c r="J5" s="9"/>
      <c r="K5" s="346" t="s">
        <v>170</v>
      </c>
      <c r="L5" s="347"/>
      <c r="M5" s="347"/>
      <c r="N5" s="347"/>
      <c r="O5" s="347"/>
      <c r="P5" s="348"/>
      <c r="Q5" s="71"/>
      <c r="R5" s="346" t="s">
        <v>170</v>
      </c>
      <c r="S5" s="347"/>
      <c r="T5" s="347"/>
      <c r="U5" s="347"/>
      <c r="V5" s="347"/>
      <c r="W5" s="348"/>
      <c r="X5" s="71"/>
      <c r="Y5" s="346" t="s">
        <v>204</v>
      </c>
      <c r="Z5" s="347"/>
      <c r="AA5" s="347"/>
      <c r="AB5" s="347"/>
      <c r="AC5" s="347"/>
      <c r="AD5" s="348"/>
      <c r="AE5" s="72"/>
      <c r="AF5" s="375" t="s">
        <v>225</v>
      </c>
      <c r="AG5" s="375"/>
      <c r="AH5" s="375"/>
      <c r="AI5" s="375"/>
      <c r="AJ5" s="375"/>
      <c r="AK5" s="375"/>
      <c r="AL5" s="72"/>
      <c r="AM5" s="375" t="s">
        <v>189</v>
      </c>
      <c r="AN5" s="375"/>
      <c r="AO5" s="375"/>
      <c r="AP5" s="375"/>
      <c r="AQ5" s="375"/>
      <c r="AR5" s="375"/>
    </row>
    <row r="6" spans="1:44" ht="15" thickBot="1" x14ac:dyDescent="0.35">
      <c r="A6" s="353"/>
      <c r="B6" s="356"/>
      <c r="C6" s="61" t="s">
        <v>69</v>
      </c>
      <c r="D6" s="362" t="s">
        <v>181</v>
      </c>
      <c r="E6" s="363"/>
      <c r="F6" s="363"/>
      <c r="G6" s="363"/>
      <c r="H6" s="363"/>
      <c r="I6" s="364"/>
      <c r="J6" s="24"/>
      <c r="K6" s="362" t="s">
        <v>171</v>
      </c>
      <c r="L6" s="363"/>
      <c r="M6" s="363"/>
      <c r="N6" s="363"/>
      <c r="O6" s="363"/>
      <c r="P6" s="364"/>
      <c r="Q6" s="24"/>
      <c r="R6" s="362" t="s">
        <v>171</v>
      </c>
      <c r="S6" s="363"/>
      <c r="T6" s="363"/>
      <c r="U6" s="363"/>
      <c r="V6" s="363"/>
      <c r="W6" s="364"/>
      <c r="X6" s="35"/>
      <c r="Y6" s="365" t="s">
        <v>205</v>
      </c>
      <c r="Z6" s="363"/>
      <c r="AA6" s="363"/>
      <c r="AB6" s="363"/>
      <c r="AC6" s="363"/>
      <c r="AD6" s="364"/>
      <c r="AE6" s="35"/>
      <c r="AF6" s="365" t="s">
        <v>171</v>
      </c>
      <c r="AG6" s="363"/>
      <c r="AH6" s="363"/>
      <c r="AI6" s="363"/>
      <c r="AJ6" s="363"/>
      <c r="AK6" s="364"/>
      <c r="AM6" s="365" t="s">
        <v>171</v>
      </c>
      <c r="AN6" s="363"/>
      <c r="AO6" s="363"/>
      <c r="AP6" s="363"/>
      <c r="AQ6" s="363"/>
      <c r="AR6" s="364"/>
    </row>
    <row r="7" spans="1:44" ht="15" thickBot="1" x14ac:dyDescent="0.35">
      <c r="A7" s="11"/>
      <c r="B7" s="13"/>
      <c r="C7" s="60"/>
      <c r="D7" s="319"/>
      <c r="E7" s="320"/>
      <c r="F7" s="320"/>
      <c r="G7" s="320"/>
      <c r="H7" s="320"/>
      <c r="I7" s="320"/>
      <c r="K7" s="319"/>
      <c r="L7" s="320"/>
      <c r="M7" s="320"/>
      <c r="N7" s="320"/>
      <c r="O7" s="320"/>
      <c r="P7" s="320"/>
      <c r="R7" s="319"/>
      <c r="S7" s="320"/>
      <c r="T7" s="320"/>
      <c r="U7" s="320"/>
      <c r="V7" s="320"/>
      <c r="W7" s="320"/>
      <c r="Y7" s="319"/>
      <c r="Z7" s="320"/>
      <c r="AA7" s="320"/>
      <c r="AB7" s="320"/>
      <c r="AC7" s="320"/>
      <c r="AD7" s="320"/>
      <c r="AF7" s="262"/>
      <c r="AG7" s="263"/>
      <c r="AH7" s="263"/>
      <c r="AI7" s="263"/>
      <c r="AJ7" s="263"/>
      <c r="AK7" s="263"/>
      <c r="AM7" s="262"/>
      <c r="AN7" s="263"/>
      <c r="AO7" s="263"/>
      <c r="AP7" s="263"/>
      <c r="AQ7" s="263"/>
      <c r="AR7" s="263"/>
    </row>
    <row r="8" spans="1:44" ht="15" customHeight="1" x14ac:dyDescent="0.3">
      <c r="A8" s="335" t="s">
        <v>37</v>
      </c>
      <c r="B8" s="336" t="s">
        <v>102</v>
      </c>
      <c r="C8" s="58" t="s">
        <v>5</v>
      </c>
      <c r="D8" s="337" t="s">
        <v>271</v>
      </c>
      <c r="E8" s="338"/>
      <c r="F8" s="338"/>
      <c r="G8" s="338"/>
      <c r="H8" s="339"/>
      <c r="I8" s="101" t="s">
        <v>180</v>
      </c>
      <c r="K8" s="337" t="s">
        <v>172</v>
      </c>
      <c r="L8" s="338"/>
      <c r="M8" s="338"/>
      <c r="N8" s="338"/>
      <c r="O8" s="339"/>
      <c r="P8" s="101" t="s">
        <v>117</v>
      </c>
      <c r="R8" s="337" t="s">
        <v>172</v>
      </c>
      <c r="S8" s="338"/>
      <c r="T8" s="338"/>
      <c r="U8" s="338"/>
      <c r="V8" s="339"/>
      <c r="W8" s="101" t="s">
        <v>117</v>
      </c>
      <c r="Y8" s="337" t="s">
        <v>128</v>
      </c>
      <c r="Z8" s="338"/>
      <c r="AA8" s="338"/>
      <c r="AB8" s="338"/>
      <c r="AC8" s="339"/>
      <c r="AD8" s="101" t="s">
        <v>150</v>
      </c>
      <c r="AF8" s="337" t="s">
        <v>128</v>
      </c>
      <c r="AG8" s="338"/>
      <c r="AH8" s="338"/>
      <c r="AI8" s="338"/>
      <c r="AJ8" s="339"/>
      <c r="AK8" s="101" t="s">
        <v>135</v>
      </c>
      <c r="AM8" s="337" t="s">
        <v>128</v>
      </c>
      <c r="AN8" s="338"/>
      <c r="AO8" s="338"/>
      <c r="AP8" s="338"/>
      <c r="AQ8" s="339"/>
      <c r="AR8" s="101" t="s">
        <v>127</v>
      </c>
    </row>
    <row r="9" spans="1:44" x14ac:dyDescent="0.3">
      <c r="A9" s="335"/>
      <c r="B9" s="336"/>
      <c r="C9" s="14" t="s">
        <v>6</v>
      </c>
      <c r="D9" s="340" t="s">
        <v>178</v>
      </c>
      <c r="E9" s="341"/>
      <c r="F9" s="341"/>
      <c r="G9" s="341"/>
      <c r="H9" s="342"/>
      <c r="I9" s="89" t="s">
        <v>180</v>
      </c>
      <c r="K9" s="340" t="s">
        <v>172</v>
      </c>
      <c r="L9" s="341"/>
      <c r="M9" s="341"/>
      <c r="N9" s="341"/>
      <c r="O9" s="342"/>
      <c r="P9" s="89" t="s">
        <v>117</v>
      </c>
      <c r="R9" s="340" t="s">
        <v>172</v>
      </c>
      <c r="S9" s="341"/>
      <c r="T9" s="341"/>
      <c r="U9" s="341"/>
      <c r="V9" s="342"/>
      <c r="W9" s="89" t="s">
        <v>117</v>
      </c>
      <c r="Y9" s="340" t="s">
        <v>149</v>
      </c>
      <c r="Z9" s="341"/>
      <c r="AA9" s="341"/>
      <c r="AB9" s="341"/>
      <c r="AC9" s="342"/>
      <c r="AD9" s="89" t="s">
        <v>150</v>
      </c>
      <c r="AF9" s="340" t="s">
        <v>212</v>
      </c>
      <c r="AG9" s="341"/>
      <c r="AH9" s="341"/>
      <c r="AI9" s="341"/>
      <c r="AJ9" s="342"/>
      <c r="AK9" s="89" t="s">
        <v>135</v>
      </c>
      <c r="AM9" s="340" t="s">
        <v>149</v>
      </c>
      <c r="AN9" s="341"/>
      <c r="AO9" s="341"/>
      <c r="AP9" s="341"/>
      <c r="AQ9" s="342"/>
      <c r="AR9" s="89" t="s">
        <v>127</v>
      </c>
    </row>
    <row r="10" spans="1:44" ht="15" thickBot="1" x14ac:dyDescent="0.35">
      <c r="A10" s="335"/>
      <c r="B10" s="336"/>
      <c r="C10" s="59" t="s">
        <v>7</v>
      </c>
      <c r="D10" s="331" t="s">
        <v>179</v>
      </c>
      <c r="E10" s="332"/>
      <c r="F10" s="332"/>
      <c r="G10" s="332"/>
      <c r="H10" s="276"/>
      <c r="I10" s="100" t="s">
        <v>180</v>
      </c>
      <c r="K10" s="331" t="s">
        <v>172</v>
      </c>
      <c r="L10" s="332"/>
      <c r="M10" s="332"/>
      <c r="N10" s="332"/>
      <c r="O10" s="276"/>
      <c r="P10" s="100" t="s">
        <v>117</v>
      </c>
      <c r="R10" s="331" t="s">
        <v>172</v>
      </c>
      <c r="S10" s="332"/>
      <c r="T10" s="332"/>
      <c r="U10" s="332"/>
      <c r="V10" s="276"/>
      <c r="W10" s="100" t="s">
        <v>117</v>
      </c>
      <c r="Y10" s="331" t="s">
        <v>168</v>
      </c>
      <c r="Z10" s="332"/>
      <c r="AA10" s="332"/>
      <c r="AB10" s="332"/>
      <c r="AC10" s="276"/>
      <c r="AD10" s="100" t="s">
        <v>150</v>
      </c>
      <c r="AF10" s="331"/>
      <c r="AG10" s="332"/>
      <c r="AH10" s="332"/>
      <c r="AI10" s="332"/>
      <c r="AJ10" s="276"/>
      <c r="AK10" s="100" t="s">
        <v>135</v>
      </c>
      <c r="AM10" s="331"/>
      <c r="AN10" s="332"/>
      <c r="AO10" s="332"/>
      <c r="AP10" s="332"/>
      <c r="AQ10" s="276"/>
      <c r="AR10" s="100" t="s">
        <v>127</v>
      </c>
    </row>
    <row r="11" spans="1:44" ht="15" thickBot="1" x14ac:dyDescent="0.35">
      <c r="A11" s="12"/>
      <c r="B11" s="15"/>
      <c r="C11" s="15"/>
      <c r="D11" s="333"/>
      <c r="E11" s="334"/>
      <c r="F11" s="334"/>
      <c r="G11" s="334"/>
      <c r="H11" s="334"/>
      <c r="I11" s="334"/>
      <c r="K11" s="333"/>
      <c r="L11" s="334"/>
      <c r="M11" s="334"/>
      <c r="N11" s="334"/>
      <c r="O11" s="334"/>
      <c r="P11" s="334"/>
      <c r="R11" s="333"/>
      <c r="S11" s="334"/>
      <c r="T11" s="334"/>
      <c r="U11" s="334"/>
      <c r="V11" s="334"/>
      <c r="W11" s="334"/>
      <c r="Y11" s="262"/>
      <c r="Z11" s="263"/>
      <c r="AA11" s="263"/>
      <c r="AB11" s="263"/>
      <c r="AC11" s="263"/>
      <c r="AD11" s="263"/>
      <c r="AF11" s="262"/>
      <c r="AG11" s="263"/>
      <c r="AH11" s="263"/>
      <c r="AI11" s="263"/>
      <c r="AJ11" s="263"/>
      <c r="AK11" s="263"/>
      <c r="AM11" s="262"/>
      <c r="AN11" s="263"/>
      <c r="AO11" s="263"/>
      <c r="AP11" s="263"/>
      <c r="AQ11" s="263"/>
      <c r="AR11" s="263"/>
    </row>
    <row r="12" spans="1:44" ht="15" customHeight="1" x14ac:dyDescent="0.3">
      <c r="A12" s="321" t="s">
        <v>8</v>
      </c>
      <c r="B12" s="324" t="s">
        <v>103</v>
      </c>
      <c r="C12" s="56" t="s">
        <v>70</v>
      </c>
      <c r="D12" s="298" t="s">
        <v>187</v>
      </c>
      <c r="E12" s="301"/>
      <c r="F12" s="301"/>
      <c r="G12" s="301"/>
      <c r="H12" s="301"/>
      <c r="I12" s="299"/>
      <c r="K12" s="298" t="s">
        <v>186</v>
      </c>
      <c r="L12" s="301"/>
      <c r="M12" s="301"/>
      <c r="N12" s="301"/>
      <c r="O12" s="301"/>
      <c r="P12" s="299"/>
      <c r="R12" s="298" t="s">
        <v>186</v>
      </c>
      <c r="S12" s="301"/>
      <c r="T12" s="301"/>
      <c r="U12" s="301"/>
      <c r="V12" s="301"/>
      <c r="W12" s="299"/>
      <c r="Y12" s="327" t="s">
        <v>206</v>
      </c>
      <c r="Z12" s="328"/>
      <c r="AA12" s="328"/>
      <c r="AB12" s="328"/>
      <c r="AC12" s="328"/>
      <c r="AD12" s="328"/>
      <c r="AF12" s="327" t="s">
        <v>229</v>
      </c>
      <c r="AG12" s="328"/>
      <c r="AH12" s="328"/>
      <c r="AI12" s="328"/>
      <c r="AJ12" s="328"/>
      <c r="AK12" s="328"/>
      <c r="AM12" s="327" t="s">
        <v>197</v>
      </c>
      <c r="AN12" s="328"/>
      <c r="AO12" s="328"/>
      <c r="AP12" s="328"/>
      <c r="AQ12" s="328"/>
      <c r="AR12" s="328"/>
    </row>
    <row r="13" spans="1:44" x14ac:dyDescent="0.3">
      <c r="A13" s="322"/>
      <c r="B13" s="325"/>
      <c r="C13" s="16" t="s">
        <v>81</v>
      </c>
      <c r="D13" s="369">
        <v>5.7</v>
      </c>
      <c r="E13" s="285"/>
      <c r="F13" s="285"/>
      <c r="G13" s="285"/>
      <c r="H13" s="285"/>
      <c r="I13" s="286"/>
      <c r="K13" s="369" t="s">
        <v>186</v>
      </c>
      <c r="L13" s="285"/>
      <c r="M13" s="285"/>
      <c r="N13" s="285"/>
      <c r="O13" s="285"/>
      <c r="P13" s="286"/>
      <c r="R13" s="369" t="s">
        <v>186</v>
      </c>
      <c r="S13" s="285"/>
      <c r="T13" s="285"/>
      <c r="U13" s="285"/>
      <c r="V13" s="285"/>
      <c r="W13" s="286"/>
      <c r="Y13" s="329">
        <v>190</v>
      </c>
      <c r="Z13" s="330"/>
      <c r="AA13" s="330"/>
      <c r="AB13" s="330"/>
      <c r="AC13" s="330"/>
      <c r="AD13" s="330"/>
      <c r="AF13" s="329">
        <v>250</v>
      </c>
      <c r="AG13" s="330"/>
      <c r="AH13" s="330"/>
      <c r="AI13" s="330"/>
      <c r="AJ13" s="330"/>
      <c r="AK13" s="330"/>
      <c r="AM13" s="329">
        <v>230</v>
      </c>
      <c r="AN13" s="330"/>
      <c r="AO13" s="330"/>
      <c r="AP13" s="330"/>
      <c r="AQ13" s="330"/>
      <c r="AR13" s="330"/>
    </row>
    <row r="14" spans="1:44" ht="15" thickBot="1" x14ac:dyDescent="0.35">
      <c r="A14" s="323"/>
      <c r="B14" s="326"/>
      <c r="C14" s="57" t="s">
        <v>10</v>
      </c>
      <c r="D14" s="318" t="s">
        <v>182</v>
      </c>
      <c r="E14" s="288"/>
      <c r="F14" s="288"/>
      <c r="G14" s="288"/>
      <c r="H14" s="289"/>
      <c r="I14" s="90" t="s">
        <v>183</v>
      </c>
      <c r="K14" s="318" t="s">
        <v>168</v>
      </c>
      <c r="L14" s="288"/>
      <c r="M14" s="288"/>
      <c r="N14" s="288"/>
      <c r="O14" s="289"/>
      <c r="P14" s="90" t="s">
        <v>116</v>
      </c>
      <c r="R14" s="318" t="s">
        <v>168</v>
      </c>
      <c r="S14" s="288"/>
      <c r="T14" s="288"/>
      <c r="U14" s="288"/>
      <c r="V14" s="289"/>
      <c r="W14" s="90" t="s">
        <v>116</v>
      </c>
      <c r="Y14" s="318" t="s">
        <v>185</v>
      </c>
      <c r="Z14" s="288"/>
      <c r="AA14" s="288"/>
      <c r="AB14" s="288"/>
      <c r="AC14" s="289"/>
      <c r="AD14" s="90" t="s">
        <v>135</v>
      </c>
      <c r="AF14" s="318"/>
      <c r="AG14" s="288"/>
      <c r="AH14" s="288"/>
      <c r="AI14" s="288"/>
      <c r="AJ14" s="289"/>
      <c r="AK14" s="90" t="s">
        <v>139</v>
      </c>
      <c r="AM14" s="318" t="s">
        <v>185</v>
      </c>
      <c r="AN14" s="288"/>
      <c r="AO14" s="288"/>
      <c r="AP14" s="288"/>
      <c r="AQ14" s="289"/>
      <c r="AR14" s="90" t="s">
        <v>153</v>
      </c>
    </row>
    <row r="15" spans="1:44" ht="15" thickBot="1" x14ac:dyDescent="0.35">
      <c r="A15" s="12"/>
      <c r="B15" s="15"/>
      <c r="C15" s="15"/>
      <c r="D15" s="319"/>
      <c r="E15" s="320"/>
      <c r="F15" s="320"/>
      <c r="G15" s="320"/>
      <c r="H15" s="320"/>
      <c r="I15" s="320"/>
      <c r="K15" s="319"/>
      <c r="L15" s="320"/>
      <c r="M15" s="320"/>
      <c r="N15" s="320"/>
      <c r="O15" s="320"/>
      <c r="P15" s="320"/>
      <c r="R15" s="319"/>
      <c r="S15" s="320"/>
      <c r="T15" s="320"/>
      <c r="U15" s="320"/>
      <c r="V15" s="320"/>
      <c r="W15" s="320"/>
      <c r="Y15" s="319"/>
      <c r="Z15" s="320"/>
      <c r="AA15" s="320"/>
      <c r="AB15" s="320"/>
      <c r="AC15" s="320"/>
      <c r="AD15" s="320"/>
      <c r="AF15" s="319"/>
      <c r="AG15" s="320"/>
      <c r="AH15" s="320"/>
      <c r="AI15" s="320"/>
      <c r="AJ15" s="320"/>
      <c r="AK15" s="320"/>
      <c r="AM15" s="319"/>
      <c r="AN15" s="320"/>
      <c r="AO15" s="320"/>
      <c r="AP15" s="320"/>
      <c r="AQ15" s="320"/>
      <c r="AR15" s="320"/>
    </row>
    <row r="16" spans="1:44" ht="15.75" customHeight="1" thickBot="1" x14ac:dyDescent="0.35">
      <c r="A16" s="315" t="s">
        <v>11</v>
      </c>
      <c r="B16" s="307" t="s">
        <v>104</v>
      </c>
      <c r="C16" s="51" t="s">
        <v>96</v>
      </c>
      <c r="D16" s="102" t="s">
        <v>32</v>
      </c>
      <c r="E16" s="103" t="s">
        <v>74</v>
      </c>
      <c r="F16" s="103" t="s">
        <v>20</v>
      </c>
      <c r="G16" s="103" t="s">
        <v>118</v>
      </c>
      <c r="H16" s="104" t="s">
        <v>101</v>
      </c>
      <c r="I16" s="104" t="s">
        <v>23</v>
      </c>
      <c r="K16" s="102" t="s">
        <v>32</v>
      </c>
      <c r="L16" s="103" t="s">
        <v>74</v>
      </c>
      <c r="M16" s="103" t="s">
        <v>20</v>
      </c>
      <c r="N16" s="103" t="s">
        <v>118</v>
      </c>
      <c r="O16" s="104" t="s">
        <v>101</v>
      </c>
      <c r="P16" s="104" t="s">
        <v>23</v>
      </c>
      <c r="R16" s="102" t="s">
        <v>32</v>
      </c>
      <c r="S16" s="103" t="s">
        <v>74</v>
      </c>
      <c r="T16" s="103" t="s">
        <v>20</v>
      </c>
      <c r="U16" s="103" t="s">
        <v>118</v>
      </c>
      <c r="V16" s="104" t="s">
        <v>101</v>
      </c>
      <c r="W16" s="104" t="s">
        <v>23</v>
      </c>
      <c r="Y16" s="102" t="s">
        <v>32</v>
      </c>
      <c r="Z16" s="103" t="s">
        <v>74</v>
      </c>
      <c r="AA16" s="103" t="s">
        <v>20</v>
      </c>
      <c r="AB16" s="103" t="s">
        <v>118</v>
      </c>
      <c r="AC16" s="104" t="s">
        <v>101</v>
      </c>
      <c r="AD16" s="104" t="s">
        <v>23</v>
      </c>
      <c r="AF16" s="102" t="s">
        <v>32</v>
      </c>
      <c r="AG16" s="103" t="s">
        <v>74</v>
      </c>
      <c r="AH16" s="103" t="s">
        <v>20</v>
      </c>
      <c r="AI16" s="103" t="s">
        <v>118</v>
      </c>
      <c r="AJ16" s="104" t="s">
        <v>101</v>
      </c>
      <c r="AK16" s="104" t="s">
        <v>23</v>
      </c>
      <c r="AM16" s="102" t="s">
        <v>32</v>
      </c>
      <c r="AN16" s="103" t="s">
        <v>74</v>
      </c>
      <c r="AO16" s="103" t="s">
        <v>20</v>
      </c>
      <c r="AP16" s="103" t="s">
        <v>118</v>
      </c>
      <c r="AQ16" s="104" t="s">
        <v>101</v>
      </c>
      <c r="AR16" s="104" t="s">
        <v>23</v>
      </c>
    </row>
    <row r="17" spans="1:44" ht="15" customHeight="1" x14ac:dyDescent="0.3">
      <c r="A17" s="316"/>
      <c r="B17" s="308"/>
      <c r="C17" s="47" t="s">
        <v>12</v>
      </c>
      <c r="D17" s="53" t="s">
        <v>129</v>
      </c>
      <c r="E17" s="48" t="s">
        <v>130</v>
      </c>
      <c r="F17" s="91" t="s">
        <v>192</v>
      </c>
      <c r="G17" s="91" t="s">
        <v>269</v>
      </c>
      <c r="H17" s="83" t="s">
        <v>275</v>
      </c>
      <c r="I17" s="83">
        <v>1</v>
      </c>
      <c r="K17" s="53" t="s">
        <v>129</v>
      </c>
      <c r="L17" s="48" t="s">
        <v>130</v>
      </c>
      <c r="M17" s="91" t="s">
        <v>192</v>
      </c>
      <c r="N17" s="91" t="s">
        <v>269</v>
      </c>
      <c r="O17" s="83" t="s">
        <v>275</v>
      </c>
      <c r="P17" s="83">
        <v>1</v>
      </c>
      <c r="R17" s="53" t="s">
        <v>129</v>
      </c>
      <c r="S17" s="48" t="s">
        <v>130</v>
      </c>
      <c r="T17" s="91" t="s">
        <v>192</v>
      </c>
      <c r="U17" s="91" t="s">
        <v>269</v>
      </c>
      <c r="V17" s="83" t="s">
        <v>275</v>
      </c>
      <c r="W17" s="83">
        <v>1</v>
      </c>
      <c r="Y17" s="53" t="s">
        <v>129</v>
      </c>
      <c r="Z17" s="48" t="s">
        <v>151</v>
      </c>
      <c r="AA17" s="91" t="s">
        <v>207</v>
      </c>
      <c r="AB17" s="91" t="s">
        <v>134</v>
      </c>
      <c r="AC17" s="83" t="s">
        <v>301</v>
      </c>
      <c r="AD17" s="83">
        <v>1</v>
      </c>
      <c r="AF17" s="53"/>
      <c r="AG17" s="48"/>
      <c r="AH17" s="91"/>
      <c r="AI17" s="91"/>
      <c r="AJ17" s="83"/>
      <c r="AK17" s="83"/>
      <c r="AM17" s="53" t="s">
        <v>129</v>
      </c>
      <c r="AN17" s="48" t="s">
        <v>130</v>
      </c>
      <c r="AO17" s="91"/>
      <c r="AP17" s="91" t="s">
        <v>154</v>
      </c>
      <c r="AQ17" s="83" t="s">
        <v>303</v>
      </c>
      <c r="AR17" s="83">
        <v>2</v>
      </c>
    </row>
    <row r="18" spans="1:44" x14ac:dyDescent="0.3">
      <c r="A18" s="316"/>
      <c r="B18" s="308"/>
      <c r="C18" s="17" t="s">
        <v>13</v>
      </c>
      <c r="D18" s="54"/>
      <c r="E18" s="76"/>
      <c r="F18" s="92"/>
      <c r="G18" s="92"/>
      <c r="H18" s="137"/>
      <c r="I18" s="137"/>
      <c r="K18" s="54"/>
      <c r="L18" s="76"/>
      <c r="M18" s="92"/>
      <c r="N18" s="92"/>
      <c r="O18" s="137"/>
      <c r="P18" s="137"/>
      <c r="R18" s="54"/>
      <c r="S18" s="76"/>
      <c r="T18" s="92"/>
      <c r="U18" s="92"/>
      <c r="V18" s="137"/>
      <c r="W18" s="137"/>
      <c r="Y18" s="54" t="s">
        <v>79</v>
      </c>
      <c r="Z18" s="46" t="s">
        <v>122</v>
      </c>
      <c r="AA18" s="91" t="s">
        <v>207</v>
      </c>
      <c r="AB18" s="92" t="s">
        <v>134</v>
      </c>
      <c r="AC18" s="167" t="s">
        <v>282</v>
      </c>
      <c r="AD18" s="167">
        <v>1</v>
      </c>
      <c r="AF18" s="54" t="s">
        <v>79</v>
      </c>
      <c r="AG18" s="46" t="s">
        <v>227</v>
      </c>
      <c r="AH18" s="92"/>
      <c r="AI18" s="92" t="s">
        <v>134</v>
      </c>
      <c r="AJ18" s="125" t="s">
        <v>141</v>
      </c>
      <c r="AK18" s="119"/>
      <c r="AM18" s="54" t="s">
        <v>79</v>
      </c>
      <c r="AN18" s="46" t="s">
        <v>122</v>
      </c>
      <c r="AO18" s="92"/>
      <c r="AP18" s="92" t="s">
        <v>140</v>
      </c>
      <c r="AQ18" s="147" t="s">
        <v>131</v>
      </c>
      <c r="AR18" s="147">
        <v>1</v>
      </c>
    </row>
    <row r="19" spans="1:44" x14ac:dyDescent="0.3">
      <c r="A19" s="316"/>
      <c r="B19" s="308"/>
      <c r="C19" s="17" t="s">
        <v>14</v>
      </c>
      <c r="D19" s="54"/>
      <c r="E19" s="137"/>
      <c r="F19" s="92"/>
      <c r="G19" s="92"/>
      <c r="H19" s="137"/>
      <c r="I19" s="137"/>
      <c r="K19" s="54"/>
      <c r="L19" s="137"/>
      <c r="M19" s="92"/>
      <c r="N19" s="92"/>
      <c r="O19" s="137"/>
      <c r="P19" s="137"/>
      <c r="R19" s="54"/>
      <c r="S19" s="137"/>
      <c r="T19" s="92"/>
      <c r="U19" s="92"/>
      <c r="V19" s="137"/>
      <c r="W19" s="137"/>
      <c r="Y19" s="54" t="s">
        <v>123</v>
      </c>
      <c r="Z19" s="167" t="s">
        <v>124</v>
      </c>
      <c r="AA19" s="91" t="s">
        <v>207</v>
      </c>
      <c r="AB19" s="92" t="s">
        <v>134</v>
      </c>
      <c r="AC19" s="167" t="s">
        <v>283</v>
      </c>
      <c r="AD19" s="167">
        <v>1</v>
      </c>
      <c r="AF19" s="54" t="s">
        <v>123</v>
      </c>
      <c r="AG19" s="125" t="s">
        <v>226</v>
      </c>
      <c r="AH19" s="92"/>
      <c r="AI19" s="92" t="s">
        <v>134</v>
      </c>
      <c r="AJ19" s="125" t="s">
        <v>125</v>
      </c>
      <c r="AK19" s="119"/>
      <c r="AM19" s="54" t="s">
        <v>123</v>
      </c>
      <c r="AN19" s="147" t="s">
        <v>124</v>
      </c>
      <c r="AO19" s="92"/>
      <c r="AP19" s="92" t="s">
        <v>140</v>
      </c>
      <c r="AQ19" s="147" t="s">
        <v>132</v>
      </c>
      <c r="AR19" s="147">
        <v>1</v>
      </c>
    </row>
    <row r="20" spans="1:44" x14ac:dyDescent="0.3">
      <c r="A20" s="316"/>
      <c r="B20" s="308"/>
      <c r="C20" s="17" t="s">
        <v>15</v>
      </c>
      <c r="D20" s="54"/>
      <c r="E20" s="137"/>
      <c r="F20" s="92"/>
      <c r="G20" s="92"/>
      <c r="H20" s="137"/>
      <c r="I20" s="137"/>
      <c r="K20" s="54"/>
      <c r="L20" s="137"/>
      <c r="M20" s="92"/>
      <c r="N20" s="92"/>
      <c r="O20" s="137"/>
      <c r="P20" s="137"/>
      <c r="R20" s="54"/>
      <c r="S20" s="137"/>
      <c r="T20" s="92"/>
      <c r="U20" s="92"/>
      <c r="V20" s="137"/>
      <c r="W20" s="137"/>
      <c r="Y20" s="54"/>
      <c r="Z20" s="167"/>
      <c r="AA20" s="91"/>
      <c r="AB20" s="92"/>
      <c r="AC20" s="177"/>
      <c r="AD20" s="167"/>
      <c r="AF20" s="54"/>
      <c r="AG20" s="119"/>
      <c r="AH20" s="92"/>
      <c r="AI20" s="92"/>
      <c r="AJ20" s="119"/>
      <c r="AK20" s="119"/>
      <c r="AM20" s="54"/>
      <c r="AN20" s="147"/>
      <c r="AO20" s="92"/>
      <c r="AP20" s="92"/>
      <c r="AQ20" s="147"/>
      <c r="AR20" s="147"/>
    </row>
    <row r="21" spans="1:44" x14ac:dyDescent="0.3">
      <c r="A21" s="316"/>
      <c r="B21" s="308"/>
      <c r="C21" s="17" t="s">
        <v>16</v>
      </c>
      <c r="D21" s="54"/>
      <c r="E21" s="135"/>
      <c r="F21" s="92"/>
      <c r="G21" s="92"/>
      <c r="H21" s="137"/>
      <c r="I21" s="137"/>
      <c r="K21" s="54"/>
      <c r="L21" s="135"/>
      <c r="M21" s="92"/>
      <c r="N21" s="92"/>
      <c r="O21" s="137"/>
      <c r="P21" s="137"/>
      <c r="R21" s="54"/>
      <c r="S21" s="135"/>
      <c r="T21" s="92"/>
      <c r="U21" s="92"/>
      <c r="V21" s="137"/>
      <c r="W21" s="137"/>
      <c r="Y21" s="54"/>
      <c r="Z21" s="167"/>
      <c r="AA21" s="92"/>
      <c r="AB21" s="92"/>
      <c r="AC21" s="167"/>
      <c r="AD21" s="167"/>
      <c r="AF21" s="54"/>
      <c r="AG21" s="119"/>
      <c r="AH21" s="92"/>
      <c r="AI21" s="92"/>
      <c r="AJ21" s="119"/>
      <c r="AK21" s="119"/>
      <c r="AM21" s="54"/>
      <c r="AN21" s="147"/>
      <c r="AO21" s="92"/>
      <c r="AP21" s="92"/>
      <c r="AQ21" s="147"/>
      <c r="AR21" s="147"/>
    </row>
    <row r="22" spans="1:44" x14ac:dyDescent="0.3">
      <c r="A22" s="316"/>
      <c r="B22" s="308"/>
      <c r="C22" s="17" t="s">
        <v>17</v>
      </c>
      <c r="D22" s="54"/>
      <c r="E22" s="135"/>
      <c r="F22" s="92"/>
      <c r="G22" s="92"/>
      <c r="H22" s="137"/>
      <c r="I22" s="137"/>
      <c r="K22" s="54"/>
      <c r="L22" s="135"/>
      <c r="M22" s="92"/>
      <c r="N22" s="92"/>
      <c r="O22" s="137"/>
      <c r="P22" s="137"/>
      <c r="R22" s="54"/>
      <c r="S22" s="135"/>
      <c r="T22" s="92"/>
      <c r="U22" s="92"/>
      <c r="V22" s="137"/>
      <c r="W22" s="137"/>
      <c r="Y22" s="54"/>
      <c r="Z22" s="167"/>
      <c r="AA22" s="92"/>
      <c r="AB22" s="92"/>
      <c r="AC22" s="167"/>
      <c r="AD22" s="167"/>
      <c r="AF22" s="54"/>
      <c r="AG22" s="119"/>
      <c r="AH22" s="92"/>
      <c r="AI22" s="92"/>
      <c r="AJ22" s="119"/>
      <c r="AK22" s="119"/>
      <c r="AM22" s="54"/>
      <c r="AN22" s="147"/>
      <c r="AO22" s="92"/>
      <c r="AP22" s="92"/>
      <c r="AQ22" s="147"/>
      <c r="AR22" s="147"/>
    </row>
    <row r="23" spans="1:44" ht="15" thickBot="1" x14ac:dyDescent="0.35">
      <c r="A23" s="316"/>
      <c r="B23" s="308"/>
      <c r="C23" s="36" t="s">
        <v>33</v>
      </c>
      <c r="D23" s="55"/>
      <c r="E23" s="50"/>
      <c r="F23" s="94"/>
      <c r="G23" s="94"/>
      <c r="H23" s="50"/>
      <c r="I23" s="50"/>
      <c r="K23" s="55"/>
      <c r="L23" s="50"/>
      <c r="M23" s="94"/>
      <c r="N23" s="94"/>
      <c r="O23" s="50"/>
      <c r="P23" s="50"/>
      <c r="R23" s="55"/>
      <c r="S23" s="50"/>
      <c r="T23" s="94"/>
      <c r="U23" s="94"/>
      <c r="V23" s="50"/>
      <c r="W23" s="50"/>
      <c r="Y23" s="55"/>
      <c r="Z23" s="50"/>
      <c r="AA23" s="94"/>
      <c r="AB23" s="94"/>
      <c r="AC23" s="50"/>
      <c r="AD23" s="50"/>
      <c r="AF23" s="55"/>
      <c r="AG23" s="50"/>
      <c r="AH23" s="94"/>
      <c r="AI23" s="94"/>
      <c r="AJ23" s="50"/>
      <c r="AK23" s="50"/>
      <c r="AM23" s="55"/>
      <c r="AN23" s="50"/>
      <c r="AO23" s="94"/>
      <c r="AP23" s="94"/>
      <c r="AQ23" s="50"/>
      <c r="AR23" s="50"/>
    </row>
    <row r="24" spans="1:44" ht="16.8" thickBot="1" x14ac:dyDescent="0.35">
      <c r="A24" s="316"/>
      <c r="B24" s="308"/>
      <c r="C24" s="51" t="s">
        <v>94</v>
      </c>
      <c r="D24" s="102" t="s">
        <v>32</v>
      </c>
      <c r="E24" s="104" t="s">
        <v>95</v>
      </c>
      <c r="F24" s="103" t="s">
        <v>20</v>
      </c>
      <c r="G24" s="103" t="s">
        <v>118</v>
      </c>
      <c r="H24" s="104" t="s">
        <v>97</v>
      </c>
      <c r="I24" s="104" t="s">
        <v>23</v>
      </c>
      <c r="K24" s="102" t="s">
        <v>32</v>
      </c>
      <c r="L24" s="104" t="s">
        <v>95</v>
      </c>
      <c r="M24" s="103" t="s">
        <v>20</v>
      </c>
      <c r="N24" s="103" t="s">
        <v>118</v>
      </c>
      <c r="O24" s="104" t="s">
        <v>97</v>
      </c>
      <c r="P24" s="104" t="s">
        <v>23</v>
      </c>
      <c r="R24" s="102" t="s">
        <v>32</v>
      </c>
      <c r="S24" s="104" t="s">
        <v>95</v>
      </c>
      <c r="T24" s="103" t="s">
        <v>20</v>
      </c>
      <c r="U24" s="103" t="s">
        <v>118</v>
      </c>
      <c r="V24" s="104" t="s">
        <v>97</v>
      </c>
      <c r="W24" s="104" t="s">
        <v>23</v>
      </c>
      <c r="Y24" s="102" t="s">
        <v>32</v>
      </c>
      <c r="Z24" s="104" t="s">
        <v>95</v>
      </c>
      <c r="AA24" s="103" t="s">
        <v>20</v>
      </c>
      <c r="AB24" s="103" t="s">
        <v>118</v>
      </c>
      <c r="AC24" s="104" t="s">
        <v>97</v>
      </c>
      <c r="AD24" s="104" t="s">
        <v>23</v>
      </c>
      <c r="AF24" s="102" t="s">
        <v>32</v>
      </c>
      <c r="AG24" s="104" t="s">
        <v>95</v>
      </c>
      <c r="AH24" s="103" t="s">
        <v>20</v>
      </c>
      <c r="AI24" s="103" t="s">
        <v>118</v>
      </c>
      <c r="AJ24" s="104" t="s">
        <v>97</v>
      </c>
      <c r="AK24" s="104" t="s">
        <v>23</v>
      </c>
      <c r="AM24" s="102" t="s">
        <v>32</v>
      </c>
      <c r="AN24" s="104" t="s">
        <v>95</v>
      </c>
      <c r="AO24" s="103" t="s">
        <v>20</v>
      </c>
      <c r="AP24" s="103" t="s">
        <v>118</v>
      </c>
      <c r="AQ24" s="104" t="s">
        <v>97</v>
      </c>
      <c r="AR24" s="104" t="s">
        <v>23</v>
      </c>
    </row>
    <row r="25" spans="1:44" ht="15" thickBot="1" x14ac:dyDescent="0.35">
      <c r="A25" s="316"/>
      <c r="B25" s="308"/>
      <c r="C25" s="47" t="s">
        <v>19</v>
      </c>
      <c r="D25" s="53" t="s">
        <v>162</v>
      </c>
      <c r="E25" s="50" t="s">
        <v>273</v>
      </c>
      <c r="F25" s="91" t="s">
        <v>163</v>
      </c>
      <c r="G25" s="91" t="s">
        <v>164</v>
      </c>
      <c r="H25" s="83" t="s">
        <v>184</v>
      </c>
      <c r="I25" s="83">
        <v>3</v>
      </c>
      <c r="K25" s="53" t="s">
        <v>162</v>
      </c>
      <c r="L25" s="50" t="s">
        <v>273</v>
      </c>
      <c r="M25" s="91" t="s">
        <v>163</v>
      </c>
      <c r="N25" s="91" t="s">
        <v>164</v>
      </c>
      <c r="O25" s="83" t="s">
        <v>184</v>
      </c>
      <c r="P25" s="83">
        <v>3</v>
      </c>
      <c r="R25" s="53" t="s">
        <v>162</v>
      </c>
      <c r="S25" s="50" t="s">
        <v>273</v>
      </c>
      <c r="T25" s="91" t="s">
        <v>163</v>
      </c>
      <c r="U25" s="91" t="s">
        <v>164</v>
      </c>
      <c r="V25" s="83" t="s">
        <v>184</v>
      </c>
      <c r="W25" s="83">
        <v>3</v>
      </c>
      <c r="Y25" s="53" t="s">
        <v>190</v>
      </c>
      <c r="Z25" s="83" t="s">
        <v>493</v>
      </c>
      <c r="AA25" s="91" t="s">
        <v>113</v>
      </c>
      <c r="AB25" s="91" t="s">
        <v>140</v>
      </c>
      <c r="AC25" s="83" t="s">
        <v>300</v>
      </c>
      <c r="AD25" s="83">
        <v>1</v>
      </c>
      <c r="AF25" s="53"/>
      <c r="AG25" s="83"/>
      <c r="AH25" s="91"/>
      <c r="AI25" s="91"/>
      <c r="AJ25" s="83"/>
      <c r="AK25" s="83"/>
      <c r="AM25" s="53" t="s">
        <v>190</v>
      </c>
      <c r="AN25" s="83" t="s">
        <v>493</v>
      </c>
      <c r="AO25" s="91" t="s">
        <v>113</v>
      </c>
      <c r="AP25" s="91" t="s">
        <v>140</v>
      </c>
      <c r="AQ25" s="83" t="s">
        <v>300</v>
      </c>
      <c r="AR25" s="83">
        <v>1</v>
      </c>
    </row>
    <row r="26" spans="1:44" ht="15" thickBot="1" x14ac:dyDescent="0.35">
      <c r="A26" s="317"/>
      <c r="B26" s="309"/>
      <c r="C26" s="49" t="s">
        <v>18</v>
      </c>
      <c r="D26" s="55"/>
      <c r="E26" s="50"/>
      <c r="F26" s="92"/>
      <c r="G26" s="92"/>
      <c r="H26" s="50"/>
      <c r="I26" s="50"/>
      <c r="K26" s="55"/>
      <c r="L26" s="50"/>
      <c r="M26" s="92"/>
      <c r="N26" s="92"/>
      <c r="O26" s="50"/>
      <c r="P26" s="50"/>
      <c r="R26" s="55"/>
      <c r="S26" s="50"/>
      <c r="T26" s="92"/>
      <c r="U26" s="92"/>
      <c r="V26" s="50"/>
      <c r="W26" s="50"/>
      <c r="Y26" s="55"/>
      <c r="Z26" s="50"/>
      <c r="AA26" s="92"/>
      <c r="AB26" s="92"/>
      <c r="AC26" s="50"/>
      <c r="AD26" s="50"/>
      <c r="AF26" s="55"/>
      <c r="AG26" s="50"/>
      <c r="AH26" s="92"/>
      <c r="AI26" s="92"/>
      <c r="AJ26" s="50"/>
      <c r="AK26" s="50"/>
      <c r="AM26" s="55"/>
      <c r="AN26" s="50"/>
      <c r="AO26" s="92"/>
      <c r="AP26" s="92"/>
      <c r="AQ26" s="50"/>
      <c r="AR26" s="50"/>
    </row>
    <row r="27" spans="1:44" ht="15" thickBot="1" x14ac:dyDescent="0.35">
      <c r="A27" s="18"/>
      <c r="B27" s="15"/>
      <c r="C27" s="15"/>
      <c r="D27" s="333"/>
      <c r="E27" s="334"/>
      <c r="F27" s="334"/>
      <c r="G27" s="334"/>
      <c r="H27" s="334"/>
      <c r="I27" s="334"/>
      <c r="K27" s="333"/>
      <c r="L27" s="334"/>
      <c r="M27" s="334"/>
      <c r="N27" s="334"/>
      <c r="O27" s="334"/>
      <c r="P27" s="334"/>
      <c r="R27" s="333"/>
      <c r="S27" s="334"/>
      <c r="T27" s="334"/>
      <c r="U27" s="334"/>
      <c r="V27" s="334"/>
      <c r="W27" s="334"/>
      <c r="Y27" s="262"/>
      <c r="Z27" s="263"/>
      <c r="AA27" s="263"/>
      <c r="AB27" s="263"/>
      <c r="AC27" s="263"/>
      <c r="AD27" s="263"/>
      <c r="AF27" s="262"/>
      <c r="AG27" s="263"/>
      <c r="AH27" s="263"/>
      <c r="AI27" s="263"/>
      <c r="AJ27" s="263"/>
      <c r="AK27" s="263"/>
      <c r="AM27" s="262"/>
      <c r="AN27" s="263"/>
      <c r="AO27" s="263"/>
      <c r="AP27" s="263"/>
      <c r="AQ27" s="263"/>
      <c r="AR27" s="263"/>
    </row>
    <row r="28" spans="1:44" ht="60" customHeight="1" thickBot="1" x14ac:dyDescent="0.35">
      <c r="A28" s="264" t="s">
        <v>21</v>
      </c>
      <c r="B28" s="307" t="s">
        <v>105</v>
      </c>
      <c r="C28" s="51"/>
      <c r="D28" s="130" t="s">
        <v>32</v>
      </c>
      <c r="E28" s="85" t="s">
        <v>20</v>
      </c>
      <c r="F28" s="310" t="s">
        <v>98</v>
      </c>
      <c r="G28" s="305"/>
      <c r="H28" s="95" t="s">
        <v>23</v>
      </c>
      <c r="I28" s="84" t="s">
        <v>119</v>
      </c>
      <c r="K28" s="130" t="s">
        <v>32</v>
      </c>
      <c r="L28" s="85" t="s">
        <v>20</v>
      </c>
      <c r="M28" s="310" t="s">
        <v>98</v>
      </c>
      <c r="N28" s="305"/>
      <c r="O28" s="95" t="s">
        <v>23</v>
      </c>
      <c r="P28" s="84" t="s">
        <v>119</v>
      </c>
      <c r="R28" s="130" t="s">
        <v>32</v>
      </c>
      <c r="S28" s="85" t="s">
        <v>20</v>
      </c>
      <c r="T28" s="310" t="s">
        <v>98</v>
      </c>
      <c r="U28" s="305"/>
      <c r="V28" s="95" t="s">
        <v>23</v>
      </c>
      <c r="W28" s="84" t="s">
        <v>119</v>
      </c>
      <c r="Y28" s="165" t="s">
        <v>32</v>
      </c>
      <c r="Z28" s="85" t="s">
        <v>20</v>
      </c>
      <c r="AA28" s="310" t="s">
        <v>98</v>
      </c>
      <c r="AB28" s="305"/>
      <c r="AC28" s="95" t="s">
        <v>23</v>
      </c>
      <c r="AD28" s="84" t="s">
        <v>119</v>
      </c>
      <c r="AF28" s="113" t="s">
        <v>32</v>
      </c>
      <c r="AG28" s="85" t="s">
        <v>20</v>
      </c>
      <c r="AH28" s="310" t="s">
        <v>98</v>
      </c>
      <c r="AI28" s="305"/>
      <c r="AJ28" s="95" t="s">
        <v>23</v>
      </c>
      <c r="AK28" s="84" t="s">
        <v>119</v>
      </c>
      <c r="AM28" s="140" t="s">
        <v>32</v>
      </c>
      <c r="AN28" s="85" t="s">
        <v>20</v>
      </c>
      <c r="AO28" s="310" t="s">
        <v>98</v>
      </c>
      <c r="AP28" s="305"/>
      <c r="AQ28" s="95" t="s">
        <v>23</v>
      </c>
      <c r="AR28" s="84" t="s">
        <v>119</v>
      </c>
    </row>
    <row r="29" spans="1:44" ht="17.25" customHeight="1" x14ac:dyDescent="0.3">
      <c r="A29" s="265"/>
      <c r="B29" s="308"/>
      <c r="C29" s="47" t="s">
        <v>24</v>
      </c>
      <c r="D29" s="134"/>
      <c r="E29" s="83" t="s">
        <v>172</v>
      </c>
      <c r="F29" s="371"/>
      <c r="G29" s="270"/>
      <c r="H29" s="91"/>
      <c r="I29" s="91"/>
      <c r="K29" s="134"/>
      <c r="L29" s="83" t="s">
        <v>172</v>
      </c>
      <c r="M29" s="371"/>
      <c r="N29" s="270"/>
      <c r="O29" s="91"/>
      <c r="P29" s="91"/>
      <c r="R29" s="134"/>
      <c r="S29" s="83" t="s">
        <v>172</v>
      </c>
      <c r="T29" s="371"/>
      <c r="U29" s="270"/>
      <c r="V29" s="91"/>
      <c r="W29" s="91"/>
      <c r="Y29" s="164" t="s">
        <v>244</v>
      </c>
      <c r="Z29" s="83" t="s">
        <v>200</v>
      </c>
      <c r="AA29" s="311" t="s">
        <v>208</v>
      </c>
      <c r="AB29" s="312"/>
      <c r="AC29" s="91">
        <v>1</v>
      </c>
      <c r="AD29" s="91" t="s">
        <v>137</v>
      </c>
      <c r="AF29" s="162" t="s">
        <v>244</v>
      </c>
      <c r="AG29" s="83" t="s">
        <v>200</v>
      </c>
      <c r="AH29" s="311" t="s">
        <v>259</v>
      </c>
      <c r="AI29" s="312"/>
      <c r="AJ29" s="91"/>
      <c r="AK29" s="91" t="s">
        <v>134</v>
      </c>
      <c r="AM29" s="162" t="s">
        <v>253</v>
      </c>
      <c r="AN29" s="83" t="s">
        <v>200</v>
      </c>
      <c r="AO29" s="311" t="s">
        <v>208</v>
      </c>
      <c r="AP29" s="312"/>
      <c r="AQ29" s="91">
        <v>2</v>
      </c>
      <c r="AR29" s="91" t="s">
        <v>201</v>
      </c>
    </row>
    <row r="30" spans="1:44" ht="17.25" customHeight="1" x14ac:dyDescent="0.3">
      <c r="A30" s="265"/>
      <c r="B30" s="308"/>
      <c r="C30" s="17" t="s">
        <v>24</v>
      </c>
      <c r="D30" s="136"/>
      <c r="E30" s="83" t="s">
        <v>172</v>
      </c>
      <c r="F30" s="306"/>
      <c r="G30" s="260"/>
      <c r="H30" s="96"/>
      <c r="I30" s="92"/>
      <c r="K30" s="136"/>
      <c r="L30" s="83" t="s">
        <v>172</v>
      </c>
      <c r="M30" s="306"/>
      <c r="N30" s="260"/>
      <c r="O30" s="96"/>
      <c r="P30" s="92"/>
      <c r="R30" s="136"/>
      <c r="S30" s="83" t="s">
        <v>172</v>
      </c>
      <c r="T30" s="306"/>
      <c r="U30" s="260"/>
      <c r="V30" s="96"/>
      <c r="W30" s="92"/>
      <c r="Y30" s="164"/>
      <c r="Z30" s="167"/>
      <c r="AA30" s="306"/>
      <c r="AB30" s="260"/>
      <c r="AC30" s="96"/>
      <c r="AD30" s="92"/>
      <c r="AF30" s="162"/>
      <c r="AG30" s="119"/>
      <c r="AH30" s="306"/>
      <c r="AI30" s="260"/>
      <c r="AJ30" s="96"/>
      <c r="AK30" s="92"/>
      <c r="AM30" s="157"/>
      <c r="AN30" s="147"/>
      <c r="AO30" s="306"/>
      <c r="AP30" s="260"/>
      <c r="AQ30" s="96"/>
      <c r="AR30" s="92"/>
    </row>
    <row r="31" spans="1:44" x14ac:dyDescent="0.3">
      <c r="A31" s="265"/>
      <c r="B31" s="308"/>
      <c r="C31" s="17" t="s">
        <v>25</v>
      </c>
      <c r="D31" s="136"/>
      <c r="E31" s="83" t="s">
        <v>172</v>
      </c>
      <c r="F31" s="306"/>
      <c r="G31" s="260"/>
      <c r="H31" s="92"/>
      <c r="I31" s="92"/>
      <c r="K31" s="136"/>
      <c r="L31" s="83" t="s">
        <v>172</v>
      </c>
      <c r="M31" s="306"/>
      <c r="N31" s="260"/>
      <c r="O31" s="92"/>
      <c r="P31" s="92"/>
      <c r="R31" s="136"/>
      <c r="S31" s="83" t="s">
        <v>172</v>
      </c>
      <c r="T31" s="306"/>
      <c r="U31" s="260"/>
      <c r="V31" s="92"/>
      <c r="W31" s="92"/>
      <c r="Y31" s="164" t="s">
        <v>256</v>
      </c>
      <c r="Z31" s="167" t="s">
        <v>200</v>
      </c>
      <c r="AA31" s="306" t="s">
        <v>210</v>
      </c>
      <c r="AB31" s="260"/>
      <c r="AC31" s="92">
        <v>2</v>
      </c>
      <c r="AD31" s="92" t="s">
        <v>202</v>
      </c>
      <c r="AF31" s="162" t="s">
        <v>245</v>
      </c>
      <c r="AG31" s="119" t="s">
        <v>200</v>
      </c>
      <c r="AH31" s="306" t="s">
        <v>260</v>
      </c>
      <c r="AI31" s="260"/>
      <c r="AJ31" s="92"/>
      <c r="AK31" s="92" t="s">
        <v>152</v>
      </c>
      <c r="AM31" s="162" t="s">
        <v>255</v>
      </c>
      <c r="AN31" s="147" t="s">
        <v>200</v>
      </c>
      <c r="AO31" s="306" t="s">
        <v>254</v>
      </c>
      <c r="AP31" s="260"/>
      <c r="AQ31" s="92">
        <v>2</v>
      </c>
      <c r="AR31" s="92" t="s">
        <v>202</v>
      </c>
    </row>
    <row r="32" spans="1:44" x14ac:dyDescent="0.3">
      <c r="A32" s="265"/>
      <c r="B32" s="308"/>
      <c r="C32" s="17" t="s">
        <v>22</v>
      </c>
      <c r="D32" s="136"/>
      <c r="E32" s="83" t="s">
        <v>172</v>
      </c>
      <c r="F32" s="306"/>
      <c r="G32" s="260"/>
      <c r="H32" s="92"/>
      <c r="I32" s="92"/>
      <c r="K32" s="136"/>
      <c r="L32" s="83" t="s">
        <v>172</v>
      </c>
      <c r="M32" s="306"/>
      <c r="N32" s="260"/>
      <c r="O32" s="92"/>
      <c r="P32" s="92"/>
      <c r="R32" s="136"/>
      <c r="S32" s="83" t="s">
        <v>172</v>
      </c>
      <c r="T32" s="306"/>
      <c r="U32" s="260"/>
      <c r="V32" s="92"/>
      <c r="W32" s="92"/>
      <c r="Y32" s="164"/>
      <c r="Z32" s="167"/>
      <c r="AA32" s="261"/>
      <c r="AB32" s="261"/>
      <c r="AC32" s="92"/>
      <c r="AD32" s="92"/>
      <c r="AF32" s="118"/>
      <c r="AG32" s="119"/>
      <c r="AH32" s="261"/>
      <c r="AI32" s="261"/>
      <c r="AJ32" s="92"/>
      <c r="AK32" s="92"/>
      <c r="AM32" s="162"/>
      <c r="AN32" s="147"/>
      <c r="AO32" s="261"/>
      <c r="AP32" s="261"/>
      <c r="AQ32" s="92"/>
      <c r="AR32" s="92"/>
    </row>
    <row r="33" spans="1:44" x14ac:dyDescent="0.3">
      <c r="A33" s="265"/>
      <c r="B33" s="308"/>
      <c r="C33" s="17" t="s">
        <v>22</v>
      </c>
      <c r="D33" s="136"/>
      <c r="E33" s="83" t="s">
        <v>172</v>
      </c>
      <c r="F33" s="306"/>
      <c r="G33" s="260"/>
      <c r="H33" s="92"/>
      <c r="I33" s="97"/>
      <c r="K33" s="136"/>
      <c r="L33" s="83" t="s">
        <v>172</v>
      </c>
      <c r="M33" s="306"/>
      <c r="N33" s="260"/>
      <c r="O33" s="92"/>
      <c r="P33" s="97"/>
      <c r="R33" s="136"/>
      <c r="S33" s="83" t="s">
        <v>172</v>
      </c>
      <c r="T33" s="306"/>
      <c r="U33" s="260"/>
      <c r="V33" s="92"/>
      <c r="W33" s="97"/>
      <c r="Y33" s="164"/>
      <c r="Z33" s="167"/>
      <c r="AA33" s="306"/>
      <c r="AB33" s="260"/>
      <c r="AC33" s="92"/>
      <c r="AD33" s="97"/>
      <c r="AF33" s="118"/>
      <c r="AG33" s="119"/>
      <c r="AH33" s="306"/>
      <c r="AI33" s="260"/>
      <c r="AJ33" s="92"/>
      <c r="AK33" s="97"/>
      <c r="AM33" s="162"/>
      <c r="AN33" s="147"/>
      <c r="AO33" s="306"/>
      <c r="AP33" s="260"/>
      <c r="AQ33" s="92"/>
      <c r="AR33" s="97"/>
    </row>
    <row r="34" spans="1:44" ht="15" thickBot="1" x14ac:dyDescent="0.35">
      <c r="A34" s="265"/>
      <c r="B34" s="308"/>
      <c r="C34" s="49" t="s">
        <v>22</v>
      </c>
      <c r="D34" s="138"/>
      <c r="E34" s="83" t="s">
        <v>172</v>
      </c>
      <c r="F34" s="313"/>
      <c r="G34" s="314"/>
      <c r="H34" s="94"/>
      <c r="I34" s="93"/>
      <c r="K34" s="138"/>
      <c r="L34" s="83" t="s">
        <v>172</v>
      </c>
      <c r="M34" s="313"/>
      <c r="N34" s="314"/>
      <c r="O34" s="94"/>
      <c r="P34" s="93"/>
      <c r="R34" s="138"/>
      <c r="S34" s="83" t="s">
        <v>172</v>
      </c>
      <c r="T34" s="313"/>
      <c r="U34" s="314"/>
      <c r="V34" s="94"/>
      <c r="W34" s="93"/>
      <c r="Y34" s="166"/>
      <c r="Z34" s="50"/>
      <c r="AA34" s="313"/>
      <c r="AB34" s="314"/>
      <c r="AC34" s="94"/>
      <c r="AD34" s="93"/>
      <c r="AF34" s="120"/>
      <c r="AG34" s="50"/>
      <c r="AH34" s="313"/>
      <c r="AI34" s="314"/>
      <c r="AJ34" s="94"/>
      <c r="AK34" s="93"/>
      <c r="AM34" s="148"/>
      <c r="AN34" s="50"/>
      <c r="AO34" s="313"/>
      <c r="AP34" s="314"/>
      <c r="AQ34" s="94"/>
      <c r="AR34" s="93"/>
    </row>
    <row r="35" spans="1:44" s="37" customFormat="1" ht="15" thickBot="1" x14ac:dyDescent="0.35">
      <c r="A35" s="266"/>
      <c r="B35" s="309"/>
      <c r="C35" s="51" t="s">
        <v>71</v>
      </c>
      <c r="D35" s="372"/>
      <c r="E35" s="304"/>
      <c r="F35" s="304"/>
      <c r="G35" s="305"/>
      <c r="H35" s="103"/>
      <c r="I35" s="52"/>
      <c r="J35" s="38"/>
      <c r="K35" s="372"/>
      <c r="L35" s="304"/>
      <c r="M35" s="304"/>
      <c r="N35" s="305"/>
      <c r="O35" s="103"/>
      <c r="P35" s="52"/>
      <c r="Q35" s="38"/>
      <c r="R35" s="372"/>
      <c r="S35" s="304"/>
      <c r="T35" s="304"/>
      <c r="U35" s="305"/>
      <c r="V35" s="103"/>
      <c r="W35" s="52"/>
      <c r="X35" s="38"/>
      <c r="Y35" s="304"/>
      <c r="Z35" s="304"/>
      <c r="AA35" s="304"/>
      <c r="AB35" s="305"/>
      <c r="AC35" s="103"/>
      <c r="AD35" s="52"/>
      <c r="AE35" s="38"/>
      <c r="AF35" s="304"/>
      <c r="AG35" s="304"/>
      <c r="AH35" s="304"/>
      <c r="AI35" s="305"/>
      <c r="AJ35" s="103"/>
      <c r="AK35" s="52"/>
      <c r="AL35" s="38"/>
      <c r="AM35" s="304" t="s">
        <v>100</v>
      </c>
      <c r="AN35" s="304"/>
      <c r="AO35" s="304"/>
      <c r="AP35" s="305"/>
      <c r="AQ35" s="103"/>
      <c r="AR35" s="52"/>
    </row>
    <row r="36" spans="1:44" ht="15" thickBot="1" x14ac:dyDescent="0.35">
      <c r="A36" s="12"/>
      <c r="B36" s="15"/>
      <c r="C36" s="15"/>
      <c r="D36" s="319"/>
      <c r="E36" s="320"/>
      <c r="F36" s="320"/>
      <c r="G36" s="320"/>
      <c r="H36" s="320"/>
      <c r="I36" s="320"/>
      <c r="K36" s="319"/>
      <c r="L36" s="320"/>
      <c r="M36" s="320"/>
      <c r="N36" s="320"/>
      <c r="O36" s="320"/>
      <c r="P36" s="320"/>
      <c r="R36" s="319"/>
      <c r="S36" s="320"/>
      <c r="T36" s="320"/>
      <c r="U36" s="320"/>
      <c r="V36" s="320"/>
      <c r="W36" s="320"/>
      <c r="Y36" s="262"/>
      <c r="Z36" s="263"/>
      <c r="AA36" s="263"/>
      <c r="AB36" s="263"/>
      <c r="AC36" s="263"/>
      <c r="AD36" s="263"/>
      <c r="AF36" s="262"/>
      <c r="AG36" s="263"/>
      <c r="AH36" s="263"/>
      <c r="AI36" s="263"/>
      <c r="AJ36" s="263"/>
      <c r="AK36" s="263"/>
      <c r="AM36" s="262"/>
      <c r="AN36" s="263"/>
      <c r="AO36" s="263"/>
      <c r="AP36" s="263"/>
      <c r="AQ36" s="263"/>
      <c r="AR36" s="263"/>
    </row>
    <row r="37" spans="1:44" ht="15.75" customHeight="1" thickBot="1" x14ac:dyDescent="0.35">
      <c r="A37" s="291" t="s">
        <v>26</v>
      </c>
      <c r="B37" s="292" t="s">
        <v>106</v>
      </c>
      <c r="C37" s="56"/>
      <c r="D37" s="367" t="s">
        <v>9</v>
      </c>
      <c r="E37" s="296"/>
      <c r="F37" s="297" t="s">
        <v>10</v>
      </c>
      <c r="G37" s="295"/>
      <c r="H37" s="296"/>
      <c r="I37" s="80" t="s">
        <v>118</v>
      </c>
      <c r="J37" s="66" t="s">
        <v>9</v>
      </c>
      <c r="K37" s="367" t="s">
        <v>9</v>
      </c>
      <c r="L37" s="296"/>
      <c r="M37" s="297" t="s">
        <v>10</v>
      </c>
      <c r="N37" s="295"/>
      <c r="O37" s="296"/>
      <c r="P37" s="80" t="s">
        <v>118</v>
      </c>
      <c r="Q37" s="66"/>
      <c r="R37" s="367" t="s">
        <v>9</v>
      </c>
      <c r="S37" s="296"/>
      <c r="T37" s="297" t="s">
        <v>10</v>
      </c>
      <c r="U37" s="295"/>
      <c r="V37" s="296"/>
      <c r="W37" s="80" t="s">
        <v>118</v>
      </c>
      <c r="X37" s="66"/>
      <c r="Y37" s="295" t="s">
        <v>9</v>
      </c>
      <c r="Z37" s="296"/>
      <c r="AA37" s="297" t="s">
        <v>10</v>
      </c>
      <c r="AB37" s="295"/>
      <c r="AC37" s="296"/>
      <c r="AD37" s="80" t="s">
        <v>118</v>
      </c>
      <c r="AE37" s="66"/>
      <c r="AF37" s="295" t="s">
        <v>9</v>
      </c>
      <c r="AG37" s="296"/>
      <c r="AH37" s="297" t="s">
        <v>10</v>
      </c>
      <c r="AI37" s="295"/>
      <c r="AJ37" s="296"/>
      <c r="AK37" s="80" t="s">
        <v>118</v>
      </c>
      <c r="AL37" s="66"/>
      <c r="AM37" s="295" t="s">
        <v>9</v>
      </c>
      <c r="AN37" s="296"/>
      <c r="AO37" s="297" t="s">
        <v>10</v>
      </c>
      <c r="AP37" s="295"/>
      <c r="AQ37" s="296"/>
      <c r="AR37" s="80" t="s">
        <v>118</v>
      </c>
    </row>
    <row r="38" spans="1:44" ht="15" customHeight="1" x14ac:dyDescent="0.3">
      <c r="A38" s="291"/>
      <c r="B38" s="293"/>
      <c r="C38" s="16" t="s">
        <v>27</v>
      </c>
      <c r="D38" s="298" t="s">
        <v>165</v>
      </c>
      <c r="E38" s="299"/>
      <c r="F38" s="300" t="s">
        <v>166</v>
      </c>
      <c r="G38" s="301"/>
      <c r="H38" s="299"/>
      <c r="I38" s="98" t="s">
        <v>167</v>
      </c>
      <c r="K38" s="298" t="s">
        <v>165</v>
      </c>
      <c r="L38" s="299"/>
      <c r="M38" s="300" t="s">
        <v>166</v>
      </c>
      <c r="N38" s="301"/>
      <c r="O38" s="299"/>
      <c r="P38" s="98" t="s">
        <v>167</v>
      </c>
      <c r="R38" s="298" t="s">
        <v>165</v>
      </c>
      <c r="S38" s="299"/>
      <c r="T38" s="300" t="s">
        <v>166</v>
      </c>
      <c r="U38" s="301"/>
      <c r="V38" s="299"/>
      <c r="W38" s="98" t="s">
        <v>167</v>
      </c>
      <c r="Y38" s="302" t="s">
        <v>193</v>
      </c>
      <c r="Z38" s="303"/>
      <c r="AA38" s="300" t="s">
        <v>211</v>
      </c>
      <c r="AB38" s="301"/>
      <c r="AC38" s="299"/>
      <c r="AD38" s="98" t="s">
        <v>126</v>
      </c>
      <c r="AF38" s="302" t="s">
        <v>228</v>
      </c>
      <c r="AG38" s="303"/>
      <c r="AH38" s="300" t="s">
        <v>218</v>
      </c>
      <c r="AI38" s="301"/>
      <c r="AJ38" s="299"/>
      <c r="AK38" s="98" t="s">
        <v>140</v>
      </c>
      <c r="AM38" s="302" t="s">
        <v>193</v>
      </c>
      <c r="AN38" s="303"/>
      <c r="AO38" s="300" t="s">
        <v>194</v>
      </c>
      <c r="AP38" s="301"/>
      <c r="AQ38" s="299"/>
      <c r="AR38" s="98" t="s">
        <v>126</v>
      </c>
    </row>
    <row r="39" spans="1:44" x14ac:dyDescent="0.3">
      <c r="A39" s="291"/>
      <c r="B39" s="293"/>
      <c r="C39" s="16" t="s">
        <v>28</v>
      </c>
      <c r="D39" s="369"/>
      <c r="E39" s="286"/>
      <c r="F39" s="287"/>
      <c r="G39" s="285"/>
      <c r="H39" s="286"/>
      <c r="I39" s="99"/>
      <c r="K39" s="369"/>
      <c r="L39" s="286"/>
      <c r="M39" s="287"/>
      <c r="N39" s="285"/>
      <c r="O39" s="286"/>
      <c r="P39" s="99"/>
      <c r="R39" s="369"/>
      <c r="S39" s="286"/>
      <c r="T39" s="287"/>
      <c r="U39" s="285"/>
      <c r="V39" s="286"/>
      <c r="W39" s="99"/>
      <c r="Y39" s="285"/>
      <c r="Z39" s="286"/>
      <c r="AA39" s="287"/>
      <c r="AB39" s="285"/>
      <c r="AC39" s="286"/>
      <c r="AD39" s="99"/>
      <c r="AF39" s="285"/>
      <c r="AG39" s="286"/>
      <c r="AH39" s="287"/>
      <c r="AI39" s="285"/>
      <c r="AJ39" s="286"/>
      <c r="AK39" s="99"/>
      <c r="AM39" s="285" t="s">
        <v>168</v>
      </c>
      <c r="AN39" s="286"/>
      <c r="AO39" s="287"/>
      <c r="AP39" s="285"/>
      <c r="AQ39" s="286"/>
      <c r="AR39" s="99"/>
    </row>
    <row r="40" spans="1:44" ht="15" thickBot="1" x14ac:dyDescent="0.35">
      <c r="A40" s="291"/>
      <c r="B40" s="294"/>
      <c r="C40" s="57" t="s">
        <v>29</v>
      </c>
      <c r="D40" s="318"/>
      <c r="E40" s="289"/>
      <c r="F40" s="290"/>
      <c r="G40" s="288"/>
      <c r="H40" s="289"/>
      <c r="I40" s="90"/>
      <c r="K40" s="318"/>
      <c r="L40" s="289"/>
      <c r="M40" s="290"/>
      <c r="N40" s="288"/>
      <c r="O40" s="289"/>
      <c r="P40" s="90"/>
      <c r="R40" s="318"/>
      <c r="S40" s="289"/>
      <c r="T40" s="290"/>
      <c r="U40" s="288"/>
      <c r="V40" s="289"/>
      <c r="W40" s="90"/>
      <c r="Y40" s="288"/>
      <c r="Z40" s="289"/>
      <c r="AA40" s="290"/>
      <c r="AB40" s="288"/>
      <c r="AC40" s="289"/>
      <c r="AD40" s="90"/>
      <c r="AF40" s="288"/>
      <c r="AG40" s="289"/>
      <c r="AH40" s="290"/>
      <c r="AI40" s="288"/>
      <c r="AJ40" s="289"/>
      <c r="AK40" s="90"/>
      <c r="AM40" s="288" t="s">
        <v>198</v>
      </c>
      <c r="AN40" s="289"/>
      <c r="AO40" s="290" t="s">
        <v>199</v>
      </c>
      <c r="AP40" s="288"/>
      <c r="AQ40" s="289"/>
      <c r="AR40" s="90" t="s">
        <v>152</v>
      </c>
    </row>
    <row r="41" spans="1:44" ht="15" thickBot="1" x14ac:dyDescent="0.35">
      <c r="A41" s="12"/>
      <c r="B41" s="15"/>
      <c r="C41" s="15"/>
      <c r="D41" s="319"/>
      <c r="E41" s="320"/>
      <c r="F41" s="320"/>
      <c r="G41" s="320"/>
      <c r="H41" s="320"/>
      <c r="I41" s="320"/>
      <c r="K41" s="319"/>
      <c r="L41" s="320"/>
      <c r="M41" s="320"/>
      <c r="N41" s="320"/>
      <c r="O41" s="320"/>
      <c r="P41" s="320"/>
      <c r="R41" s="319"/>
      <c r="S41" s="320"/>
      <c r="T41" s="320"/>
      <c r="U41" s="320"/>
      <c r="V41" s="320"/>
      <c r="W41" s="320"/>
      <c r="Y41" s="262"/>
      <c r="Z41" s="263"/>
      <c r="AA41" s="263"/>
      <c r="AB41" s="263"/>
      <c r="AC41" s="263"/>
      <c r="AD41" s="263"/>
      <c r="AF41" s="262"/>
      <c r="AG41" s="263"/>
      <c r="AH41" s="263"/>
      <c r="AI41" s="263"/>
      <c r="AJ41" s="263"/>
      <c r="AK41" s="263"/>
      <c r="AM41" s="262"/>
      <c r="AN41" s="263"/>
      <c r="AO41" s="263"/>
      <c r="AP41" s="263"/>
      <c r="AQ41" s="263"/>
      <c r="AR41" s="263"/>
    </row>
    <row r="42" spans="1:44" ht="15" customHeight="1" thickBot="1" x14ac:dyDescent="0.35">
      <c r="A42" s="277" t="s">
        <v>30</v>
      </c>
      <c r="B42" s="279" t="s">
        <v>107</v>
      </c>
      <c r="C42" s="65"/>
      <c r="D42" s="133" t="s">
        <v>9</v>
      </c>
      <c r="E42" s="282" t="s">
        <v>90</v>
      </c>
      <c r="F42" s="283"/>
      <c r="G42" s="284" t="s">
        <v>121</v>
      </c>
      <c r="H42" s="284"/>
      <c r="I42" s="284"/>
      <c r="K42" s="133" t="s">
        <v>9</v>
      </c>
      <c r="L42" s="282" t="s">
        <v>90</v>
      </c>
      <c r="M42" s="283"/>
      <c r="N42" s="284" t="s">
        <v>121</v>
      </c>
      <c r="O42" s="284"/>
      <c r="P42" s="284"/>
      <c r="R42" s="133" t="s">
        <v>9</v>
      </c>
      <c r="S42" s="282" t="s">
        <v>90</v>
      </c>
      <c r="T42" s="283"/>
      <c r="U42" s="284" t="s">
        <v>121</v>
      </c>
      <c r="V42" s="284"/>
      <c r="W42" s="284"/>
      <c r="Y42" s="168" t="s">
        <v>9</v>
      </c>
      <c r="Z42" s="282" t="s">
        <v>90</v>
      </c>
      <c r="AA42" s="283"/>
      <c r="AB42" s="284" t="s">
        <v>121</v>
      </c>
      <c r="AC42" s="284"/>
      <c r="AD42" s="284"/>
      <c r="AF42" s="114" t="s">
        <v>9</v>
      </c>
      <c r="AG42" s="282" t="s">
        <v>90</v>
      </c>
      <c r="AH42" s="283"/>
      <c r="AI42" s="284" t="s">
        <v>121</v>
      </c>
      <c r="AJ42" s="284"/>
      <c r="AK42" s="284"/>
      <c r="AM42" s="143" t="s">
        <v>9</v>
      </c>
      <c r="AN42" s="282" t="s">
        <v>90</v>
      </c>
      <c r="AO42" s="283"/>
      <c r="AP42" s="284" t="s">
        <v>121</v>
      </c>
      <c r="AQ42" s="284"/>
      <c r="AR42" s="284"/>
    </row>
    <row r="43" spans="1:44" ht="15" customHeight="1" thickBot="1" x14ac:dyDescent="0.35">
      <c r="A43" s="278"/>
      <c r="B43" s="280"/>
      <c r="C43" s="64" t="s">
        <v>35</v>
      </c>
      <c r="D43" s="131"/>
      <c r="E43" s="272" t="s">
        <v>305</v>
      </c>
      <c r="F43" s="273"/>
      <c r="G43" s="274">
        <v>89</v>
      </c>
      <c r="H43" s="274"/>
      <c r="I43" s="274"/>
      <c r="K43" s="131"/>
      <c r="L43" s="272">
        <v>13</v>
      </c>
      <c r="M43" s="273"/>
      <c r="N43" s="368">
        <v>89</v>
      </c>
      <c r="O43" s="368"/>
      <c r="P43" s="368"/>
      <c r="R43" s="131"/>
      <c r="S43" s="272">
        <v>13</v>
      </c>
      <c r="T43" s="273"/>
      <c r="U43" s="368">
        <v>89</v>
      </c>
      <c r="V43" s="368"/>
      <c r="W43" s="368"/>
      <c r="Y43" s="169"/>
      <c r="Z43" s="272" t="s">
        <v>236</v>
      </c>
      <c r="AA43" s="273"/>
      <c r="AB43" s="274" t="s">
        <v>307</v>
      </c>
      <c r="AC43" s="274"/>
      <c r="AD43" s="274"/>
      <c r="AF43" s="115"/>
      <c r="AG43" s="272">
        <v>5</v>
      </c>
      <c r="AH43" s="273"/>
      <c r="AI43" s="274" t="s">
        <v>491</v>
      </c>
      <c r="AJ43" s="274"/>
      <c r="AK43" s="274"/>
      <c r="AM43" s="141"/>
      <c r="AN43" s="272" t="s">
        <v>258</v>
      </c>
      <c r="AO43" s="273"/>
      <c r="AP43" s="368" t="s">
        <v>306</v>
      </c>
      <c r="AQ43" s="368"/>
      <c r="AR43" s="368"/>
    </row>
    <row r="44" spans="1:44" ht="15" thickBot="1" x14ac:dyDescent="0.35">
      <c r="A44" s="278"/>
      <c r="B44" s="281"/>
      <c r="C44" s="63" t="s">
        <v>34</v>
      </c>
      <c r="D44" s="132"/>
      <c r="E44" s="275"/>
      <c r="F44" s="276"/>
      <c r="G44" s="274"/>
      <c r="H44" s="274"/>
      <c r="I44" s="274"/>
      <c r="K44" s="132"/>
      <c r="L44" s="275"/>
      <c r="M44" s="276"/>
      <c r="N44" s="274"/>
      <c r="O44" s="274"/>
      <c r="P44" s="274"/>
      <c r="R44" s="132"/>
      <c r="S44" s="275"/>
      <c r="T44" s="276"/>
      <c r="U44" s="274"/>
      <c r="V44" s="274"/>
      <c r="W44" s="274"/>
      <c r="Y44" s="163" t="s">
        <v>212</v>
      </c>
      <c r="Z44" s="275" t="s">
        <v>213</v>
      </c>
      <c r="AA44" s="276"/>
      <c r="AB44" s="274"/>
      <c r="AC44" s="274"/>
      <c r="AD44" s="274"/>
      <c r="AF44" s="116" t="s">
        <v>171</v>
      </c>
      <c r="AG44" s="275"/>
      <c r="AH44" s="276"/>
      <c r="AI44" s="274"/>
      <c r="AJ44" s="274"/>
      <c r="AK44" s="274"/>
      <c r="AM44" s="142" t="s">
        <v>195</v>
      </c>
      <c r="AN44" s="275" t="s">
        <v>196</v>
      </c>
      <c r="AO44" s="276"/>
      <c r="AP44" s="274"/>
      <c r="AQ44" s="274"/>
      <c r="AR44" s="274"/>
    </row>
    <row r="45" spans="1:44" ht="15" thickBot="1" x14ac:dyDescent="0.35">
      <c r="A45" s="12"/>
      <c r="B45" s="15"/>
      <c r="C45" s="15"/>
      <c r="D45" s="262"/>
      <c r="E45" s="263"/>
      <c r="F45" s="263"/>
      <c r="G45" s="263"/>
      <c r="H45" s="263"/>
      <c r="I45" s="263"/>
      <c r="K45" s="262"/>
      <c r="L45" s="263"/>
      <c r="M45" s="263"/>
      <c r="N45" s="263"/>
      <c r="O45" s="263"/>
      <c r="P45" s="263"/>
      <c r="R45" s="262"/>
      <c r="S45" s="263"/>
      <c r="T45" s="263"/>
      <c r="U45" s="263"/>
      <c r="V45" s="263"/>
      <c r="W45" s="263"/>
      <c r="Y45" s="262"/>
      <c r="Z45" s="263"/>
      <c r="AA45" s="263"/>
      <c r="AB45" s="263"/>
      <c r="AC45" s="263"/>
      <c r="AD45" s="263"/>
      <c r="AF45" s="262"/>
      <c r="AG45" s="263"/>
      <c r="AH45" s="263"/>
      <c r="AI45" s="263"/>
      <c r="AJ45" s="263"/>
      <c r="AK45" s="263"/>
      <c r="AM45" s="262"/>
      <c r="AN45" s="263"/>
      <c r="AO45" s="263"/>
      <c r="AP45" s="263"/>
      <c r="AQ45" s="263"/>
      <c r="AR45" s="263"/>
    </row>
    <row r="46" spans="1:44" ht="15" customHeight="1" x14ac:dyDescent="0.3">
      <c r="A46" s="264" t="s">
        <v>31</v>
      </c>
      <c r="B46" s="267" t="s">
        <v>115</v>
      </c>
      <c r="C46" s="62" t="s">
        <v>36</v>
      </c>
      <c r="D46" s="270">
        <v>170</v>
      </c>
      <c r="E46" s="271"/>
      <c r="F46" s="271"/>
      <c r="G46" s="271"/>
      <c r="H46" s="271"/>
      <c r="I46" s="271"/>
      <c r="K46" s="270" t="s">
        <v>168</v>
      </c>
      <c r="L46" s="271"/>
      <c r="M46" s="271"/>
      <c r="N46" s="271"/>
      <c r="O46" s="271"/>
      <c r="P46" s="271"/>
      <c r="R46" s="270" t="s">
        <v>168</v>
      </c>
      <c r="S46" s="271"/>
      <c r="T46" s="271"/>
      <c r="U46" s="271"/>
      <c r="V46" s="271"/>
      <c r="W46" s="271"/>
      <c r="Y46" s="270">
        <v>91</v>
      </c>
      <c r="Z46" s="271"/>
      <c r="AA46" s="271"/>
      <c r="AB46" s="271"/>
      <c r="AC46" s="271"/>
      <c r="AD46" s="271"/>
      <c r="AF46" s="270">
        <v>130</v>
      </c>
      <c r="AG46" s="271"/>
      <c r="AH46" s="271"/>
      <c r="AI46" s="271"/>
      <c r="AJ46" s="271"/>
      <c r="AK46" s="271"/>
      <c r="AM46" s="270">
        <v>89</v>
      </c>
      <c r="AN46" s="271"/>
      <c r="AO46" s="271"/>
      <c r="AP46" s="271"/>
      <c r="AQ46" s="271"/>
      <c r="AR46" s="271"/>
    </row>
    <row r="47" spans="1:44" x14ac:dyDescent="0.3">
      <c r="A47" s="265"/>
      <c r="B47" s="268"/>
      <c r="C47" s="19" t="s">
        <v>72</v>
      </c>
      <c r="D47" s="260">
        <v>18</v>
      </c>
      <c r="E47" s="261"/>
      <c r="F47" s="261"/>
      <c r="G47" s="261"/>
      <c r="H47" s="261"/>
      <c r="I47" s="261"/>
      <c r="K47" s="260">
        <v>18</v>
      </c>
      <c r="L47" s="261"/>
      <c r="M47" s="261"/>
      <c r="N47" s="261"/>
      <c r="O47" s="261"/>
      <c r="P47" s="261"/>
      <c r="R47" s="260">
        <v>18</v>
      </c>
      <c r="S47" s="261"/>
      <c r="T47" s="261"/>
      <c r="U47" s="261"/>
      <c r="V47" s="261"/>
      <c r="W47" s="261"/>
      <c r="Y47" s="260">
        <v>142</v>
      </c>
      <c r="Z47" s="261"/>
      <c r="AA47" s="261"/>
      <c r="AB47" s="261"/>
      <c r="AC47" s="261"/>
      <c r="AD47" s="261"/>
      <c r="AF47" s="260">
        <v>60</v>
      </c>
      <c r="AG47" s="261"/>
      <c r="AH47" s="261"/>
      <c r="AI47" s="261"/>
      <c r="AJ47" s="261"/>
      <c r="AK47" s="261"/>
      <c r="AM47" s="260">
        <v>200</v>
      </c>
      <c r="AN47" s="261"/>
      <c r="AO47" s="261"/>
      <c r="AP47" s="261"/>
      <c r="AQ47" s="261"/>
      <c r="AR47" s="261"/>
    </row>
    <row r="48" spans="1:44" x14ac:dyDescent="0.3">
      <c r="A48" s="265"/>
      <c r="B48" s="268"/>
      <c r="C48" s="19" t="s">
        <v>42</v>
      </c>
      <c r="D48" s="260">
        <v>11</v>
      </c>
      <c r="E48" s="261"/>
      <c r="F48" s="261"/>
      <c r="G48" s="261"/>
      <c r="H48" s="261"/>
      <c r="I48" s="261"/>
      <c r="K48" s="260">
        <v>11</v>
      </c>
      <c r="L48" s="261"/>
      <c r="M48" s="261"/>
      <c r="N48" s="261"/>
      <c r="O48" s="261"/>
      <c r="P48" s="261"/>
      <c r="R48" s="260">
        <v>11</v>
      </c>
      <c r="S48" s="261"/>
      <c r="T48" s="261"/>
      <c r="U48" s="261"/>
      <c r="V48" s="261"/>
      <c r="W48" s="261"/>
      <c r="Y48" s="260">
        <v>71</v>
      </c>
      <c r="Z48" s="261"/>
      <c r="AA48" s="261"/>
      <c r="AB48" s="261"/>
      <c r="AC48" s="261"/>
      <c r="AD48" s="261"/>
      <c r="AF48" s="260">
        <v>124</v>
      </c>
      <c r="AG48" s="261"/>
      <c r="AH48" s="261"/>
      <c r="AI48" s="261"/>
      <c r="AJ48" s="261"/>
      <c r="AK48" s="261"/>
      <c r="AM48" s="260">
        <v>71</v>
      </c>
      <c r="AN48" s="261"/>
      <c r="AO48" s="261"/>
      <c r="AP48" s="261"/>
      <c r="AQ48" s="261"/>
      <c r="AR48" s="261"/>
    </row>
    <row r="49" spans="1:44" x14ac:dyDescent="0.3">
      <c r="A49" s="265"/>
      <c r="B49" s="268"/>
      <c r="C49" s="19" t="s">
        <v>43</v>
      </c>
      <c r="D49" s="260" t="s">
        <v>277</v>
      </c>
      <c r="E49" s="261"/>
      <c r="F49" s="261"/>
      <c r="G49" s="261"/>
      <c r="H49" s="261"/>
      <c r="I49" s="261"/>
      <c r="K49" s="260" t="s">
        <v>276</v>
      </c>
      <c r="L49" s="261"/>
      <c r="M49" s="261"/>
      <c r="N49" s="261"/>
      <c r="O49" s="261"/>
      <c r="P49" s="261"/>
      <c r="R49" s="260" t="s">
        <v>276</v>
      </c>
      <c r="S49" s="261"/>
      <c r="T49" s="261"/>
      <c r="U49" s="261"/>
      <c r="V49" s="261"/>
      <c r="W49" s="261"/>
      <c r="Y49" s="260">
        <v>218</v>
      </c>
      <c r="Z49" s="261"/>
      <c r="AA49" s="261"/>
      <c r="AB49" s="261"/>
      <c r="AC49" s="261"/>
      <c r="AD49" s="261"/>
      <c r="AF49" s="260">
        <v>218</v>
      </c>
      <c r="AG49" s="261"/>
      <c r="AH49" s="261"/>
      <c r="AI49" s="261"/>
      <c r="AJ49" s="261"/>
      <c r="AK49" s="261"/>
      <c r="AM49" s="260">
        <v>218</v>
      </c>
      <c r="AN49" s="261"/>
      <c r="AO49" s="261"/>
      <c r="AP49" s="261"/>
      <c r="AQ49" s="261"/>
      <c r="AR49" s="261"/>
    </row>
    <row r="50" spans="1:44" x14ac:dyDescent="0.3">
      <c r="A50" s="265"/>
      <c r="B50" s="268"/>
      <c r="C50" s="17" t="s">
        <v>44</v>
      </c>
      <c r="D50" s="254" t="s">
        <v>168</v>
      </c>
      <c r="E50" s="255"/>
      <c r="F50" s="255"/>
      <c r="G50" s="255"/>
      <c r="H50" s="255"/>
      <c r="I50" s="255"/>
      <c r="K50" s="254" t="s">
        <v>168</v>
      </c>
      <c r="L50" s="255"/>
      <c r="M50" s="255"/>
      <c r="N50" s="255"/>
      <c r="O50" s="255"/>
      <c r="P50" s="255"/>
      <c r="R50" s="254" t="s">
        <v>168</v>
      </c>
      <c r="S50" s="255"/>
      <c r="T50" s="255"/>
      <c r="U50" s="255"/>
      <c r="V50" s="255"/>
      <c r="W50" s="255"/>
      <c r="Y50" s="254" t="s">
        <v>168</v>
      </c>
      <c r="Z50" s="255"/>
      <c r="AA50" s="255"/>
      <c r="AB50" s="255"/>
      <c r="AC50" s="255"/>
      <c r="AD50" s="255"/>
      <c r="AF50" s="254" t="s">
        <v>168</v>
      </c>
      <c r="AG50" s="255"/>
      <c r="AH50" s="255"/>
      <c r="AI50" s="255"/>
      <c r="AJ50" s="255"/>
      <c r="AK50" s="255"/>
      <c r="AM50" s="254" t="s">
        <v>168</v>
      </c>
      <c r="AN50" s="255"/>
      <c r="AO50" s="255"/>
      <c r="AP50" s="255"/>
      <c r="AQ50" s="255"/>
      <c r="AR50" s="255"/>
    </row>
    <row r="51" spans="1:44" x14ac:dyDescent="0.3">
      <c r="A51" s="265"/>
      <c r="B51" s="268"/>
      <c r="C51" s="17" t="s">
        <v>45</v>
      </c>
      <c r="D51" s="254" t="s">
        <v>168</v>
      </c>
      <c r="E51" s="255"/>
      <c r="F51" s="255"/>
      <c r="G51" s="255"/>
      <c r="H51" s="255"/>
      <c r="I51" s="255"/>
      <c r="K51" s="254" t="s">
        <v>168</v>
      </c>
      <c r="L51" s="255"/>
      <c r="M51" s="255"/>
      <c r="N51" s="255"/>
      <c r="O51" s="255"/>
      <c r="P51" s="255"/>
      <c r="R51" s="254" t="s">
        <v>168</v>
      </c>
      <c r="S51" s="255"/>
      <c r="T51" s="255"/>
      <c r="U51" s="255"/>
      <c r="V51" s="255"/>
      <c r="W51" s="255"/>
      <c r="Y51" s="254" t="s">
        <v>168</v>
      </c>
      <c r="Z51" s="255"/>
      <c r="AA51" s="255"/>
      <c r="AB51" s="255"/>
      <c r="AC51" s="255"/>
      <c r="AD51" s="255"/>
      <c r="AF51" s="254" t="s">
        <v>168</v>
      </c>
      <c r="AG51" s="255"/>
      <c r="AH51" s="255"/>
      <c r="AI51" s="255"/>
      <c r="AJ51" s="255"/>
      <c r="AK51" s="255"/>
      <c r="AM51" s="254" t="s">
        <v>168</v>
      </c>
      <c r="AN51" s="255"/>
      <c r="AO51" s="255"/>
      <c r="AP51" s="255"/>
      <c r="AQ51" s="255"/>
      <c r="AR51" s="255"/>
    </row>
    <row r="52" spans="1:44" x14ac:dyDescent="0.3">
      <c r="A52" s="265"/>
      <c r="B52" s="268"/>
      <c r="C52" s="19" t="s">
        <v>46</v>
      </c>
      <c r="D52" s="254" t="s">
        <v>168</v>
      </c>
      <c r="E52" s="255"/>
      <c r="F52" s="255"/>
      <c r="G52" s="255"/>
      <c r="H52" s="255"/>
      <c r="I52" s="255"/>
      <c r="K52" s="254" t="s">
        <v>168</v>
      </c>
      <c r="L52" s="255"/>
      <c r="M52" s="255"/>
      <c r="N52" s="255"/>
      <c r="O52" s="255"/>
      <c r="P52" s="255"/>
      <c r="R52" s="254" t="s">
        <v>168</v>
      </c>
      <c r="S52" s="255"/>
      <c r="T52" s="255"/>
      <c r="U52" s="255"/>
      <c r="V52" s="255"/>
      <c r="W52" s="255"/>
      <c r="Y52" s="254" t="s">
        <v>168</v>
      </c>
      <c r="Z52" s="255"/>
      <c r="AA52" s="255"/>
      <c r="AB52" s="255"/>
      <c r="AC52" s="255"/>
      <c r="AD52" s="255"/>
      <c r="AF52" s="254" t="s">
        <v>168</v>
      </c>
      <c r="AG52" s="255"/>
      <c r="AH52" s="255"/>
      <c r="AI52" s="255"/>
      <c r="AJ52" s="255"/>
      <c r="AK52" s="255"/>
      <c r="AM52" s="254">
        <v>9.1999999999999993</v>
      </c>
      <c r="AN52" s="255"/>
      <c r="AO52" s="255"/>
      <c r="AP52" s="255"/>
      <c r="AQ52" s="255"/>
      <c r="AR52" s="255"/>
    </row>
    <row r="53" spans="1:44" x14ac:dyDescent="0.3">
      <c r="A53" s="265"/>
      <c r="B53" s="268"/>
      <c r="C53" s="17" t="s">
        <v>47</v>
      </c>
      <c r="D53" s="252">
        <v>1076.5999999999999</v>
      </c>
      <c r="E53" s="253"/>
      <c r="F53" s="253"/>
      <c r="G53" s="253"/>
      <c r="H53" s="253"/>
      <c r="I53" s="253"/>
      <c r="K53" s="252">
        <v>771</v>
      </c>
      <c r="L53" s="253"/>
      <c r="M53" s="253"/>
      <c r="N53" s="253"/>
      <c r="O53" s="253"/>
      <c r="P53" s="253"/>
      <c r="R53" s="252">
        <v>771</v>
      </c>
      <c r="S53" s="253"/>
      <c r="T53" s="253"/>
      <c r="U53" s="253"/>
      <c r="V53" s="253"/>
      <c r="W53" s="253"/>
      <c r="Y53" s="254">
        <v>522</v>
      </c>
      <c r="Z53" s="255"/>
      <c r="AA53" s="255"/>
      <c r="AB53" s="255"/>
      <c r="AC53" s="255"/>
      <c r="AD53" s="255"/>
      <c r="AF53" s="260">
        <v>532</v>
      </c>
      <c r="AG53" s="261"/>
      <c r="AH53" s="261"/>
      <c r="AI53" s="261"/>
      <c r="AJ53" s="261"/>
      <c r="AK53" s="261"/>
      <c r="AM53" s="260">
        <v>587</v>
      </c>
      <c r="AN53" s="261"/>
      <c r="AO53" s="261"/>
      <c r="AP53" s="261"/>
      <c r="AQ53" s="261"/>
      <c r="AR53" s="261"/>
    </row>
    <row r="54" spans="1:44" ht="15" customHeight="1" x14ac:dyDescent="0.3">
      <c r="A54" s="265"/>
      <c r="B54" s="268"/>
      <c r="C54" s="256" t="s">
        <v>73</v>
      </c>
      <c r="D54" s="254" t="s">
        <v>168</v>
      </c>
      <c r="E54" s="255"/>
      <c r="F54" s="255"/>
      <c r="G54" s="255"/>
      <c r="H54" s="255"/>
      <c r="I54" s="255"/>
      <c r="J54" s="39"/>
      <c r="K54" s="254" t="s">
        <v>168</v>
      </c>
      <c r="L54" s="255"/>
      <c r="M54" s="255"/>
      <c r="N54" s="255"/>
      <c r="O54" s="255"/>
      <c r="P54" s="255"/>
      <c r="Q54" s="39"/>
      <c r="R54" s="254" t="s">
        <v>168</v>
      </c>
      <c r="S54" s="255"/>
      <c r="T54" s="255"/>
      <c r="U54" s="255"/>
      <c r="V54" s="255"/>
      <c r="W54" s="255"/>
      <c r="X54" s="39"/>
      <c r="Y54" s="254" t="s">
        <v>168</v>
      </c>
      <c r="Z54" s="255"/>
      <c r="AA54" s="255"/>
      <c r="AB54" s="255"/>
      <c r="AC54" s="255"/>
      <c r="AD54" s="255"/>
      <c r="AE54" s="39"/>
      <c r="AF54" s="254" t="s">
        <v>168</v>
      </c>
      <c r="AG54" s="255"/>
      <c r="AH54" s="255"/>
      <c r="AI54" s="255"/>
      <c r="AJ54" s="255"/>
      <c r="AK54" s="255"/>
      <c r="AL54" s="39"/>
      <c r="AM54" s="254" t="s">
        <v>168</v>
      </c>
      <c r="AN54" s="255"/>
      <c r="AO54" s="255"/>
      <c r="AP54" s="255"/>
      <c r="AQ54" s="255"/>
      <c r="AR54" s="255"/>
    </row>
    <row r="55" spans="1:44" ht="15" thickBot="1" x14ac:dyDescent="0.35">
      <c r="A55" s="266"/>
      <c r="B55" s="269"/>
      <c r="C55" s="257"/>
      <c r="D55" s="258"/>
      <c r="E55" s="259"/>
      <c r="F55" s="259"/>
      <c r="G55" s="259"/>
      <c r="H55" s="259"/>
      <c r="I55" s="259"/>
      <c r="J55" s="39"/>
      <c r="K55" s="258"/>
      <c r="L55" s="259"/>
      <c r="M55" s="259"/>
      <c r="N55" s="259"/>
      <c r="O55" s="259"/>
      <c r="P55" s="259"/>
      <c r="Q55" s="39"/>
      <c r="R55" s="258"/>
      <c r="S55" s="259"/>
      <c r="T55" s="259"/>
      <c r="U55" s="259"/>
      <c r="V55" s="259"/>
      <c r="W55" s="259"/>
      <c r="X55" s="39"/>
      <c r="Y55" s="258"/>
      <c r="Z55" s="259"/>
      <c r="AA55" s="259"/>
      <c r="AB55" s="259"/>
      <c r="AC55" s="259"/>
      <c r="AD55" s="259"/>
      <c r="AE55" s="39"/>
      <c r="AF55" s="258"/>
      <c r="AG55" s="259"/>
      <c r="AH55" s="259"/>
      <c r="AI55" s="259"/>
      <c r="AJ55" s="259"/>
      <c r="AK55" s="259"/>
      <c r="AL55" s="39"/>
      <c r="AM55" s="258"/>
      <c r="AN55" s="259"/>
      <c r="AO55" s="259"/>
      <c r="AP55" s="259"/>
      <c r="AQ55" s="259"/>
      <c r="AR55" s="259"/>
    </row>
  </sheetData>
  <mergeCells count="311">
    <mergeCell ref="D2:I2"/>
    <mergeCell ref="K2:P2"/>
    <mergeCell ref="R2:W2"/>
    <mergeCell ref="Y2:AD2"/>
    <mergeCell ref="AF2:AK2"/>
    <mergeCell ref="AM2:AR2"/>
    <mergeCell ref="AF3:AK3"/>
    <mergeCell ref="AM3:AR3"/>
    <mergeCell ref="D4:I4"/>
    <mergeCell ref="K4:P4"/>
    <mergeCell ref="R4:W4"/>
    <mergeCell ref="Y4:AD4"/>
    <mergeCell ref="AF4:AK4"/>
    <mergeCell ref="AM4:AR4"/>
    <mergeCell ref="A3:A6"/>
    <mergeCell ref="B3:B6"/>
    <mergeCell ref="D3:I3"/>
    <mergeCell ref="K3:P3"/>
    <mergeCell ref="R3:W3"/>
    <mergeCell ref="Y3:AD3"/>
    <mergeCell ref="D5:I5"/>
    <mergeCell ref="K5:P5"/>
    <mergeCell ref="R5:W5"/>
    <mergeCell ref="Y5:AD5"/>
    <mergeCell ref="D7:I7"/>
    <mergeCell ref="K7:P7"/>
    <mergeCell ref="R7:W7"/>
    <mergeCell ref="Y7:AD7"/>
    <mergeCell ref="AF7:AK7"/>
    <mergeCell ref="AM7:AR7"/>
    <mergeCell ref="AF5:AK5"/>
    <mergeCell ref="AM5:AR5"/>
    <mergeCell ref="D6:I6"/>
    <mergeCell ref="K6:P6"/>
    <mergeCell ref="R6:W6"/>
    <mergeCell ref="Y6:AD6"/>
    <mergeCell ref="AF6:AK6"/>
    <mergeCell ref="AM6:AR6"/>
    <mergeCell ref="A8:A10"/>
    <mergeCell ref="B8:B10"/>
    <mergeCell ref="D8:H8"/>
    <mergeCell ref="K8:O8"/>
    <mergeCell ref="R8:V8"/>
    <mergeCell ref="Y8:AC8"/>
    <mergeCell ref="D10:H10"/>
    <mergeCell ref="K10:O10"/>
    <mergeCell ref="R10:V10"/>
    <mergeCell ref="Y10:AC10"/>
    <mergeCell ref="AF10:AJ10"/>
    <mergeCell ref="AM10:AQ10"/>
    <mergeCell ref="D11:I11"/>
    <mergeCell ref="K11:P11"/>
    <mergeCell ref="R11:W11"/>
    <mergeCell ref="Y11:AD11"/>
    <mergeCell ref="AF11:AK11"/>
    <mergeCell ref="AM11:AR11"/>
    <mergeCell ref="AF8:AJ8"/>
    <mergeCell ref="AM8:AQ8"/>
    <mergeCell ref="D9:H9"/>
    <mergeCell ref="K9:O9"/>
    <mergeCell ref="R9:V9"/>
    <mergeCell ref="Y9:AC9"/>
    <mergeCell ref="AF9:AJ9"/>
    <mergeCell ref="AM9:AQ9"/>
    <mergeCell ref="AF12:AK12"/>
    <mergeCell ref="AM12:AR12"/>
    <mergeCell ref="D13:I13"/>
    <mergeCell ref="K13:P13"/>
    <mergeCell ref="R13:W13"/>
    <mergeCell ref="Y13:AD13"/>
    <mergeCell ref="AF13:AK13"/>
    <mergeCell ref="AM13:AR13"/>
    <mergeCell ref="A12:A14"/>
    <mergeCell ref="B12:B14"/>
    <mergeCell ref="D12:I12"/>
    <mergeCell ref="K12:P12"/>
    <mergeCell ref="R12:W12"/>
    <mergeCell ref="Y12:AD12"/>
    <mergeCell ref="D14:H14"/>
    <mergeCell ref="K14:O14"/>
    <mergeCell ref="R14:V14"/>
    <mergeCell ref="Y14:AC14"/>
    <mergeCell ref="A16:A26"/>
    <mergeCell ref="B16:B26"/>
    <mergeCell ref="D27:I27"/>
    <mergeCell ref="K27:P27"/>
    <mergeCell ref="R27:W27"/>
    <mergeCell ref="Y27:AD27"/>
    <mergeCell ref="AF14:AJ14"/>
    <mergeCell ref="AM14:AQ14"/>
    <mergeCell ref="D15:I15"/>
    <mergeCell ref="K15:P15"/>
    <mergeCell ref="R15:W15"/>
    <mergeCell ref="Y15:AD15"/>
    <mergeCell ref="AF15:AK15"/>
    <mergeCell ref="AM15:AR15"/>
    <mergeCell ref="F29:G29"/>
    <mergeCell ref="M29:N29"/>
    <mergeCell ref="T29:U29"/>
    <mergeCell ref="AA29:AB29"/>
    <mergeCell ref="AH29:AI29"/>
    <mergeCell ref="AO29:AP29"/>
    <mergeCell ref="AF27:AK27"/>
    <mergeCell ref="AM27:AR27"/>
    <mergeCell ref="A28:A35"/>
    <mergeCell ref="B28:B35"/>
    <mergeCell ref="F28:G28"/>
    <mergeCell ref="M28:N28"/>
    <mergeCell ref="T28:U28"/>
    <mergeCell ref="AA28:AB28"/>
    <mergeCell ref="AH28:AI28"/>
    <mergeCell ref="AO28:AP28"/>
    <mergeCell ref="F31:G31"/>
    <mergeCell ref="M31:N31"/>
    <mergeCell ref="T31:U31"/>
    <mergeCell ref="AA31:AB31"/>
    <mergeCell ref="AH31:AI31"/>
    <mergeCell ref="AO31:AP31"/>
    <mergeCell ref="F30:G30"/>
    <mergeCell ref="M30:N30"/>
    <mergeCell ref="T30:U30"/>
    <mergeCell ref="AA30:AB30"/>
    <mergeCell ref="AH30:AI30"/>
    <mergeCell ref="AO30:AP30"/>
    <mergeCell ref="F33:G33"/>
    <mergeCell ref="M33:N33"/>
    <mergeCell ref="T33:U33"/>
    <mergeCell ref="AA33:AB33"/>
    <mergeCell ref="AH33:AI33"/>
    <mergeCell ref="AO33:AP33"/>
    <mergeCell ref="F32:G32"/>
    <mergeCell ref="M32:N32"/>
    <mergeCell ref="T32:U32"/>
    <mergeCell ref="AA32:AB32"/>
    <mergeCell ref="AH32:AI32"/>
    <mergeCell ref="AO32:AP32"/>
    <mergeCell ref="AM36:AR36"/>
    <mergeCell ref="D35:G35"/>
    <mergeCell ref="K35:N35"/>
    <mergeCell ref="R35:U35"/>
    <mergeCell ref="Y35:AB35"/>
    <mergeCell ref="AF35:AI35"/>
    <mergeCell ref="AM35:AP35"/>
    <mergeCell ref="F34:G34"/>
    <mergeCell ref="M34:N34"/>
    <mergeCell ref="T34:U34"/>
    <mergeCell ref="AA34:AB34"/>
    <mergeCell ref="AH34:AI34"/>
    <mergeCell ref="AO34:AP34"/>
    <mergeCell ref="D40:E40"/>
    <mergeCell ref="F40:H40"/>
    <mergeCell ref="K40:L40"/>
    <mergeCell ref="M40:O40"/>
    <mergeCell ref="D36:I36"/>
    <mergeCell ref="K36:P36"/>
    <mergeCell ref="R36:W36"/>
    <mergeCell ref="Y36:AD36"/>
    <mergeCell ref="AF36:AK36"/>
    <mergeCell ref="D39:E39"/>
    <mergeCell ref="F39:H39"/>
    <mergeCell ref="K39:L39"/>
    <mergeCell ref="M39:O39"/>
    <mergeCell ref="R39:S39"/>
    <mergeCell ref="T39:V39"/>
    <mergeCell ref="Y39:Z39"/>
    <mergeCell ref="AA39:AC39"/>
    <mergeCell ref="AF39:AG39"/>
    <mergeCell ref="AH39:AJ39"/>
    <mergeCell ref="AF40:AG40"/>
    <mergeCell ref="AH40:AJ40"/>
    <mergeCell ref="AM37:AN37"/>
    <mergeCell ref="AO37:AQ37"/>
    <mergeCell ref="D38:E38"/>
    <mergeCell ref="F38:H38"/>
    <mergeCell ref="K38:L38"/>
    <mergeCell ref="M38:O38"/>
    <mergeCell ref="R38:S38"/>
    <mergeCell ref="T38:V38"/>
    <mergeCell ref="Y38:Z38"/>
    <mergeCell ref="AA38:AC38"/>
    <mergeCell ref="R37:S37"/>
    <mergeCell ref="T37:V37"/>
    <mergeCell ref="Y37:Z37"/>
    <mergeCell ref="AA37:AC37"/>
    <mergeCell ref="AF37:AG37"/>
    <mergeCell ref="AH37:AJ37"/>
    <mergeCell ref="D37:E37"/>
    <mergeCell ref="F37:H37"/>
    <mergeCell ref="AM39:AN39"/>
    <mergeCell ref="AO39:AQ39"/>
    <mergeCell ref="AF38:AG38"/>
    <mergeCell ref="AH38:AJ38"/>
    <mergeCell ref="AM38:AN38"/>
    <mergeCell ref="AO38:AQ38"/>
    <mergeCell ref="A42:A44"/>
    <mergeCell ref="B42:B44"/>
    <mergeCell ref="E42:F42"/>
    <mergeCell ref="G42:I42"/>
    <mergeCell ref="L42:M42"/>
    <mergeCell ref="N42:P42"/>
    <mergeCell ref="AM40:AN40"/>
    <mergeCell ref="AO40:AQ40"/>
    <mergeCell ref="D41:I41"/>
    <mergeCell ref="K41:P41"/>
    <mergeCell ref="R41:W41"/>
    <mergeCell ref="Y41:AD41"/>
    <mergeCell ref="AF41:AK41"/>
    <mergeCell ref="AM41:AR41"/>
    <mergeCell ref="R40:S40"/>
    <mergeCell ref="T40:V40"/>
    <mergeCell ref="Y40:Z40"/>
    <mergeCell ref="AA40:AC40"/>
    <mergeCell ref="A37:A40"/>
    <mergeCell ref="B37:B40"/>
    <mergeCell ref="K37:L37"/>
    <mergeCell ref="M37:O37"/>
    <mergeCell ref="AN42:AO42"/>
    <mergeCell ref="AP42:AR42"/>
    <mergeCell ref="E43:F43"/>
    <mergeCell ref="G43:I43"/>
    <mergeCell ref="L43:M43"/>
    <mergeCell ref="N43:P43"/>
    <mergeCell ref="S43:T43"/>
    <mergeCell ref="U43:W43"/>
    <mergeCell ref="Z43:AA43"/>
    <mergeCell ref="AB43:AD43"/>
    <mergeCell ref="S42:T42"/>
    <mergeCell ref="U42:W42"/>
    <mergeCell ref="Z42:AA42"/>
    <mergeCell ref="AB42:AD42"/>
    <mergeCell ref="AG42:AH42"/>
    <mergeCell ref="AI42:AK42"/>
    <mergeCell ref="AG43:AH43"/>
    <mergeCell ref="AI43:AK43"/>
    <mergeCell ref="AN43:AO43"/>
    <mergeCell ref="AP43:AR43"/>
    <mergeCell ref="E44:F44"/>
    <mergeCell ref="G44:I44"/>
    <mergeCell ref="L44:M44"/>
    <mergeCell ref="N44:P44"/>
    <mergeCell ref="S44:T44"/>
    <mergeCell ref="U44:W44"/>
    <mergeCell ref="D45:I45"/>
    <mergeCell ref="K45:P45"/>
    <mergeCell ref="R45:W45"/>
    <mergeCell ref="Y45:AD45"/>
    <mergeCell ref="AF45:AK45"/>
    <mergeCell ref="AM45:AR45"/>
    <mergeCell ref="Z44:AA44"/>
    <mergeCell ref="AB44:AD44"/>
    <mergeCell ref="AG44:AH44"/>
    <mergeCell ref="AI44:AK44"/>
    <mergeCell ref="AN44:AO44"/>
    <mergeCell ref="AP44:AR44"/>
    <mergeCell ref="AF46:AK46"/>
    <mergeCell ref="AM46:AR46"/>
    <mergeCell ref="D47:I47"/>
    <mergeCell ref="K47:P47"/>
    <mergeCell ref="R47:W47"/>
    <mergeCell ref="Y47:AD47"/>
    <mergeCell ref="AF47:AK47"/>
    <mergeCell ref="AM47:AR47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AF50:AK50"/>
    <mergeCell ref="AM50:AR50"/>
    <mergeCell ref="AF48:AK48"/>
    <mergeCell ref="AM48:AR48"/>
    <mergeCell ref="D49:I49"/>
    <mergeCell ref="K49:P49"/>
    <mergeCell ref="R49:W49"/>
    <mergeCell ref="Y49:AD49"/>
    <mergeCell ref="AF49:AK49"/>
    <mergeCell ref="AM49:AR49"/>
    <mergeCell ref="D52:I52"/>
    <mergeCell ref="K52:P52"/>
    <mergeCell ref="R52:W52"/>
    <mergeCell ref="Y52:AD52"/>
    <mergeCell ref="AF52:AK52"/>
    <mergeCell ref="AM52:AR52"/>
    <mergeCell ref="D51:I51"/>
    <mergeCell ref="K51:P51"/>
    <mergeCell ref="R51:W51"/>
    <mergeCell ref="Y51:AD51"/>
    <mergeCell ref="AF51:AK51"/>
    <mergeCell ref="AM51:AR51"/>
    <mergeCell ref="AM54:AR55"/>
    <mergeCell ref="C54:C55"/>
    <mergeCell ref="D54:I55"/>
    <mergeCell ref="K54:P55"/>
    <mergeCell ref="R54:W55"/>
    <mergeCell ref="Y54:AD55"/>
    <mergeCell ref="AF54:AK55"/>
    <mergeCell ref="D53:I53"/>
    <mergeCell ref="K53:P53"/>
    <mergeCell ref="R53:W53"/>
    <mergeCell ref="Y53:AD53"/>
    <mergeCell ref="AF53:AK53"/>
    <mergeCell ref="AM53:AR53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zoomScale="60" zoomScaleNormal="60" workbookViewId="0">
      <selection activeCell="Z25" sqref="Z25"/>
    </sheetView>
  </sheetViews>
  <sheetFormatPr baseColWidth="10" defaultColWidth="11.44140625" defaultRowHeight="14.4" x14ac:dyDescent="0.3"/>
  <cols>
    <col min="1" max="1" width="11.44140625" style="5"/>
    <col min="2" max="2" width="44.109375" style="5" customWidth="1"/>
    <col min="3" max="3" width="51.5546875" style="5" bestFit="1" customWidth="1"/>
    <col min="4" max="4" width="11.44140625" style="5"/>
    <col min="5" max="5" width="35" style="5" bestFit="1" customWidth="1"/>
    <col min="6" max="7" width="11.44140625" style="5"/>
    <col min="8" max="8" width="25.88671875" style="5" bestFit="1" customWidth="1"/>
    <col min="9" max="9" width="28.109375" style="5" bestFit="1" customWidth="1"/>
    <col min="10" max="10" width="1.6640625" style="23" customWidth="1"/>
    <col min="11" max="11" width="8.5546875" style="5" bestFit="1" customWidth="1"/>
    <col min="12" max="12" width="35" style="5" bestFit="1" customWidth="1"/>
    <col min="13" max="14" width="9.33203125" style="5" customWidth="1"/>
    <col min="15" max="15" width="25.88671875" style="5" bestFit="1" customWidth="1"/>
    <col min="16" max="16" width="28.109375" style="5" bestFit="1" customWidth="1"/>
    <col min="17" max="17" width="1.6640625" style="23" customWidth="1"/>
    <col min="18" max="19" width="11.44140625" style="5"/>
    <col min="20" max="20" width="34.33203125" style="5" bestFit="1" customWidth="1"/>
    <col min="21" max="21" width="11.44140625" style="5"/>
    <col min="22" max="22" width="25.88671875" style="5" bestFit="1" customWidth="1"/>
    <col min="23" max="23" width="28.109375" style="5" bestFit="1" customWidth="1"/>
    <col min="24" max="24" width="1.6640625" style="8" customWidth="1"/>
    <col min="25" max="25" width="11.44140625" style="5"/>
    <col min="26" max="26" width="34.33203125" style="5" bestFit="1" customWidth="1"/>
    <col min="27" max="27" width="34.33203125" style="5" customWidth="1"/>
    <col min="28" max="28" width="11.44140625" style="5"/>
    <col min="29" max="29" width="25.88671875" style="5" bestFit="1" customWidth="1"/>
    <col min="30" max="30" width="28.109375" style="5" bestFit="1" customWidth="1"/>
    <col min="31" max="31" width="1.6640625" style="8" customWidth="1"/>
    <col min="32" max="16384" width="11.44140625" style="5"/>
  </cols>
  <sheetData>
    <row r="1" spans="1:31" ht="15" thickBot="1" x14ac:dyDescent="0.35"/>
    <row r="2" spans="1:31" ht="15" thickBot="1" x14ac:dyDescent="0.35">
      <c r="A2" s="21"/>
      <c r="B2" s="22" t="s">
        <v>40</v>
      </c>
      <c r="C2" s="22" t="s">
        <v>41</v>
      </c>
      <c r="D2" s="376" t="s">
        <v>48</v>
      </c>
      <c r="E2" s="350"/>
      <c r="F2" s="350"/>
      <c r="G2" s="350"/>
      <c r="H2" s="350"/>
      <c r="I2" s="350"/>
      <c r="J2" s="67"/>
      <c r="K2" s="349" t="s">
        <v>49</v>
      </c>
      <c r="L2" s="350"/>
      <c r="M2" s="350"/>
      <c r="N2" s="350"/>
      <c r="O2" s="350"/>
      <c r="P2" s="350"/>
      <c r="Q2" s="67"/>
      <c r="R2" s="349" t="s">
        <v>50</v>
      </c>
      <c r="S2" s="350"/>
      <c r="T2" s="350"/>
      <c r="U2" s="350"/>
      <c r="V2" s="350"/>
      <c r="W2" s="350"/>
      <c r="X2" s="68"/>
      <c r="Y2" s="349" t="s">
        <v>51</v>
      </c>
      <c r="Z2" s="350"/>
      <c r="AA2" s="350"/>
      <c r="AB2" s="350"/>
      <c r="AC2" s="350"/>
      <c r="AD2" s="350"/>
      <c r="AE2" s="68"/>
    </row>
    <row r="3" spans="1:31" ht="15" customHeight="1" x14ac:dyDescent="0.3">
      <c r="A3" s="351" t="s">
        <v>39</v>
      </c>
      <c r="B3" s="354" t="s">
        <v>38</v>
      </c>
      <c r="C3" s="43" t="s">
        <v>2</v>
      </c>
      <c r="D3" s="359" t="s">
        <v>148</v>
      </c>
      <c r="E3" s="360"/>
      <c r="F3" s="360"/>
      <c r="G3" s="360"/>
      <c r="H3" s="360"/>
      <c r="I3" s="361"/>
      <c r="J3" s="24"/>
      <c r="K3" s="357" t="s">
        <v>148</v>
      </c>
      <c r="L3" s="358"/>
      <c r="M3" s="358"/>
      <c r="N3" s="358"/>
      <c r="O3" s="358"/>
      <c r="P3" s="358"/>
      <c r="Q3" s="24"/>
      <c r="R3" s="357" t="s">
        <v>148</v>
      </c>
      <c r="S3" s="358"/>
      <c r="T3" s="358"/>
      <c r="U3" s="358"/>
      <c r="V3" s="358"/>
      <c r="W3" s="358"/>
      <c r="Y3" s="359" t="s">
        <v>120</v>
      </c>
      <c r="Z3" s="360"/>
      <c r="AA3" s="360"/>
      <c r="AB3" s="360"/>
      <c r="AC3" s="360"/>
      <c r="AD3" s="361"/>
    </row>
    <row r="4" spans="1:31" x14ac:dyDescent="0.3">
      <c r="A4" s="352"/>
      <c r="B4" s="355"/>
      <c r="C4" s="44" t="s">
        <v>3</v>
      </c>
      <c r="D4" s="343" t="s">
        <v>169</v>
      </c>
      <c r="E4" s="344"/>
      <c r="F4" s="344"/>
      <c r="G4" s="344"/>
      <c r="H4" s="344"/>
      <c r="I4" s="345"/>
      <c r="J4" s="24"/>
      <c r="K4" s="343" t="s">
        <v>169</v>
      </c>
      <c r="L4" s="344"/>
      <c r="M4" s="344"/>
      <c r="N4" s="344"/>
      <c r="O4" s="344"/>
      <c r="P4" s="345"/>
      <c r="Q4" s="24"/>
      <c r="R4" s="343" t="s">
        <v>169</v>
      </c>
      <c r="S4" s="344"/>
      <c r="T4" s="344"/>
      <c r="U4" s="344"/>
      <c r="V4" s="344"/>
      <c r="W4" s="345"/>
      <c r="Y4" s="343" t="s">
        <v>203</v>
      </c>
      <c r="Z4" s="344"/>
      <c r="AA4" s="344"/>
      <c r="AB4" s="344"/>
      <c r="AC4" s="344"/>
      <c r="AD4" s="345"/>
    </row>
    <row r="5" spans="1:31" x14ac:dyDescent="0.3">
      <c r="A5" s="352"/>
      <c r="B5" s="355"/>
      <c r="C5" s="69" t="s">
        <v>108</v>
      </c>
      <c r="D5" s="346" t="s">
        <v>214</v>
      </c>
      <c r="E5" s="347"/>
      <c r="F5" s="347"/>
      <c r="G5" s="347"/>
      <c r="H5" s="347"/>
      <c r="I5" s="348"/>
      <c r="J5" s="9"/>
      <c r="K5" s="346" t="s">
        <v>214</v>
      </c>
      <c r="L5" s="347"/>
      <c r="M5" s="347"/>
      <c r="N5" s="347"/>
      <c r="O5" s="347"/>
      <c r="P5" s="348"/>
      <c r="Q5" s="71"/>
      <c r="R5" s="346" t="s">
        <v>214</v>
      </c>
      <c r="S5" s="347"/>
      <c r="T5" s="347"/>
      <c r="U5" s="347"/>
      <c r="V5" s="347"/>
      <c r="W5" s="348"/>
      <c r="X5" s="71"/>
      <c r="Y5" s="346" t="s">
        <v>204</v>
      </c>
      <c r="Z5" s="347"/>
      <c r="AA5" s="347"/>
      <c r="AB5" s="347"/>
      <c r="AC5" s="347"/>
      <c r="AD5" s="348"/>
      <c r="AE5" s="72"/>
    </row>
    <row r="6" spans="1:31" ht="15" thickBot="1" x14ac:dyDescent="0.35">
      <c r="A6" s="353"/>
      <c r="B6" s="356"/>
      <c r="C6" s="61" t="s">
        <v>69</v>
      </c>
      <c r="D6" s="362" t="s">
        <v>171</v>
      </c>
      <c r="E6" s="363"/>
      <c r="F6" s="363"/>
      <c r="G6" s="363"/>
      <c r="H6" s="363"/>
      <c r="I6" s="364"/>
      <c r="J6" s="24"/>
      <c r="K6" s="362" t="s">
        <v>171</v>
      </c>
      <c r="L6" s="363"/>
      <c r="M6" s="363"/>
      <c r="N6" s="363"/>
      <c r="O6" s="363"/>
      <c r="P6" s="364"/>
      <c r="Q6" s="24"/>
      <c r="R6" s="362" t="s">
        <v>171</v>
      </c>
      <c r="S6" s="363"/>
      <c r="T6" s="363"/>
      <c r="U6" s="363"/>
      <c r="V6" s="363"/>
      <c r="W6" s="364"/>
      <c r="X6" s="35"/>
      <c r="Y6" s="365" t="s">
        <v>205</v>
      </c>
      <c r="Z6" s="363"/>
      <c r="AA6" s="363"/>
      <c r="AB6" s="363"/>
      <c r="AC6" s="363"/>
      <c r="AD6" s="364"/>
      <c r="AE6" s="35"/>
    </row>
    <row r="7" spans="1:31" ht="15" thickBot="1" x14ac:dyDescent="0.35">
      <c r="A7" s="11"/>
      <c r="B7" s="13"/>
      <c r="C7" s="60"/>
      <c r="D7" s="319"/>
      <c r="E7" s="320"/>
      <c r="F7" s="320"/>
      <c r="G7" s="320"/>
      <c r="H7" s="320"/>
      <c r="I7" s="320"/>
      <c r="K7" s="262"/>
      <c r="L7" s="263"/>
      <c r="M7" s="263"/>
      <c r="N7" s="263"/>
      <c r="O7" s="263"/>
      <c r="P7" s="263"/>
      <c r="R7" s="262"/>
      <c r="S7" s="263"/>
      <c r="T7" s="263"/>
      <c r="U7" s="263"/>
      <c r="V7" s="263"/>
      <c r="W7" s="263"/>
      <c r="Y7" s="319"/>
      <c r="Z7" s="320"/>
      <c r="AA7" s="320"/>
      <c r="AB7" s="320"/>
      <c r="AC7" s="320"/>
      <c r="AD7" s="320"/>
    </row>
    <row r="8" spans="1:31" ht="15" customHeight="1" x14ac:dyDescent="0.3">
      <c r="A8" s="335" t="s">
        <v>37</v>
      </c>
      <c r="B8" s="336" t="s">
        <v>102</v>
      </c>
      <c r="C8" s="58" t="s">
        <v>5</v>
      </c>
      <c r="D8" s="337" t="s">
        <v>149</v>
      </c>
      <c r="E8" s="338"/>
      <c r="F8" s="338"/>
      <c r="G8" s="338"/>
      <c r="H8" s="339"/>
      <c r="I8" s="101" t="s">
        <v>135</v>
      </c>
      <c r="K8" s="337" t="s">
        <v>205</v>
      </c>
      <c r="L8" s="338"/>
      <c r="M8" s="338"/>
      <c r="N8" s="338"/>
      <c r="O8" s="339"/>
      <c r="P8" s="101" t="s">
        <v>116</v>
      </c>
      <c r="R8" s="337" t="s">
        <v>205</v>
      </c>
      <c r="S8" s="338"/>
      <c r="T8" s="338"/>
      <c r="U8" s="338"/>
      <c r="V8" s="339"/>
      <c r="W8" s="101" t="s">
        <v>116</v>
      </c>
      <c r="Y8" s="337" t="s">
        <v>128</v>
      </c>
      <c r="Z8" s="338"/>
      <c r="AA8" s="338"/>
      <c r="AB8" s="338"/>
      <c r="AC8" s="339"/>
      <c r="AD8" s="101" t="s">
        <v>150</v>
      </c>
    </row>
    <row r="9" spans="1:31" x14ac:dyDescent="0.3">
      <c r="A9" s="335"/>
      <c r="B9" s="336"/>
      <c r="C9" s="14" t="s">
        <v>6</v>
      </c>
      <c r="D9" s="340" t="s">
        <v>149</v>
      </c>
      <c r="E9" s="341"/>
      <c r="F9" s="341"/>
      <c r="G9" s="341"/>
      <c r="H9" s="342"/>
      <c r="I9" s="89" t="s">
        <v>135</v>
      </c>
      <c r="K9" s="340" t="s">
        <v>205</v>
      </c>
      <c r="L9" s="341"/>
      <c r="M9" s="341"/>
      <c r="N9" s="341"/>
      <c r="O9" s="342"/>
      <c r="P9" s="89" t="s">
        <v>117</v>
      </c>
      <c r="R9" s="340" t="s">
        <v>205</v>
      </c>
      <c r="S9" s="341"/>
      <c r="T9" s="341"/>
      <c r="U9" s="341"/>
      <c r="V9" s="342"/>
      <c r="W9" s="89" t="s">
        <v>117</v>
      </c>
      <c r="Y9" s="340" t="s">
        <v>149</v>
      </c>
      <c r="Z9" s="341"/>
      <c r="AA9" s="341"/>
      <c r="AB9" s="341"/>
      <c r="AC9" s="342"/>
      <c r="AD9" s="89" t="s">
        <v>150</v>
      </c>
    </row>
    <row r="10" spans="1:31" ht="15" thickBot="1" x14ac:dyDescent="0.35">
      <c r="A10" s="335"/>
      <c r="B10" s="336"/>
      <c r="C10" s="59" t="s">
        <v>7</v>
      </c>
      <c r="D10" s="331" t="s">
        <v>149</v>
      </c>
      <c r="E10" s="332"/>
      <c r="F10" s="332"/>
      <c r="G10" s="332"/>
      <c r="H10" s="276"/>
      <c r="I10" s="100" t="s">
        <v>135</v>
      </c>
      <c r="K10" s="331" t="s">
        <v>205</v>
      </c>
      <c r="L10" s="332"/>
      <c r="M10" s="332"/>
      <c r="N10" s="332"/>
      <c r="O10" s="276"/>
      <c r="P10" s="100" t="s">
        <v>117</v>
      </c>
      <c r="R10" s="331" t="s">
        <v>205</v>
      </c>
      <c r="S10" s="332"/>
      <c r="T10" s="332"/>
      <c r="U10" s="332"/>
      <c r="V10" s="276"/>
      <c r="W10" s="100" t="s">
        <v>117</v>
      </c>
      <c r="Y10" s="331" t="s">
        <v>168</v>
      </c>
      <c r="Z10" s="332"/>
      <c r="AA10" s="332"/>
      <c r="AB10" s="332"/>
      <c r="AC10" s="276"/>
      <c r="AD10" s="100" t="s">
        <v>150</v>
      </c>
    </row>
    <row r="11" spans="1:31" ht="15" thickBot="1" x14ac:dyDescent="0.35">
      <c r="A11" s="12"/>
      <c r="B11" s="15"/>
      <c r="C11" s="15"/>
      <c r="D11" s="262"/>
      <c r="E11" s="263"/>
      <c r="F11" s="263"/>
      <c r="G11" s="263"/>
      <c r="H11" s="263"/>
      <c r="I11" s="263"/>
      <c r="K11" s="262"/>
      <c r="L11" s="263"/>
      <c r="M11" s="263"/>
      <c r="N11" s="263"/>
      <c r="O11" s="263"/>
      <c r="P11" s="263"/>
      <c r="R11" s="262"/>
      <c r="S11" s="263"/>
      <c r="T11" s="263"/>
      <c r="U11" s="263"/>
      <c r="V11" s="263"/>
      <c r="W11" s="263"/>
      <c r="Y11" s="262"/>
      <c r="Z11" s="263"/>
      <c r="AA11" s="263"/>
      <c r="AB11" s="263"/>
      <c r="AC11" s="263"/>
      <c r="AD11" s="263"/>
    </row>
    <row r="12" spans="1:31" ht="15" customHeight="1" x14ac:dyDescent="0.3">
      <c r="A12" s="321" t="s">
        <v>8</v>
      </c>
      <c r="B12" s="324" t="s">
        <v>103</v>
      </c>
      <c r="C12" s="56" t="s">
        <v>70</v>
      </c>
      <c r="D12" s="327" t="s">
        <v>230</v>
      </c>
      <c r="E12" s="328"/>
      <c r="F12" s="328"/>
      <c r="G12" s="328"/>
      <c r="H12" s="328"/>
      <c r="I12" s="328"/>
      <c r="K12" s="327" t="s">
        <v>230</v>
      </c>
      <c r="L12" s="328"/>
      <c r="M12" s="328"/>
      <c r="N12" s="328"/>
      <c r="O12" s="328"/>
      <c r="P12" s="328"/>
      <c r="R12" s="327" t="s">
        <v>230</v>
      </c>
      <c r="S12" s="328"/>
      <c r="T12" s="328"/>
      <c r="U12" s="328"/>
      <c r="V12" s="328"/>
      <c r="W12" s="328"/>
      <c r="Y12" s="327" t="s">
        <v>206</v>
      </c>
      <c r="Z12" s="328"/>
      <c r="AA12" s="328"/>
      <c r="AB12" s="328"/>
      <c r="AC12" s="328"/>
      <c r="AD12" s="328"/>
    </row>
    <row r="13" spans="1:31" x14ac:dyDescent="0.3">
      <c r="A13" s="322"/>
      <c r="B13" s="325"/>
      <c r="C13" s="16" t="s">
        <v>81</v>
      </c>
      <c r="D13" s="329">
        <v>20</v>
      </c>
      <c r="E13" s="330"/>
      <c r="F13" s="330"/>
      <c r="G13" s="330"/>
      <c r="H13" s="330"/>
      <c r="I13" s="330"/>
      <c r="K13" s="329" t="s">
        <v>168</v>
      </c>
      <c r="L13" s="330"/>
      <c r="M13" s="330"/>
      <c r="N13" s="330"/>
      <c r="O13" s="330"/>
      <c r="P13" s="330"/>
      <c r="R13" s="329" t="s">
        <v>168</v>
      </c>
      <c r="S13" s="330"/>
      <c r="T13" s="330"/>
      <c r="U13" s="330"/>
      <c r="V13" s="330"/>
      <c r="W13" s="330"/>
      <c r="Y13" s="329">
        <v>190</v>
      </c>
      <c r="Z13" s="330"/>
      <c r="AA13" s="330"/>
      <c r="AB13" s="330"/>
      <c r="AC13" s="330"/>
      <c r="AD13" s="330"/>
    </row>
    <row r="14" spans="1:31" ht="15" thickBot="1" x14ac:dyDescent="0.35">
      <c r="A14" s="323"/>
      <c r="B14" s="326"/>
      <c r="C14" s="57" t="s">
        <v>10</v>
      </c>
      <c r="D14" s="318" t="s">
        <v>234</v>
      </c>
      <c r="E14" s="288"/>
      <c r="F14" s="288"/>
      <c r="G14" s="288"/>
      <c r="H14" s="289"/>
      <c r="I14" s="90" t="s">
        <v>135</v>
      </c>
      <c r="K14" s="318" t="s">
        <v>168</v>
      </c>
      <c r="L14" s="288"/>
      <c r="M14" s="288"/>
      <c r="N14" s="288"/>
      <c r="O14" s="289"/>
      <c r="P14" s="90" t="s">
        <v>117</v>
      </c>
      <c r="R14" s="318" t="s">
        <v>168</v>
      </c>
      <c r="S14" s="288"/>
      <c r="T14" s="288"/>
      <c r="U14" s="288"/>
      <c r="V14" s="289"/>
      <c r="W14" s="90" t="s">
        <v>117</v>
      </c>
      <c r="Y14" s="318" t="s">
        <v>185</v>
      </c>
      <c r="Z14" s="288"/>
      <c r="AA14" s="288"/>
      <c r="AB14" s="288"/>
      <c r="AC14" s="289"/>
      <c r="AD14" s="90" t="s">
        <v>135</v>
      </c>
    </row>
    <row r="15" spans="1:31" ht="15" thickBot="1" x14ac:dyDescent="0.35">
      <c r="A15" s="12"/>
      <c r="B15" s="15"/>
      <c r="C15" s="15"/>
      <c r="D15" s="319"/>
      <c r="E15" s="320"/>
      <c r="F15" s="320"/>
      <c r="G15" s="320"/>
      <c r="H15" s="320"/>
      <c r="I15" s="320"/>
      <c r="K15" s="319"/>
      <c r="L15" s="320"/>
      <c r="M15" s="320"/>
      <c r="N15" s="320"/>
      <c r="O15" s="320"/>
      <c r="P15" s="320"/>
      <c r="R15" s="319"/>
      <c r="S15" s="320"/>
      <c r="T15" s="320"/>
      <c r="U15" s="320"/>
      <c r="V15" s="320"/>
      <c r="W15" s="320"/>
      <c r="Y15" s="319"/>
      <c r="Z15" s="320"/>
      <c r="AA15" s="320"/>
      <c r="AB15" s="320"/>
      <c r="AC15" s="320"/>
      <c r="AD15" s="320"/>
    </row>
    <row r="16" spans="1:31" ht="15.75" customHeight="1" thickBot="1" x14ac:dyDescent="0.35">
      <c r="A16" s="315" t="s">
        <v>11</v>
      </c>
      <c r="B16" s="307" t="s">
        <v>104</v>
      </c>
      <c r="C16" s="51" t="s">
        <v>96</v>
      </c>
      <c r="D16" s="102" t="s">
        <v>32</v>
      </c>
      <c r="E16" s="103" t="s">
        <v>74</v>
      </c>
      <c r="F16" s="103" t="s">
        <v>20</v>
      </c>
      <c r="G16" s="103" t="s">
        <v>118</v>
      </c>
      <c r="H16" s="104" t="s">
        <v>101</v>
      </c>
      <c r="I16" s="104" t="s">
        <v>23</v>
      </c>
      <c r="K16" s="102" t="s">
        <v>32</v>
      </c>
      <c r="L16" s="103" t="s">
        <v>74</v>
      </c>
      <c r="M16" s="103" t="s">
        <v>20</v>
      </c>
      <c r="N16" s="103" t="s">
        <v>118</v>
      </c>
      <c r="O16" s="104" t="s">
        <v>101</v>
      </c>
      <c r="P16" s="104" t="s">
        <v>23</v>
      </c>
      <c r="R16" s="102" t="s">
        <v>32</v>
      </c>
      <c r="S16" s="103" t="s">
        <v>74</v>
      </c>
      <c r="T16" s="103" t="s">
        <v>20</v>
      </c>
      <c r="U16" s="103" t="s">
        <v>118</v>
      </c>
      <c r="V16" s="104" t="s">
        <v>101</v>
      </c>
      <c r="W16" s="104" t="s">
        <v>23</v>
      </c>
      <c r="Y16" s="102" t="s">
        <v>32</v>
      </c>
      <c r="Z16" s="103" t="s">
        <v>74</v>
      </c>
      <c r="AA16" s="103" t="s">
        <v>20</v>
      </c>
      <c r="AB16" s="103" t="s">
        <v>118</v>
      </c>
      <c r="AC16" s="104" t="s">
        <v>101</v>
      </c>
      <c r="AD16" s="104" t="s">
        <v>23</v>
      </c>
    </row>
    <row r="17" spans="1:30" ht="15" customHeight="1" x14ac:dyDescent="0.3">
      <c r="A17" s="316"/>
      <c r="B17" s="308"/>
      <c r="C17" s="47" t="s">
        <v>12</v>
      </c>
      <c r="D17" s="53"/>
      <c r="E17" s="48"/>
      <c r="F17" s="91"/>
      <c r="G17" s="91"/>
      <c r="H17" s="83"/>
      <c r="I17" s="83"/>
      <c r="K17" s="53"/>
      <c r="L17" s="48"/>
      <c r="M17" s="91"/>
      <c r="N17" s="91"/>
      <c r="O17" s="83"/>
      <c r="P17" s="83"/>
      <c r="R17" s="53"/>
      <c r="S17" s="48"/>
      <c r="T17" s="91"/>
      <c r="U17" s="91"/>
      <c r="V17" s="83"/>
      <c r="W17" s="83"/>
      <c r="Y17" s="53" t="s">
        <v>129</v>
      </c>
      <c r="Z17" s="48" t="s">
        <v>151</v>
      </c>
      <c r="AA17" s="91" t="s">
        <v>207</v>
      </c>
      <c r="AB17" s="91" t="s">
        <v>134</v>
      </c>
      <c r="AC17" s="83" t="s">
        <v>301</v>
      </c>
      <c r="AD17" s="83">
        <v>1</v>
      </c>
    </row>
    <row r="18" spans="1:30" x14ac:dyDescent="0.3">
      <c r="A18" s="316"/>
      <c r="B18" s="308"/>
      <c r="C18" s="17" t="s">
        <v>13</v>
      </c>
      <c r="D18" s="54" t="s">
        <v>79</v>
      </c>
      <c r="E18" s="76" t="s">
        <v>122</v>
      </c>
      <c r="F18" s="92"/>
      <c r="G18" s="92" t="s">
        <v>137</v>
      </c>
      <c r="H18" s="125" t="s">
        <v>286</v>
      </c>
      <c r="I18" s="125">
        <v>1</v>
      </c>
      <c r="K18" s="54" t="s">
        <v>79</v>
      </c>
      <c r="L18" s="76" t="s">
        <v>122</v>
      </c>
      <c r="M18" s="92"/>
      <c r="N18" s="92" t="s">
        <v>137</v>
      </c>
      <c r="O18" s="171" t="s">
        <v>286</v>
      </c>
      <c r="P18" s="171">
        <v>1</v>
      </c>
      <c r="R18" s="54" t="s">
        <v>79</v>
      </c>
      <c r="S18" s="76" t="s">
        <v>122</v>
      </c>
      <c r="T18" s="92"/>
      <c r="U18" s="92" t="s">
        <v>137</v>
      </c>
      <c r="V18" s="171" t="s">
        <v>286</v>
      </c>
      <c r="W18" s="171">
        <v>1</v>
      </c>
      <c r="Y18" s="54" t="s">
        <v>79</v>
      </c>
      <c r="Z18" s="46" t="s">
        <v>122</v>
      </c>
      <c r="AA18" s="91" t="s">
        <v>207</v>
      </c>
      <c r="AB18" s="92" t="s">
        <v>134</v>
      </c>
      <c r="AC18" s="167" t="s">
        <v>282</v>
      </c>
      <c r="AD18" s="167">
        <v>1</v>
      </c>
    </row>
    <row r="19" spans="1:30" x14ac:dyDescent="0.3">
      <c r="A19" s="316"/>
      <c r="B19" s="308"/>
      <c r="C19" s="17" t="s">
        <v>14</v>
      </c>
      <c r="D19" s="54" t="s">
        <v>285</v>
      </c>
      <c r="E19" s="123" t="s">
        <v>287</v>
      </c>
      <c r="F19" s="92"/>
      <c r="G19" s="92" t="s">
        <v>137</v>
      </c>
      <c r="H19" s="125" t="s">
        <v>288</v>
      </c>
      <c r="I19" s="125">
        <v>1</v>
      </c>
      <c r="K19" s="54" t="s">
        <v>285</v>
      </c>
      <c r="L19" s="172" t="s">
        <v>287</v>
      </c>
      <c r="M19" s="92"/>
      <c r="N19" s="92" t="s">
        <v>137</v>
      </c>
      <c r="O19" s="171" t="s">
        <v>288</v>
      </c>
      <c r="P19" s="171">
        <v>1</v>
      </c>
      <c r="R19" s="54" t="s">
        <v>285</v>
      </c>
      <c r="S19" s="172" t="s">
        <v>287</v>
      </c>
      <c r="T19" s="92"/>
      <c r="U19" s="92" t="s">
        <v>137</v>
      </c>
      <c r="V19" s="171" t="s">
        <v>288</v>
      </c>
      <c r="W19" s="171">
        <v>1</v>
      </c>
      <c r="Y19" s="54" t="s">
        <v>123</v>
      </c>
      <c r="Z19" s="167" t="s">
        <v>124</v>
      </c>
      <c r="AA19" s="91" t="s">
        <v>207</v>
      </c>
      <c r="AB19" s="92" t="s">
        <v>134</v>
      </c>
      <c r="AC19" s="167" t="s">
        <v>283</v>
      </c>
      <c r="AD19" s="167">
        <v>1</v>
      </c>
    </row>
    <row r="20" spans="1:30" x14ac:dyDescent="0.3">
      <c r="A20" s="316"/>
      <c r="B20" s="308"/>
      <c r="C20" s="17" t="s">
        <v>15</v>
      </c>
      <c r="D20" s="54"/>
      <c r="E20" s="125"/>
      <c r="F20" s="92"/>
      <c r="G20" s="92"/>
      <c r="H20" s="125"/>
      <c r="I20" s="125"/>
      <c r="K20" s="54"/>
      <c r="L20" s="171"/>
      <c r="M20" s="92"/>
      <c r="N20" s="92"/>
      <c r="O20" s="171"/>
      <c r="P20" s="171"/>
      <c r="R20" s="54"/>
      <c r="S20" s="171"/>
      <c r="T20" s="92"/>
      <c r="U20" s="92"/>
      <c r="V20" s="171"/>
      <c r="W20" s="171"/>
      <c r="Y20" s="54"/>
      <c r="Z20" s="167"/>
      <c r="AA20" s="91"/>
      <c r="AB20" s="92"/>
      <c r="AC20" s="177"/>
      <c r="AD20" s="167"/>
    </row>
    <row r="21" spans="1:30" x14ac:dyDescent="0.3">
      <c r="A21" s="316"/>
      <c r="B21" s="308"/>
      <c r="C21" s="17" t="s">
        <v>16</v>
      </c>
      <c r="D21" s="54" t="s">
        <v>77</v>
      </c>
      <c r="E21" s="123" t="s">
        <v>99</v>
      </c>
      <c r="F21" s="92"/>
      <c r="G21" s="92" t="s">
        <v>137</v>
      </c>
      <c r="H21" s="125" t="s">
        <v>133</v>
      </c>
      <c r="I21" s="125">
        <v>1</v>
      </c>
      <c r="K21" s="54" t="s">
        <v>77</v>
      </c>
      <c r="L21" s="172" t="s">
        <v>99</v>
      </c>
      <c r="M21" s="92"/>
      <c r="N21" s="92" t="s">
        <v>137</v>
      </c>
      <c r="O21" s="171" t="s">
        <v>133</v>
      </c>
      <c r="P21" s="171">
        <v>1</v>
      </c>
      <c r="R21" s="54" t="s">
        <v>77</v>
      </c>
      <c r="S21" s="172" t="s">
        <v>99</v>
      </c>
      <c r="T21" s="92"/>
      <c r="U21" s="92" t="s">
        <v>137</v>
      </c>
      <c r="V21" s="171" t="s">
        <v>133</v>
      </c>
      <c r="W21" s="171">
        <v>1</v>
      </c>
      <c r="Y21" s="54"/>
      <c r="Z21" s="167"/>
      <c r="AA21" s="92"/>
      <c r="AB21" s="92"/>
      <c r="AC21" s="167"/>
      <c r="AD21" s="167"/>
    </row>
    <row r="22" spans="1:30" x14ac:dyDescent="0.3">
      <c r="A22" s="316"/>
      <c r="B22" s="308"/>
      <c r="C22" s="17" t="s">
        <v>17</v>
      </c>
      <c r="D22" s="54" t="s">
        <v>78</v>
      </c>
      <c r="E22" s="123" t="s">
        <v>112</v>
      </c>
      <c r="F22" s="92"/>
      <c r="G22" s="92" t="s">
        <v>137</v>
      </c>
      <c r="H22" s="125" t="s">
        <v>298</v>
      </c>
      <c r="I22" s="125">
        <v>1</v>
      </c>
      <c r="K22" s="54"/>
      <c r="L22" s="172"/>
      <c r="M22" s="92"/>
      <c r="N22" s="92"/>
      <c r="O22" s="171"/>
      <c r="P22" s="171"/>
      <c r="R22" s="54"/>
      <c r="S22" s="123"/>
      <c r="T22" s="92"/>
      <c r="U22" s="92"/>
      <c r="V22" s="125"/>
      <c r="W22" s="125"/>
      <c r="Y22" s="54"/>
      <c r="Z22" s="167"/>
      <c r="AA22" s="92"/>
      <c r="AB22" s="92"/>
      <c r="AC22" s="167"/>
      <c r="AD22" s="167"/>
    </row>
    <row r="23" spans="1:30" ht="15" thickBot="1" x14ac:dyDescent="0.35">
      <c r="A23" s="316"/>
      <c r="B23" s="308"/>
      <c r="C23" s="36" t="s">
        <v>33</v>
      </c>
      <c r="D23" s="55"/>
      <c r="E23" s="50"/>
      <c r="F23" s="94"/>
      <c r="G23" s="94"/>
      <c r="H23" s="50"/>
      <c r="I23" s="50"/>
      <c r="K23" s="55"/>
      <c r="L23" s="50"/>
      <c r="M23" s="94"/>
      <c r="N23" s="94"/>
      <c r="O23" s="50"/>
      <c r="P23" s="50"/>
      <c r="R23" s="55"/>
      <c r="S23" s="50"/>
      <c r="T23" s="94"/>
      <c r="U23" s="94"/>
      <c r="V23" s="50"/>
      <c r="W23" s="50"/>
      <c r="Y23" s="55"/>
      <c r="Z23" s="50"/>
      <c r="AA23" s="94"/>
      <c r="AB23" s="94"/>
      <c r="AC23" s="50"/>
      <c r="AD23" s="50"/>
    </row>
    <row r="24" spans="1:30" ht="16.8" thickBot="1" x14ac:dyDescent="0.35">
      <c r="A24" s="316"/>
      <c r="B24" s="308"/>
      <c r="C24" s="51" t="s">
        <v>94</v>
      </c>
      <c r="D24" s="102" t="s">
        <v>32</v>
      </c>
      <c r="E24" s="104" t="s">
        <v>95</v>
      </c>
      <c r="F24" s="103" t="s">
        <v>20</v>
      </c>
      <c r="G24" s="103" t="s">
        <v>118</v>
      </c>
      <c r="H24" s="104" t="s">
        <v>97</v>
      </c>
      <c r="I24" s="104" t="s">
        <v>23</v>
      </c>
      <c r="K24" s="102" t="s">
        <v>32</v>
      </c>
      <c r="L24" s="104" t="s">
        <v>95</v>
      </c>
      <c r="M24" s="103" t="s">
        <v>20</v>
      </c>
      <c r="N24" s="103" t="s">
        <v>118</v>
      </c>
      <c r="O24" s="104" t="s">
        <v>97</v>
      </c>
      <c r="P24" s="104" t="s">
        <v>23</v>
      </c>
      <c r="R24" s="102" t="s">
        <v>32</v>
      </c>
      <c r="S24" s="104" t="s">
        <v>95</v>
      </c>
      <c r="T24" s="103" t="s">
        <v>20</v>
      </c>
      <c r="U24" s="103" t="s">
        <v>118</v>
      </c>
      <c r="V24" s="104" t="s">
        <v>97</v>
      </c>
      <c r="W24" s="104" t="s">
        <v>23</v>
      </c>
      <c r="Y24" s="102" t="s">
        <v>32</v>
      </c>
      <c r="Z24" s="104" t="s">
        <v>95</v>
      </c>
      <c r="AA24" s="103" t="s">
        <v>20</v>
      </c>
      <c r="AB24" s="103" t="s">
        <v>118</v>
      </c>
      <c r="AC24" s="104" t="s">
        <v>97</v>
      </c>
      <c r="AD24" s="104" t="s">
        <v>23</v>
      </c>
    </row>
    <row r="25" spans="1:30" x14ac:dyDescent="0.3">
      <c r="A25" s="316"/>
      <c r="B25" s="308"/>
      <c r="C25" s="47" t="s">
        <v>19</v>
      </c>
      <c r="D25" s="53"/>
      <c r="E25" s="83"/>
      <c r="F25" s="91"/>
      <c r="G25" s="91"/>
      <c r="H25" s="83"/>
      <c r="I25" s="83"/>
      <c r="K25" s="53"/>
      <c r="L25" s="83"/>
      <c r="M25" s="91"/>
      <c r="N25" s="91"/>
      <c r="O25" s="83"/>
      <c r="P25" s="83"/>
      <c r="R25" s="53"/>
      <c r="S25" s="83"/>
      <c r="T25" s="91"/>
      <c r="U25" s="91"/>
      <c r="V25" s="83"/>
      <c r="W25" s="83"/>
      <c r="Y25" s="53" t="s">
        <v>190</v>
      </c>
      <c r="Z25" s="83" t="s">
        <v>493</v>
      </c>
      <c r="AA25" s="91" t="s">
        <v>113</v>
      </c>
      <c r="AB25" s="91" t="s">
        <v>140</v>
      </c>
      <c r="AC25" s="83" t="s">
        <v>300</v>
      </c>
      <c r="AD25" s="83">
        <v>1</v>
      </c>
    </row>
    <row r="26" spans="1:30" ht="15" thickBot="1" x14ac:dyDescent="0.35">
      <c r="A26" s="317"/>
      <c r="B26" s="309"/>
      <c r="C26" s="49" t="s">
        <v>18</v>
      </c>
      <c r="D26" s="55"/>
      <c r="E26" s="50"/>
      <c r="F26" s="92"/>
      <c r="G26" s="92"/>
      <c r="H26" s="50"/>
      <c r="I26" s="50"/>
      <c r="K26" s="55"/>
      <c r="L26" s="50"/>
      <c r="M26" s="92"/>
      <c r="N26" s="92"/>
      <c r="O26" s="50"/>
      <c r="P26" s="50"/>
      <c r="R26" s="55"/>
      <c r="S26" s="50"/>
      <c r="T26" s="92"/>
      <c r="U26" s="92"/>
      <c r="V26" s="50"/>
      <c r="W26" s="50"/>
      <c r="Y26" s="55"/>
      <c r="Z26" s="50"/>
      <c r="AA26" s="92"/>
      <c r="AB26" s="92"/>
      <c r="AC26" s="50"/>
      <c r="AD26" s="50"/>
    </row>
    <row r="27" spans="1:30" ht="15" thickBot="1" x14ac:dyDescent="0.35">
      <c r="A27" s="18"/>
      <c r="B27" s="15"/>
      <c r="C27" s="15"/>
      <c r="D27" s="262"/>
      <c r="E27" s="263"/>
      <c r="F27" s="263"/>
      <c r="G27" s="263"/>
      <c r="H27" s="263"/>
      <c r="I27" s="263"/>
      <c r="K27" s="262"/>
      <c r="L27" s="263"/>
      <c r="M27" s="263"/>
      <c r="N27" s="263"/>
      <c r="O27" s="263"/>
      <c r="P27" s="263"/>
      <c r="R27" s="262"/>
      <c r="S27" s="263"/>
      <c r="T27" s="263"/>
      <c r="U27" s="263"/>
      <c r="V27" s="263"/>
      <c r="W27" s="263"/>
      <c r="Y27" s="262"/>
      <c r="Z27" s="263"/>
      <c r="AA27" s="263"/>
      <c r="AB27" s="263"/>
      <c r="AC27" s="263"/>
      <c r="AD27" s="263"/>
    </row>
    <row r="28" spans="1:30" ht="60" customHeight="1" thickBot="1" x14ac:dyDescent="0.35">
      <c r="A28" s="264" t="s">
        <v>21</v>
      </c>
      <c r="B28" s="307" t="s">
        <v>105</v>
      </c>
      <c r="C28" s="51"/>
      <c r="D28" s="121" t="s">
        <v>32</v>
      </c>
      <c r="E28" s="85" t="s">
        <v>20</v>
      </c>
      <c r="F28" s="310" t="s">
        <v>98</v>
      </c>
      <c r="G28" s="305"/>
      <c r="H28" s="95" t="s">
        <v>23</v>
      </c>
      <c r="I28" s="84" t="s">
        <v>119</v>
      </c>
      <c r="K28" s="113" t="s">
        <v>32</v>
      </c>
      <c r="L28" s="85" t="s">
        <v>20</v>
      </c>
      <c r="M28" s="310" t="s">
        <v>98</v>
      </c>
      <c r="N28" s="305"/>
      <c r="O28" s="95" t="s">
        <v>23</v>
      </c>
      <c r="P28" s="84" t="s">
        <v>119</v>
      </c>
      <c r="R28" s="121" t="s">
        <v>32</v>
      </c>
      <c r="S28" s="85" t="s">
        <v>20</v>
      </c>
      <c r="T28" s="310" t="s">
        <v>98</v>
      </c>
      <c r="U28" s="305"/>
      <c r="V28" s="95" t="s">
        <v>23</v>
      </c>
      <c r="W28" s="84" t="s">
        <v>119</v>
      </c>
      <c r="Y28" s="165" t="s">
        <v>32</v>
      </c>
      <c r="Z28" s="85" t="s">
        <v>20</v>
      </c>
      <c r="AA28" s="310" t="s">
        <v>98</v>
      </c>
      <c r="AB28" s="305"/>
      <c r="AC28" s="95" t="s">
        <v>23</v>
      </c>
      <c r="AD28" s="84" t="s">
        <v>119</v>
      </c>
    </row>
    <row r="29" spans="1:30" ht="17.25" customHeight="1" x14ac:dyDescent="0.3">
      <c r="A29" s="265"/>
      <c r="B29" s="308"/>
      <c r="C29" s="47" t="s">
        <v>24</v>
      </c>
      <c r="D29" s="170" t="s">
        <v>244</v>
      </c>
      <c r="E29" s="83" t="s">
        <v>289</v>
      </c>
      <c r="F29" s="311" t="s">
        <v>208</v>
      </c>
      <c r="G29" s="312"/>
      <c r="H29" s="83">
        <v>1</v>
      </c>
      <c r="I29" s="91" t="s">
        <v>137</v>
      </c>
      <c r="K29" s="117" t="s">
        <v>293</v>
      </c>
      <c r="L29" s="83"/>
      <c r="M29" s="311" t="s">
        <v>294</v>
      </c>
      <c r="N29" s="312"/>
      <c r="O29" s="91">
        <v>1</v>
      </c>
      <c r="P29" s="91" t="s">
        <v>290</v>
      </c>
      <c r="R29" s="173" t="s">
        <v>293</v>
      </c>
      <c r="S29" s="83"/>
      <c r="T29" s="311" t="s">
        <v>294</v>
      </c>
      <c r="U29" s="312"/>
      <c r="V29" s="91">
        <v>1</v>
      </c>
      <c r="W29" s="91" t="s">
        <v>290</v>
      </c>
      <c r="Y29" s="164" t="s">
        <v>244</v>
      </c>
      <c r="Z29" s="83" t="s">
        <v>295</v>
      </c>
      <c r="AA29" s="311" t="s">
        <v>208</v>
      </c>
      <c r="AB29" s="312"/>
      <c r="AC29" s="91">
        <v>1</v>
      </c>
      <c r="AD29" s="91" t="s">
        <v>137</v>
      </c>
    </row>
    <row r="30" spans="1:30" ht="17.25" customHeight="1" x14ac:dyDescent="0.3">
      <c r="A30" s="265"/>
      <c r="B30" s="308"/>
      <c r="C30" s="17" t="s">
        <v>24</v>
      </c>
      <c r="D30" s="173" t="s">
        <v>291</v>
      </c>
      <c r="E30" s="83" t="s">
        <v>289</v>
      </c>
      <c r="F30" s="311" t="s">
        <v>292</v>
      </c>
      <c r="G30" s="312"/>
      <c r="H30" s="83">
        <v>1</v>
      </c>
      <c r="I30" s="91" t="s">
        <v>138</v>
      </c>
      <c r="K30" s="118"/>
      <c r="L30" s="119"/>
      <c r="M30" s="306"/>
      <c r="N30" s="260"/>
      <c r="O30" s="96"/>
      <c r="P30" s="92"/>
      <c r="R30" s="124"/>
      <c r="S30" s="125"/>
      <c r="T30" s="306"/>
      <c r="U30" s="260"/>
      <c r="V30" s="96"/>
      <c r="W30" s="92"/>
      <c r="Y30" s="164"/>
      <c r="Z30" s="167"/>
      <c r="AA30" s="306"/>
      <c r="AB30" s="260"/>
      <c r="AC30" s="96"/>
      <c r="AD30" s="92"/>
    </row>
    <row r="31" spans="1:30" x14ac:dyDescent="0.3">
      <c r="A31" s="265"/>
      <c r="B31" s="308"/>
      <c r="C31" s="17" t="s">
        <v>25</v>
      </c>
      <c r="D31" s="124"/>
      <c r="E31" s="125"/>
      <c r="F31" s="306"/>
      <c r="G31" s="260"/>
      <c r="H31" s="92"/>
      <c r="I31" s="92"/>
      <c r="K31" s="118"/>
      <c r="L31" s="119"/>
      <c r="M31" s="306"/>
      <c r="N31" s="260"/>
      <c r="O31" s="92"/>
      <c r="P31" s="92"/>
      <c r="R31" s="124"/>
      <c r="S31" s="125"/>
      <c r="T31" s="306"/>
      <c r="U31" s="260"/>
      <c r="V31" s="92"/>
      <c r="W31" s="92"/>
      <c r="Y31" s="164" t="s">
        <v>256</v>
      </c>
      <c r="Z31" s="167" t="s">
        <v>295</v>
      </c>
      <c r="AA31" s="306" t="s">
        <v>210</v>
      </c>
      <c r="AB31" s="260"/>
      <c r="AC31" s="92">
        <v>2</v>
      </c>
      <c r="AD31" s="92" t="s">
        <v>202</v>
      </c>
    </row>
    <row r="32" spans="1:30" x14ac:dyDescent="0.3">
      <c r="A32" s="265"/>
      <c r="B32" s="308"/>
      <c r="C32" s="17" t="s">
        <v>22</v>
      </c>
      <c r="D32" s="124"/>
      <c r="E32" s="125"/>
      <c r="F32" s="261"/>
      <c r="G32" s="261"/>
      <c r="H32" s="92"/>
      <c r="I32" s="92"/>
      <c r="K32" s="118"/>
      <c r="L32" s="119"/>
      <c r="M32" s="261"/>
      <c r="N32" s="261"/>
      <c r="O32" s="92"/>
      <c r="P32" s="92"/>
      <c r="R32" s="124"/>
      <c r="S32" s="125"/>
      <c r="T32" s="261"/>
      <c r="U32" s="261"/>
      <c r="V32" s="92"/>
      <c r="W32" s="92"/>
      <c r="Y32" s="164"/>
      <c r="Z32" s="167"/>
      <c r="AA32" s="261"/>
      <c r="AB32" s="261"/>
      <c r="AC32" s="92"/>
      <c r="AD32" s="92"/>
    </row>
    <row r="33" spans="1:31" x14ac:dyDescent="0.3">
      <c r="A33" s="265"/>
      <c r="B33" s="308"/>
      <c r="C33" s="17" t="s">
        <v>22</v>
      </c>
      <c r="D33" s="124"/>
      <c r="E33" s="125"/>
      <c r="F33" s="306"/>
      <c r="G33" s="260"/>
      <c r="H33" s="92"/>
      <c r="I33" s="97"/>
      <c r="K33" s="118"/>
      <c r="L33" s="119"/>
      <c r="M33" s="306"/>
      <c r="N33" s="260"/>
      <c r="O33" s="92"/>
      <c r="P33" s="97"/>
      <c r="R33" s="124"/>
      <c r="S33" s="125"/>
      <c r="T33" s="306"/>
      <c r="U33" s="260"/>
      <c r="V33" s="92"/>
      <c r="W33" s="97"/>
      <c r="Y33" s="164"/>
      <c r="Z33" s="167"/>
      <c r="AA33" s="306"/>
      <c r="AB33" s="260"/>
      <c r="AC33" s="92"/>
      <c r="AD33" s="97"/>
    </row>
    <row r="34" spans="1:31" ht="15" thickBot="1" x14ac:dyDescent="0.35">
      <c r="A34" s="265"/>
      <c r="B34" s="308"/>
      <c r="C34" s="49" t="s">
        <v>22</v>
      </c>
      <c r="D34" s="126"/>
      <c r="E34" s="50"/>
      <c r="F34" s="313"/>
      <c r="G34" s="314"/>
      <c r="H34" s="94"/>
      <c r="I34" s="93"/>
      <c r="K34" s="120"/>
      <c r="L34" s="50"/>
      <c r="M34" s="313"/>
      <c r="N34" s="314"/>
      <c r="O34" s="94"/>
      <c r="P34" s="93"/>
      <c r="R34" s="126"/>
      <c r="S34" s="50"/>
      <c r="T34" s="313"/>
      <c r="U34" s="314"/>
      <c r="V34" s="94"/>
      <c r="W34" s="93"/>
      <c r="Y34" s="166"/>
      <c r="Z34" s="50"/>
      <c r="AA34" s="313"/>
      <c r="AB34" s="314"/>
      <c r="AC34" s="94"/>
      <c r="AD34" s="93"/>
    </row>
    <row r="35" spans="1:31" s="37" customFormat="1" ht="15" thickBot="1" x14ac:dyDescent="0.35">
      <c r="A35" s="266"/>
      <c r="B35" s="309"/>
      <c r="C35" s="51" t="s">
        <v>71</v>
      </c>
      <c r="D35" s="304"/>
      <c r="E35" s="304"/>
      <c r="F35" s="304"/>
      <c r="G35" s="305"/>
      <c r="H35" s="103"/>
      <c r="I35" s="52"/>
      <c r="J35" s="38"/>
      <c r="K35" s="304"/>
      <c r="L35" s="304"/>
      <c r="M35" s="304"/>
      <c r="N35" s="305"/>
      <c r="O35" s="103"/>
      <c r="P35" s="52"/>
      <c r="Q35" s="38"/>
      <c r="R35" s="304"/>
      <c r="S35" s="304"/>
      <c r="T35" s="304"/>
      <c r="U35" s="305"/>
      <c r="V35" s="103"/>
      <c r="W35" s="52"/>
      <c r="X35" s="38"/>
      <c r="Y35" s="304"/>
      <c r="Z35" s="304"/>
      <c r="AA35" s="304"/>
      <c r="AB35" s="305"/>
      <c r="AC35" s="103"/>
      <c r="AD35" s="52"/>
      <c r="AE35" s="38"/>
    </row>
    <row r="36" spans="1:31" ht="15" thickBot="1" x14ac:dyDescent="0.35">
      <c r="A36" s="12"/>
      <c r="B36" s="15"/>
      <c r="C36" s="15"/>
      <c r="D36" s="262"/>
      <c r="E36" s="263"/>
      <c r="F36" s="263"/>
      <c r="G36" s="263"/>
      <c r="H36" s="263"/>
      <c r="I36" s="263"/>
      <c r="K36" s="262"/>
      <c r="L36" s="263"/>
      <c r="M36" s="263"/>
      <c r="N36" s="263"/>
      <c r="O36" s="263"/>
      <c r="P36" s="263"/>
      <c r="R36" s="262"/>
      <c r="S36" s="263"/>
      <c r="T36" s="263"/>
      <c r="U36" s="263"/>
      <c r="V36" s="263"/>
      <c r="W36" s="263"/>
      <c r="Y36" s="262"/>
      <c r="Z36" s="263"/>
      <c r="AA36" s="263"/>
      <c r="AB36" s="263"/>
      <c r="AC36" s="263"/>
      <c r="AD36" s="263"/>
    </row>
    <row r="37" spans="1:31" ht="15.75" customHeight="1" thickBot="1" x14ac:dyDescent="0.35">
      <c r="A37" s="291" t="s">
        <v>26</v>
      </c>
      <c r="B37" s="292" t="s">
        <v>106</v>
      </c>
      <c r="C37" s="56"/>
      <c r="D37" s="295" t="s">
        <v>9</v>
      </c>
      <c r="E37" s="296"/>
      <c r="F37" s="297" t="s">
        <v>10</v>
      </c>
      <c r="G37" s="295"/>
      <c r="H37" s="296"/>
      <c r="I37" s="80" t="s">
        <v>118</v>
      </c>
      <c r="J37" s="66" t="s">
        <v>9</v>
      </c>
      <c r="K37" s="295" t="s">
        <v>9</v>
      </c>
      <c r="L37" s="296"/>
      <c r="M37" s="297" t="s">
        <v>10</v>
      </c>
      <c r="N37" s="295"/>
      <c r="O37" s="296"/>
      <c r="P37" s="80" t="s">
        <v>118</v>
      </c>
      <c r="Q37" s="66"/>
      <c r="R37" s="295" t="s">
        <v>9</v>
      </c>
      <c r="S37" s="296"/>
      <c r="T37" s="297" t="s">
        <v>10</v>
      </c>
      <c r="U37" s="295"/>
      <c r="V37" s="296"/>
      <c r="W37" s="80" t="s">
        <v>118</v>
      </c>
      <c r="X37" s="66"/>
      <c r="Y37" s="295" t="s">
        <v>9</v>
      </c>
      <c r="Z37" s="296"/>
      <c r="AA37" s="297" t="s">
        <v>10</v>
      </c>
      <c r="AB37" s="295"/>
      <c r="AC37" s="296"/>
      <c r="AD37" s="80" t="s">
        <v>118</v>
      </c>
      <c r="AE37" s="66"/>
    </row>
    <row r="38" spans="1:31" ht="15" customHeight="1" x14ac:dyDescent="0.3">
      <c r="A38" s="291"/>
      <c r="B38" s="293"/>
      <c r="C38" s="16" t="s">
        <v>27</v>
      </c>
      <c r="D38" s="302" t="s">
        <v>284</v>
      </c>
      <c r="E38" s="303"/>
      <c r="F38" s="300" t="s">
        <v>231</v>
      </c>
      <c r="G38" s="301"/>
      <c r="H38" s="299"/>
      <c r="I38" s="98" t="s">
        <v>126</v>
      </c>
      <c r="K38" s="302" t="s">
        <v>232</v>
      </c>
      <c r="L38" s="303"/>
      <c r="M38" s="300" t="s">
        <v>231</v>
      </c>
      <c r="N38" s="301"/>
      <c r="O38" s="299"/>
      <c r="P38" s="98" t="s">
        <v>233</v>
      </c>
      <c r="R38" s="302" t="s">
        <v>232</v>
      </c>
      <c r="S38" s="303"/>
      <c r="T38" s="300" t="s">
        <v>231</v>
      </c>
      <c r="U38" s="301"/>
      <c r="V38" s="299"/>
      <c r="W38" s="98" t="s">
        <v>233</v>
      </c>
      <c r="Y38" s="302" t="s">
        <v>193</v>
      </c>
      <c r="Z38" s="303"/>
      <c r="AA38" s="300" t="s">
        <v>211</v>
      </c>
      <c r="AB38" s="301"/>
      <c r="AC38" s="299"/>
      <c r="AD38" s="98" t="s">
        <v>126</v>
      </c>
    </row>
    <row r="39" spans="1:31" x14ac:dyDescent="0.3">
      <c r="A39" s="291"/>
      <c r="B39" s="293"/>
      <c r="C39" s="16" t="s">
        <v>28</v>
      </c>
      <c r="D39" s="285"/>
      <c r="E39" s="286"/>
      <c r="F39" s="287"/>
      <c r="G39" s="285"/>
      <c r="H39" s="286"/>
      <c r="I39" s="99"/>
      <c r="K39" s="285"/>
      <c r="L39" s="286"/>
      <c r="M39" s="287"/>
      <c r="N39" s="285"/>
      <c r="O39" s="286"/>
      <c r="P39" s="99"/>
      <c r="R39" s="285"/>
      <c r="S39" s="286"/>
      <c r="T39" s="287"/>
      <c r="U39" s="285"/>
      <c r="V39" s="286"/>
      <c r="W39" s="99"/>
      <c r="Y39" s="285"/>
      <c r="Z39" s="286"/>
      <c r="AA39" s="287"/>
      <c r="AB39" s="285"/>
      <c r="AC39" s="286"/>
      <c r="AD39" s="99"/>
    </row>
    <row r="40" spans="1:31" ht="15" thickBot="1" x14ac:dyDescent="0.35">
      <c r="A40" s="291"/>
      <c r="B40" s="294"/>
      <c r="C40" s="57" t="s">
        <v>29</v>
      </c>
      <c r="D40" s="288"/>
      <c r="E40" s="289"/>
      <c r="F40" s="290"/>
      <c r="G40" s="288"/>
      <c r="H40" s="289"/>
      <c r="I40" s="90"/>
      <c r="K40" s="288"/>
      <c r="L40" s="289"/>
      <c r="M40" s="290"/>
      <c r="N40" s="288"/>
      <c r="O40" s="289"/>
      <c r="P40" s="90"/>
      <c r="R40" s="288"/>
      <c r="S40" s="289"/>
      <c r="T40" s="290"/>
      <c r="U40" s="288"/>
      <c r="V40" s="289"/>
      <c r="W40" s="90"/>
      <c r="Y40" s="288"/>
      <c r="Z40" s="289"/>
      <c r="AA40" s="290"/>
      <c r="AB40" s="288"/>
      <c r="AC40" s="289"/>
      <c r="AD40" s="90"/>
    </row>
    <row r="41" spans="1:31" ht="15" thickBot="1" x14ac:dyDescent="0.35">
      <c r="A41" s="12"/>
      <c r="B41" s="15"/>
      <c r="C41" s="15"/>
      <c r="D41" s="262"/>
      <c r="E41" s="263"/>
      <c r="F41" s="263"/>
      <c r="G41" s="263"/>
      <c r="H41" s="263"/>
      <c r="I41" s="263"/>
      <c r="K41" s="262"/>
      <c r="L41" s="263"/>
      <c r="M41" s="263"/>
      <c r="N41" s="263"/>
      <c r="O41" s="263"/>
      <c r="P41" s="263"/>
      <c r="R41" s="262"/>
      <c r="S41" s="263"/>
      <c r="T41" s="263"/>
      <c r="U41" s="263"/>
      <c r="V41" s="263"/>
      <c r="W41" s="263"/>
      <c r="Y41" s="262"/>
      <c r="Z41" s="263"/>
      <c r="AA41" s="263"/>
      <c r="AB41" s="263"/>
      <c r="AC41" s="263"/>
      <c r="AD41" s="263"/>
    </row>
    <row r="42" spans="1:31" ht="15" customHeight="1" thickBot="1" x14ac:dyDescent="0.35">
      <c r="A42" s="277" t="s">
        <v>30</v>
      </c>
      <c r="B42" s="279" t="s">
        <v>107</v>
      </c>
      <c r="C42" s="65"/>
      <c r="D42" s="128" t="s">
        <v>9</v>
      </c>
      <c r="E42" s="282" t="s">
        <v>90</v>
      </c>
      <c r="F42" s="283"/>
      <c r="G42" s="284" t="s">
        <v>121</v>
      </c>
      <c r="H42" s="284"/>
      <c r="I42" s="284"/>
      <c r="K42" s="114" t="s">
        <v>9</v>
      </c>
      <c r="L42" s="282" t="s">
        <v>90</v>
      </c>
      <c r="M42" s="283"/>
      <c r="N42" s="284" t="s">
        <v>121</v>
      </c>
      <c r="O42" s="284"/>
      <c r="P42" s="284"/>
      <c r="R42" s="128" t="s">
        <v>9</v>
      </c>
      <c r="S42" s="282" t="s">
        <v>90</v>
      </c>
      <c r="T42" s="283"/>
      <c r="U42" s="284" t="s">
        <v>121</v>
      </c>
      <c r="V42" s="284"/>
      <c r="W42" s="284"/>
      <c r="Y42" s="168" t="s">
        <v>9</v>
      </c>
      <c r="Z42" s="282" t="s">
        <v>90</v>
      </c>
      <c r="AA42" s="283"/>
      <c r="AB42" s="284" t="s">
        <v>121</v>
      </c>
      <c r="AC42" s="284"/>
      <c r="AD42" s="284"/>
    </row>
    <row r="43" spans="1:31" ht="15" customHeight="1" thickBot="1" x14ac:dyDescent="0.35">
      <c r="A43" s="278"/>
      <c r="B43" s="280"/>
      <c r="C43" s="64" t="s">
        <v>35</v>
      </c>
      <c r="D43" s="129"/>
      <c r="E43" s="272">
        <v>6</v>
      </c>
      <c r="F43" s="273"/>
      <c r="G43" s="368">
        <v>89</v>
      </c>
      <c r="H43" s="368"/>
      <c r="I43" s="368"/>
      <c r="K43" s="115"/>
      <c r="L43" s="275">
        <v>10</v>
      </c>
      <c r="M43" s="276"/>
      <c r="N43" s="368">
        <v>89</v>
      </c>
      <c r="O43" s="368"/>
      <c r="P43" s="368"/>
      <c r="R43" s="129"/>
      <c r="S43" s="275">
        <v>10</v>
      </c>
      <c r="T43" s="276"/>
      <c r="U43" s="368">
        <v>89</v>
      </c>
      <c r="V43" s="368"/>
      <c r="W43" s="368"/>
      <c r="Y43" s="169"/>
      <c r="Z43" s="272" t="s">
        <v>236</v>
      </c>
      <c r="AA43" s="273"/>
      <c r="AB43" s="274" t="s">
        <v>307</v>
      </c>
      <c r="AC43" s="274"/>
      <c r="AD43" s="274"/>
    </row>
    <row r="44" spans="1:31" ht="15" thickBot="1" x14ac:dyDescent="0.35">
      <c r="A44" s="278"/>
      <c r="B44" s="281"/>
      <c r="C44" s="63" t="s">
        <v>34</v>
      </c>
      <c r="D44" s="127"/>
      <c r="E44" s="275" t="s">
        <v>212</v>
      </c>
      <c r="F44" s="276"/>
      <c r="G44" s="274"/>
      <c r="H44" s="274"/>
      <c r="I44" s="274"/>
      <c r="K44" s="116"/>
      <c r="L44" s="275"/>
      <c r="M44" s="276"/>
      <c r="N44" s="274"/>
      <c r="O44" s="274"/>
      <c r="P44" s="274"/>
      <c r="R44" s="127"/>
      <c r="S44" s="275"/>
      <c r="T44" s="276"/>
      <c r="U44" s="274"/>
      <c r="V44" s="274"/>
      <c r="W44" s="274"/>
      <c r="Y44" s="163" t="s">
        <v>212</v>
      </c>
      <c r="Z44" s="275" t="s">
        <v>213</v>
      </c>
      <c r="AA44" s="276"/>
      <c r="AB44" s="274"/>
      <c r="AC44" s="274"/>
      <c r="AD44" s="274"/>
    </row>
    <row r="45" spans="1:31" ht="15" thickBot="1" x14ac:dyDescent="0.35">
      <c r="A45" s="12"/>
      <c r="B45" s="15"/>
      <c r="C45" s="15"/>
      <c r="D45" s="262"/>
      <c r="E45" s="263"/>
      <c r="F45" s="263"/>
      <c r="G45" s="263"/>
      <c r="H45" s="263"/>
      <c r="I45" s="263"/>
      <c r="K45" s="262"/>
      <c r="L45" s="263"/>
      <c r="M45" s="263"/>
      <c r="N45" s="263"/>
      <c r="O45" s="263"/>
      <c r="P45" s="263"/>
      <c r="R45" s="262"/>
      <c r="S45" s="263"/>
      <c r="T45" s="263"/>
      <c r="U45" s="263"/>
      <c r="V45" s="263"/>
      <c r="W45" s="263"/>
      <c r="Y45" s="262"/>
      <c r="Z45" s="263"/>
      <c r="AA45" s="263"/>
      <c r="AB45" s="263"/>
      <c r="AC45" s="263"/>
      <c r="AD45" s="263"/>
    </row>
    <row r="46" spans="1:31" ht="15" customHeight="1" x14ac:dyDescent="0.3">
      <c r="A46" s="264" t="s">
        <v>31</v>
      </c>
      <c r="B46" s="267" t="s">
        <v>115</v>
      </c>
      <c r="C46" s="62" t="s">
        <v>36</v>
      </c>
      <c r="D46" s="270">
        <v>78</v>
      </c>
      <c r="E46" s="271"/>
      <c r="F46" s="271"/>
      <c r="G46" s="271"/>
      <c r="H46" s="271"/>
      <c r="I46" s="271"/>
      <c r="K46" s="252">
        <v>0</v>
      </c>
      <c r="L46" s="253"/>
      <c r="M46" s="253"/>
      <c r="N46" s="253"/>
      <c r="O46" s="253"/>
      <c r="P46" s="253"/>
      <c r="R46" s="252">
        <v>0</v>
      </c>
      <c r="S46" s="253"/>
      <c r="T46" s="253"/>
      <c r="U46" s="253"/>
      <c r="V46" s="253"/>
      <c r="W46" s="253"/>
      <c r="Y46" s="270">
        <v>91</v>
      </c>
      <c r="Z46" s="271"/>
      <c r="AA46" s="271"/>
      <c r="AB46" s="271"/>
      <c r="AC46" s="271"/>
      <c r="AD46" s="271"/>
    </row>
    <row r="47" spans="1:31" x14ac:dyDescent="0.3">
      <c r="A47" s="265"/>
      <c r="B47" s="268"/>
      <c r="C47" s="19" t="s">
        <v>72</v>
      </c>
      <c r="D47" s="252">
        <v>294</v>
      </c>
      <c r="E47" s="253"/>
      <c r="F47" s="253"/>
      <c r="G47" s="253"/>
      <c r="H47" s="253"/>
      <c r="I47" s="253"/>
      <c r="K47" s="252">
        <v>222</v>
      </c>
      <c r="L47" s="253"/>
      <c r="M47" s="253"/>
      <c r="N47" s="253"/>
      <c r="O47" s="253"/>
      <c r="P47" s="253"/>
      <c r="R47" s="252">
        <v>222</v>
      </c>
      <c r="S47" s="253"/>
      <c r="T47" s="253"/>
      <c r="U47" s="253"/>
      <c r="V47" s="253"/>
      <c r="W47" s="253"/>
      <c r="Y47" s="260">
        <v>142</v>
      </c>
      <c r="Z47" s="261"/>
      <c r="AA47" s="261"/>
      <c r="AB47" s="261"/>
      <c r="AC47" s="261"/>
      <c r="AD47" s="261"/>
    </row>
    <row r="48" spans="1:31" x14ac:dyDescent="0.3">
      <c r="A48" s="265"/>
      <c r="B48" s="268"/>
      <c r="C48" s="19" t="s">
        <v>42</v>
      </c>
      <c r="D48" s="260">
        <v>257</v>
      </c>
      <c r="E48" s="261"/>
      <c r="F48" s="261"/>
      <c r="G48" s="261"/>
      <c r="H48" s="261"/>
      <c r="I48" s="261"/>
      <c r="K48" s="260">
        <v>68</v>
      </c>
      <c r="L48" s="261"/>
      <c r="M48" s="261"/>
      <c r="N48" s="261"/>
      <c r="O48" s="261"/>
      <c r="P48" s="261"/>
      <c r="R48" s="260">
        <v>68</v>
      </c>
      <c r="S48" s="261"/>
      <c r="T48" s="261"/>
      <c r="U48" s="261"/>
      <c r="V48" s="261"/>
      <c r="W48" s="261"/>
      <c r="Y48" s="260">
        <v>71</v>
      </c>
      <c r="Z48" s="261"/>
      <c r="AA48" s="261"/>
      <c r="AB48" s="261"/>
      <c r="AC48" s="261"/>
      <c r="AD48" s="261"/>
    </row>
    <row r="49" spans="1:31" x14ac:dyDescent="0.3">
      <c r="A49" s="265"/>
      <c r="B49" s="268"/>
      <c r="C49" s="19" t="s">
        <v>43</v>
      </c>
      <c r="D49" s="260" t="s">
        <v>296</v>
      </c>
      <c r="E49" s="261"/>
      <c r="F49" s="261"/>
      <c r="G49" s="261"/>
      <c r="H49" s="261"/>
      <c r="I49" s="261"/>
      <c r="K49" s="260" t="s">
        <v>297</v>
      </c>
      <c r="L49" s="261"/>
      <c r="M49" s="261"/>
      <c r="N49" s="261"/>
      <c r="O49" s="261"/>
      <c r="P49" s="261"/>
      <c r="R49" s="260" t="s">
        <v>297</v>
      </c>
      <c r="S49" s="261"/>
      <c r="T49" s="261"/>
      <c r="U49" s="261"/>
      <c r="V49" s="261"/>
      <c r="W49" s="261"/>
      <c r="Y49" s="260">
        <v>218</v>
      </c>
      <c r="Z49" s="261"/>
      <c r="AA49" s="261"/>
      <c r="AB49" s="261"/>
      <c r="AC49" s="261"/>
      <c r="AD49" s="261"/>
    </row>
    <row r="50" spans="1:31" x14ac:dyDescent="0.3">
      <c r="A50" s="265"/>
      <c r="B50" s="268"/>
      <c r="C50" s="17" t="s">
        <v>44</v>
      </c>
      <c r="D50" s="254" t="s">
        <v>168</v>
      </c>
      <c r="E50" s="255"/>
      <c r="F50" s="255"/>
      <c r="G50" s="255"/>
      <c r="H50" s="255"/>
      <c r="I50" s="255"/>
      <c r="K50" s="254" t="s">
        <v>168</v>
      </c>
      <c r="L50" s="255"/>
      <c r="M50" s="255"/>
      <c r="N50" s="255"/>
      <c r="O50" s="255"/>
      <c r="P50" s="255"/>
      <c r="R50" s="254" t="s">
        <v>168</v>
      </c>
      <c r="S50" s="255"/>
      <c r="T50" s="255"/>
      <c r="U50" s="255"/>
      <c r="V50" s="255"/>
      <c r="W50" s="255"/>
      <c r="Y50" s="254" t="s">
        <v>168</v>
      </c>
      <c r="Z50" s="255"/>
      <c r="AA50" s="255"/>
      <c r="AB50" s="255"/>
      <c r="AC50" s="255"/>
      <c r="AD50" s="255"/>
    </row>
    <row r="51" spans="1:31" x14ac:dyDescent="0.3">
      <c r="A51" s="265"/>
      <c r="B51" s="268"/>
      <c r="C51" s="17" t="s">
        <v>45</v>
      </c>
      <c r="D51" s="254" t="s">
        <v>168</v>
      </c>
      <c r="E51" s="255"/>
      <c r="F51" s="255"/>
      <c r="G51" s="255"/>
      <c r="H51" s="255"/>
      <c r="I51" s="255"/>
      <c r="K51" s="254" t="s">
        <v>168</v>
      </c>
      <c r="L51" s="255"/>
      <c r="M51" s="255"/>
      <c r="N51" s="255"/>
      <c r="O51" s="255"/>
      <c r="P51" s="255"/>
      <c r="R51" s="254" t="s">
        <v>168</v>
      </c>
      <c r="S51" s="255"/>
      <c r="T51" s="255"/>
      <c r="U51" s="255"/>
      <c r="V51" s="255"/>
      <c r="W51" s="255"/>
      <c r="Y51" s="254" t="s">
        <v>168</v>
      </c>
      <c r="Z51" s="255"/>
      <c r="AA51" s="255"/>
      <c r="AB51" s="255"/>
      <c r="AC51" s="255"/>
      <c r="AD51" s="255"/>
    </row>
    <row r="52" spans="1:31" x14ac:dyDescent="0.3">
      <c r="A52" s="265"/>
      <c r="B52" s="268"/>
      <c r="C52" s="19" t="s">
        <v>46</v>
      </c>
      <c r="D52" s="254" t="s">
        <v>168</v>
      </c>
      <c r="E52" s="255"/>
      <c r="F52" s="255"/>
      <c r="G52" s="255"/>
      <c r="H52" s="255"/>
      <c r="I52" s="255"/>
      <c r="K52" s="254" t="s">
        <v>168</v>
      </c>
      <c r="L52" s="255"/>
      <c r="M52" s="255"/>
      <c r="N52" s="255"/>
      <c r="O52" s="255"/>
      <c r="P52" s="255"/>
      <c r="R52" s="254" t="s">
        <v>168</v>
      </c>
      <c r="S52" s="255"/>
      <c r="T52" s="255"/>
      <c r="U52" s="255"/>
      <c r="V52" s="255"/>
      <c r="W52" s="255"/>
      <c r="Y52" s="254" t="s">
        <v>168</v>
      </c>
      <c r="Z52" s="255"/>
      <c r="AA52" s="255"/>
      <c r="AB52" s="255"/>
      <c r="AC52" s="255"/>
      <c r="AD52" s="255"/>
    </row>
    <row r="53" spans="1:31" x14ac:dyDescent="0.3">
      <c r="A53" s="265"/>
      <c r="B53" s="268"/>
      <c r="C53" s="17" t="s">
        <v>47</v>
      </c>
      <c r="D53" s="252">
        <v>1164</v>
      </c>
      <c r="E53" s="253"/>
      <c r="F53" s="253"/>
      <c r="G53" s="253"/>
      <c r="H53" s="253"/>
      <c r="I53" s="253"/>
      <c r="K53" s="252">
        <v>585</v>
      </c>
      <c r="L53" s="253"/>
      <c r="M53" s="253"/>
      <c r="N53" s="253"/>
      <c r="O53" s="253"/>
      <c r="P53" s="253"/>
      <c r="R53" s="252">
        <v>585</v>
      </c>
      <c r="S53" s="253"/>
      <c r="T53" s="253"/>
      <c r="U53" s="253"/>
      <c r="V53" s="253"/>
      <c r="W53" s="253"/>
      <c r="Y53" s="254">
        <v>522</v>
      </c>
      <c r="Z53" s="255"/>
      <c r="AA53" s="255"/>
      <c r="AB53" s="255"/>
      <c r="AC53" s="255"/>
      <c r="AD53" s="255"/>
    </row>
    <row r="54" spans="1:31" ht="15" customHeight="1" x14ac:dyDescent="0.3">
      <c r="A54" s="265"/>
      <c r="B54" s="268"/>
      <c r="C54" s="256" t="s">
        <v>73</v>
      </c>
      <c r="D54" s="254" t="s">
        <v>168</v>
      </c>
      <c r="E54" s="255"/>
      <c r="F54" s="255"/>
      <c r="G54" s="255"/>
      <c r="H54" s="255"/>
      <c r="I54" s="255"/>
      <c r="J54" s="39"/>
      <c r="K54" s="254" t="s">
        <v>168</v>
      </c>
      <c r="L54" s="255"/>
      <c r="M54" s="255"/>
      <c r="N54" s="255"/>
      <c r="O54" s="255"/>
      <c r="P54" s="255"/>
      <c r="Q54" s="39"/>
      <c r="R54" s="254" t="s">
        <v>168</v>
      </c>
      <c r="S54" s="255"/>
      <c r="T54" s="255"/>
      <c r="U54" s="255"/>
      <c r="V54" s="255"/>
      <c r="W54" s="255"/>
      <c r="X54" s="39"/>
      <c r="Y54" s="254" t="s">
        <v>168</v>
      </c>
      <c r="Z54" s="255"/>
      <c r="AA54" s="255"/>
      <c r="AB54" s="255"/>
      <c r="AC54" s="255"/>
      <c r="AD54" s="255"/>
      <c r="AE54" s="39"/>
    </row>
    <row r="55" spans="1:31" ht="15" thickBot="1" x14ac:dyDescent="0.35">
      <c r="A55" s="266"/>
      <c r="B55" s="269"/>
      <c r="C55" s="257"/>
      <c r="D55" s="258"/>
      <c r="E55" s="259"/>
      <c r="F55" s="259"/>
      <c r="G55" s="259"/>
      <c r="H55" s="259"/>
      <c r="I55" s="259"/>
      <c r="J55" s="39"/>
      <c r="K55" s="258"/>
      <c r="L55" s="259"/>
      <c r="M55" s="259"/>
      <c r="N55" s="259"/>
      <c r="O55" s="259"/>
      <c r="P55" s="259"/>
      <c r="Q55" s="39"/>
      <c r="R55" s="258"/>
      <c r="S55" s="259"/>
      <c r="T55" s="259"/>
      <c r="U55" s="259"/>
      <c r="V55" s="259"/>
      <c r="W55" s="259"/>
      <c r="X55" s="39"/>
      <c r="Y55" s="258"/>
      <c r="Z55" s="259"/>
      <c r="AA55" s="259"/>
      <c r="AB55" s="259"/>
      <c r="AC55" s="259"/>
      <c r="AD55" s="259"/>
      <c r="AE55" s="39"/>
    </row>
    <row r="61" spans="1:31" x14ac:dyDescent="0.3">
      <c r="E61" s="178"/>
    </row>
    <row r="62" spans="1:31" x14ac:dyDescent="0.3">
      <c r="F62" s="175"/>
    </row>
    <row r="63" spans="1:31" x14ac:dyDescent="0.3">
      <c r="F63" s="175"/>
    </row>
  </sheetData>
  <mergeCells count="213">
    <mergeCell ref="D2:I2"/>
    <mergeCell ref="K2:P2"/>
    <mergeCell ref="R2:W2"/>
    <mergeCell ref="Y2:AD2"/>
    <mergeCell ref="A3:A6"/>
    <mergeCell ref="B3:B6"/>
    <mergeCell ref="D3:I3"/>
    <mergeCell ref="K3:P3"/>
    <mergeCell ref="R3:W3"/>
    <mergeCell ref="Y3:AD3"/>
    <mergeCell ref="D5:I5"/>
    <mergeCell ref="K5:P5"/>
    <mergeCell ref="R5:W5"/>
    <mergeCell ref="Y5:AD5"/>
    <mergeCell ref="D7:I7"/>
    <mergeCell ref="K7:P7"/>
    <mergeCell ref="R7:W7"/>
    <mergeCell ref="Y7:AD7"/>
    <mergeCell ref="D6:I6"/>
    <mergeCell ref="K6:P6"/>
    <mergeCell ref="R6:W6"/>
    <mergeCell ref="Y6:AD6"/>
    <mergeCell ref="D4:I4"/>
    <mergeCell ref="K4:P4"/>
    <mergeCell ref="R4:W4"/>
    <mergeCell ref="Y4:AD4"/>
    <mergeCell ref="D11:I11"/>
    <mergeCell ref="K11:P11"/>
    <mergeCell ref="R11:W11"/>
    <mergeCell ref="Y11:AD11"/>
    <mergeCell ref="D9:H9"/>
    <mergeCell ref="K9:O9"/>
    <mergeCell ref="R9:V9"/>
    <mergeCell ref="Y9:AC9"/>
    <mergeCell ref="A8:A10"/>
    <mergeCell ref="B8:B10"/>
    <mergeCell ref="D8:H8"/>
    <mergeCell ref="K8:O8"/>
    <mergeCell ref="R8:V8"/>
    <mergeCell ref="Y8:AC8"/>
    <mergeCell ref="D10:H10"/>
    <mergeCell ref="K10:O10"/>
    <mergeCell ref="R10:V10"/>
    <mergeCell ref="Y10:AC10"/>
    <mergeCell ref="D13:I13"/>
    <mergeCell ref="K13:P13"/>
    <mergeCell ref="R13:W13"/>
    <mergeCell ref="Y13:AD13"/>
    <mergeCell ref="A12:A14"/>
    <mergeCell ref="B12:B14"/>
    <mergeCell ref="D12:I12"/>
    <mergeCell ref="K12:P12"/>
    <mergeCell ref="R12:W12"/>
    <mergeCell ref="Y12:AD12"/>
    <mergeCell ref="D14:H14"/>
    <mergeCell ref="K14:O14"/>
    <mergeCell ref="R14:V14"/>
    <mergeCell ref="Y14:AC14"/>
    <mergeCell ref="A16:A26"/>
    <mergeCell ref="B16:B26"/>
    <mergeCell ref="D27:I27"/>
    <mergeCell ref="K27:P27"/>
    <mergeCell ref="R27:W27"/>
    <mergeCell ref="Y27:AD27"/>
    <mergeCell ref="D15:I15"/>
    <mergeCell ref="K15:P15"/>
    <mergeCell ref="R15:W15"/>
    <mergeCell ref="Y15:AD15"/>
    <mergeCell ref="F30:G30"/>
    <mergeCell ref="M30:N30"/>
    <mergeCell ref="T30:U30"/>
    <mergeCell ref="AA30:AB30"/>
    <mergeCell ref="F29:G29"/>
    <mergeCell ref="M29:N29"/>
    <mergeCell ref="T29:U29"/>
    <mergeCell ref="AA29:AB29"/>
    <mergeCell ref="A28:A35"/>
    <mergeCell ref="B28:B35"/>
    <mergeCell ref="F28:G28"/>
    <mergeCell ref="M28:N28"/>
    <mergeCell ref="T28:U28"/>
    <mergeCell ref="AA28:AB28"/>
    <mergeCell ref="F33:G33"/>
    <mergeCell ref="M33:N33"/>
    <mergeCell ref="T33:U33"/>
    <mergeCell ref="AA33:AB33"/>
    <mergeCell ref="F32:G32"/>
    <mergeCell ref="M32:N32"/>
    <mergeCell ref="T32:U32"/>
    <mergeCell ref="AA32:AB32"/>
    <mergeCell ref="F31:G31"/>
    <mergeCell ref="M31:N31"/>
    <mergeCell ref="T31:U31"/>
    <mergeCell ref="AA31:AB31"/>
    <mergeCell ref="D36:I36"/>
    <mergeCell ref="K36:P36"/>
    <mergeCell ref="R36:W36"/>
    <mergeCell ref="Y36:AD36"/>
    <mergeCell ref="D35:G35"/>
    <mergeCell ref="K35:N35"/>
    <mergeCell ref="R35:U35"/>
    <mergeCell ref="Y35:AB35"/>
    <mergeCell ref="F34:G34"/>
    <mergeCell ref="M34:N34"/>
    <mergeCell ref="T34:U34"/>
    <mergeCell ref="AA34:AB34"/>
    <mergeCell ref="A37:A40"/>
    <mergeCell ref="B37:B40"/>
    <mergeCell ref="D37:E37"/>
    <mergeCell ref="F37:H37"/>
    <mergeCell ref="K37:L37"/>
    <mergeCell ref="M37:O37"/>
    <mergeCell ref="D40:E40"/>
    <mergeCell ref="F40:H40"/>
    <mergeCell ref="K40:L40"/>
    <mergeCell ref="M40:O40"/>
    <mergeCell ref="D38:E38"/>
    <mergeCell ref="F38:H38"/>
    <mergeCell ref="K38:L38"/>
    <mergeCell ref="M38:O38"/>
    <mergeCell ref="D39:E39"/>
    <mergeCell ref="F39:H39"/>
    <mergeCell ref="K39:L39"/>
    <mergeCell ref="M39:O39"/>
    <mergeCell ref="R38:S38"/>
    <mergeCell ref="T38:V38"/>
    <mergeCell ref="Y38:Z38"/>
    <mergeCell ref="AA38:AC38"/>
    <mergeCell ref="R37:S37"/>
    <mergeCell ref="T37:V37"/>
    <mergeCell ref="Y37:Z37"/>
    <mergeCell ref="AA37:AC37"/>
    <mergeCell ref="Y41:AD41"/>
    <mergeCell ref="R40:S40"/>
    <mergeCell ref="T40:V40"/>
    <mergeCell ref="Y40:Z40"/>
    <mergeCell ref="AA40:AC40"/>
    <mergeCell ref="Y39:Z39"/>
    <mergeCell ref="AA39:AC39"/>
    <mergeCell ref="R39:S39"/>
    <mergeCell ref="T39:V39"/>
    <mergeCell ref="A42:A44"/>
    <mergeCell ref="B42:B44"/>
    <mergeCell ref="E42:F42"/>
    <mergeCell ref="G42:I42"/>
    <mergeCell ref="L42:M42"/>
    <mergeCell ref="N42:P42"/>
    <mergeCell ref="D41:I41"/>
    <mergeCell ref="K41:P41"/>
    <mergeCell ref="R41:W41"/>
    <mergeCell ref="E43:F43"/>
    <mergeCell ref="G43:I43"/>
    <mergeCell ref="L43:M43"/>
    <mergeCell ref="N43:P43"/>
    <mergeCell ref="S43:T43"/>
    <mergeCell ref="U43:W43"/>
    <mergeCell ref="Z43:AA43"/>
    <mergeCell ref="AB43:AD43"/>
    <mergeCell ref="S42:T42"/>
    <mergeCell ref="U42:W42"/>
    <mergeCell ref="Z42:AA42"/>
    <mergeCell ref="AB42:AD42"/>
    <mergeCell ref="D45:I45"/>
    <mergeCell ref="K45:P45"/>
    <mergeCell ref="R45:W45"/>
    <mergeCell ref="Y45:AD45"/>
    <mergeCell ref="Z44:AA44"/>
    <mergeCell ref="AB44:AD44"/>
    <mergeCell ref="E44:F44"/>
    <mergeCell ref="G44:I44"/>
    <mergeCell ref="L44:M44"/>
    <mergeCell ref="N44:P44"/>
    <mergeCell ref="S44:T44"/>
    <mergeCell ref="U44:W44"/>
    <mergeCell ref="D49:I49"/>
    <mergeCell ref="K49:P49"/>
    <mergeCell ref="R49:W49"/>
    <mergeCell ref="Y49:AD49"/>
    <mergeCell ref="D47:I47"/>
    <mergeCell ref="K47:P47"/>
    <mergeCell ref="R47:W47"/>
    <mergeCell ref="Y47:AD47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2:I52"/>
    <mergeCell ref="K52:P52"/>
    <mergeCell ref="R52:W52"/>
    <mergeCell ref="Y52:AD52"/>
    <mergeCell ref="D51:I51"/>
    <mergeCell ref="K51:P51"/>
    <mergeCell ref="R51:W51"/>
    <mergeCell ref="Y51:AD51"/>
    <mergeCell ref="D50:I50"/>
    <mergeCell ref="K50:P50"/>
    <mergeCell ref="R50:W50"/>
    <mergeCell ref="Y50:AD50"/>
    <mergeCell ref="C54:C55"/>
    <mergeCell ref="D54:I55"/>
    <mergeCell ref="K54:P55"/>
    <mergeCell ref="R54:W55"/>
    <mergeCell ref="Y54:AD55"/>
    <mergeCell ref="D53:I53"/>
    <mergeCell ref="K53:P53"/>
    <mergeCell ref="R53:W53"/>
    <mergeCell ref="Y53:AD53"/>
  </mergeCells>
  <phoneticPr fontId="4" type="noConversion"/>
  <pageMargins left="0.7" right="0.7" top="0.78740157499999996" bottom="0.78740157499999996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Output</vt:lpstr>
      <vt:lpstr>Data source</vt:lpstr>
      <vt:lpstr>Site characteristics</vt:lpstr>
      <vt:lpstr>Without legumes</vt:lpstr>
      <vt:lpstr>With legumes option 1 </vt:lpstr>
      <vt:lpstr>With legumes option 2</vt:lpstr>
      <vt:lpstr>With legumes option 3</vt:lpstr>
      <vt:lpstr>With legumes option 4</vt:lpstr>
      <vt:lpstr>With legumes option 5</vt:lpstr>
      <vt:lpstr>With legumes option 6</vt:lpstr>
      <vt:lpstr>Data for yield stability</vt:lpstr>
      <vt:lpstr>GM</vt:lpstr>
      <vt:lpstr>N fertilizer</vt:lpstr>
      <vt:lpstr>Protein &amp; Energy Output</vt:lpstr>
      <vt:lpstr>Crop Diversity</vt:lpstr>
      <vt:lpstr>NO3-N</vt:lpstr>
      <vt:lpstr>N2O calculations</vt:lpstr>
      <vt:lpstr>N2O default values</vt:lpstr>
      <vt:lpstr>Mapping crops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2020-12-15T08:05:04Z</dcterms:modified>
</cp:coreProperties>
</file>