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3" r:id="rId1"/>
    <sheet name="Data source" sheetId="18" r:id="rId2"/>
    <sheet name="Site characteristics" sheetId="1" r:id="rId3"/>
    <sheet name="Without legumes" sheetId="17" r:id="rId4"/>
    <sheet name="With legumes option 1 " sheetId="16" r:id="rId5"/>
    <sheet name="Data for yield stability" sheetId="12" r:id="rId6"/>
    <sheet name="GM" sheetId="19" r:id="rId7"/>
    <sheet name="N fertilizer" sheetId="20" r:id="rId8"/>
    <sheet name="Protein &amp; Energy Output" sheetId="21" r:id="rId9"/>
    <sheet name="Crop Diversity" sheetId="22" r:id="rId10"/>
    <sheet name="NO3" sheetId="27" r:id="rId11"/>
    <sheet name="N2O calculations" sheetId="24" r:id="rId12"/>
    <sheet name="N2O default values" sheetId="25" r:id="rId13"/>
    <sheet name="Mapping crops" sheetId="26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2" l="1"/>
  <c r="K12" i="12"/>
  <c r="C12" i="12"/>
  <c r="G12" i="12"/>
  <c r="I15" i="19"/>
  <c r="B15" i="19"/>
  <c r="B37" i="20"/>
  <c r="J35" i="20"/>
  <c r="I35" i="20"/>
  <c r="I37" i="20"/>
  <c r="B19" i="21"/>
  <c r="F19" i="21"/>
  <c r="G14" i="21"/>
  <c r="C14" i="21"/>
  <c r="K12" i="27" l="1"/>
  <c r="K6" i="27"/>
  <c r="K3" i="23" l="1"/>
  <c r="K2" i="23"/>
  <c r="D35" i="20" l="1"/>
  <c r="C35" i="20"/>
  <c r="L35" i="20"/>
  <c r="K35" i="20"/>
  <c r="I10" i="19"/>
  <c r="B10" i="19"/>
  <c r="L28" i="24"/>
  <c r="K28" i="24"/>
  <c r="J28" i="24"/>
  <c r="I28" i="24"/>
  <c r="C28" i="24"/>
  <c r="D28" i="24"/>
  <c r="B28" i="24"/>
  <c r="I9" i="24"/>
  <c r="I11" i="24"/>
  <c r="K9" i="24"/>
  <c r="K11" i="24"/>
  <c r="L10" i="24"/>
  <c r="C10" i="24"/>
  <c r="C11" i="24"/>
  <c r="L7" i="24"/>
  <c r="K7" i="24"/>
  <c r="K8" i="24"/>
  <c r="J7" i="24"/>
  <c r="I7" i="24"/>
  <c r="I8" i="24"/>
  <c r="D7" i="24"/>
  <c r="D24" i="24"/>
  <c r="C7" i="24"/>
  <c r="C24" i="24"/>
  <c r="B7" i="24"/>
  <c r="E4" i="24"/>
  <c r="D4" i="24"/>
  <c r="C4" i="24"/>
  <c r="B4" i="24"/>
  <c r="A4" i="24"/>
  <c r="E3" i="24"/>
  <c r="D3" i="24"/>
  <c r="C3" i="24"/>
  <c r="B3" i="24"/>
  <c r="A3" i="24"/>
  <c r="E2" i="24"/>
  <c r="D2" i="24"/>
  <c r="C2" i="24"/>
  <c r="B2" i="24"/>
  <c r="A2" i="24"/>
  <c r="E1" i="24"/>
  <c r="D1" i="24"/>
  <c r="C1" i="24"/>
  <c r="B1" i="24"/>
  <c r="A1" i="24"/>
  <c r="T24" i="26"/>
  <c r="S24" i="26"/>
  <c r="R24" i="26"/>
  <c r="Q24" i="26"/>
  <c r="P24" i="26"/>
  <c r="M24" i="26"/>
  <c r="L24" i="26"/>
  <c r="K24" i="26"/>
  <c r="J24" i="26"/>
  <c r="I24" i="26"/>
  <c r="F24" i="26"/>
  <c r="E24" i="26"/>
  <c r="D24" i="26"/>
  <c r="C24" i="26"/>
  <c r="B24" i="26"/>
  <c r="U22" i="25"/>
  <c r="U21" i="25"/>
  <c r="U20" i="25"/>
  <c r="U19" i="25"/>
  <c r="U18" i="25"/>
  <c r="Q18" i="25"/>
  <c r="U17" i="25"/>
  <c r="Q17" i="25"/>
  <c r="U16" i="25"/>
  <c r="R16" i="25"/>
  <c r="P16" i="25"/>
  <c r="U15" i="25"/>
  <c r="U14" i="25"/>
  <c r="U13" i="25"/>
  <c r="U12" i="25"/>
  <c r="R12" i="25"/>
  <c r="U11" i="25"/>
  <c r="R11" i="25"/>
  <c r="P11" i="25"/>
  <c r="U10" i="25"/>
  <c r="P10" i="25"/>
  <c r="U9" i="25"/>
  <c r="R9" i="25"/>
  <c r="U8" i="25"/>
  <c r="U7" i="25"/>
  <c r="U6" i="25"/>
  <c r="U5" i="25"/>
  <c r="U4" i="25"/>
  <c r="E4" i="25"/>
  <c r="E26" i="24"/>
  <c r="U3" i="25"/>
  <c r="E3" i="25"/>
  <c r="U2" i="25"/>
  <c r="G2" i="25"/>
  <c r="E2" i="25"/>
  <c r="K25" i="24"/>
  <c r="L27" i="24"/>
  <c r="L31" i="24" s="1"/>
  <c r="K27" i="24"/>
  <c r="J27" i="24"/>
  <c r="I27" i="24"/>
  <c r="E27" i="24"/>
  <c r="D27" i="24"/>
  <c r="D31" i="24" s="1"/>
  <c r="C27" i="24"/>
  <c r="B27" i="24"/>
  <c r="J24" i="24"/>
  <c r="L8" i="24"/>
  <c r="C8" i="24"/>
  <c r="C14" i="24"/>
  <c r="C15" i="24"/>
  <c r="C17" i="24"/>
  <c r="B8" i="24"/>
  <c r="L24" i="24"/>
  <c r="J8" i="24"/>
  <c r="J14" i="24"/>
  <c r="J15" i="24"/>
  <c r="J17" i="24"/>
  <c r="B24" i="24"/>
  <c r="E24" i="24"/>
  <c r="K24" i="24"/>
  <c r="L24" i="19"/>
  <c r="L12" i="19"/>
  <c r="L13" i="19"/>
  <c r="K24" i="19"/>
  <c r="K12" i="19"/>
  <c r="K13" i="19"/>
  <c r="J24" i="19"/>
  <c r="J12" i="19"/>
  <c r="J13" i="19"/>
  <c r="I24" i="19"/>
  <c r="I12" i="19"/>
  <c r="I13" i="19"/>
  <c r="D24" i="19"/>
  <c r="D12" i="19"/>
  <c r="D13" i="19"/>
  <c r="C24" i="19"/>
  <c r="C12" i="19"/>
  <c r="C13" i="19"/>
  <c r="B24" i="19"/>
  <c r="B12" i="19"/>
  <c r="B13" i="19"/>
  <c r="J3" i="23"/>
  <c r="J2" i="23"/>
  <c r="I2" i="23" s="1"/>
  <c r="D21" i="22"/>
  <c r="E21" i="22"/>
  <c r="B21" i="22"/>
  <c r="D20" i="22"/>
  <c r="E20" i="22"/>
  <c r="D19" i="22"/>
  <c r="E19" i="22"/>
  <c r="E22" i="22"/>
  <c r="R3" i="23"/>
  <c r="B19" i="22"/>
  <c r="D14" i="22"/>
  <c r="E14" i="22"/>
  <c r="B14" i="22"/>
  <c r="D13" i="22"/>
  <c r="E13" i="22"/>
  <c r="E16" i="22"/>
  <c r="R2" i="23"/>
  <c r="B13" i="22"/>
  <c r="F7" i="22"/>
  <c r="I10" i="21"/>
  <c r="I17" i="21"/>
  <c r="H10" i="21"/>
  <c r="H17" i="21"/>
  <c r="G10" i="21"/>
  <c r="G17" i="21"/>
  <c r="F10" i="21"/>
  <c r="F17" i="21"/>
  <c r="Q3" i="23"/>
  <c r="F12" i="21"/>
  <c r="D10" i="21"/>
  <c r="D17" i="21"/>
  <c r="C10" i="21"/>
  <c r="C17" i="21"/>
  <c r="B10" i="21"/>
  <c r="B17" i="21"/>
  <c r="Q2" i="23"/>
  <c r="L33" i="20"/>
  <c r="D33" i="20"/>
  <c r="L28" i="20"/>
  <c r="I28" i="20"/>
  <c r="D28" i="20"/>
  <c r="L23" i="20"/>
  <c r="L11" i="24"/>
  <c r="J23" i="20"/>
  <c r="J11" i="24"/>
  <c r="I23" i="20"/>
  <c r="D23" i="20"/>
  <c r="D11" i="24"/>
  <c r="B23" i="20"/>
  <c r="B11" i="24"/>
  <c r="L18" i="20"/>
  <c r="K18" i="20"/>
  <c r="K10" i="24"/>
  <c r="J18" i="20"/>
  <c r="J10" i="24"/>
  <c r="I18" i="20"/>
  <c r="I10" i="24"/>
  <c r="D18" i="20"/>
  <c r="D10" i="24"/>
  <c r="C18" i="20"/>
  <c r="B18" i="20"/>
  <c r="B10" i="24"/>
  <c r="L13" i="20"/>
  <c r="L25" i="24"/>
  <c r="K13" i="20"/>
  <c r="J13" i="20"/>
  <c r="J25" i="24"/>
  <c r="I13" i="20"/>
  <c r="D13" i="20"/>
  <c r="D9" i="24"/>
  <c r="C13" i="20"/>
  <c r="C9" i="24"/>
  <c r="B13" i="20"/>
  <c r="B9" i="24"/>
  <c r="L9" i="19"/>
  <c r="K9" i="19"/>
  <c r="J9" i="19"/>
  <c r="D9" i="19"/>
  <c r="C9" i="19"/>
  <c r="I18" i="12"/>
  <c r="O3" i="23"/>
  <c r="I17" i="12"/>
  <c r="O2" i="23"/>
  <c r="E56" i="17"/>
  <c r="E55" i="17"/>
  <c r="E61" i="17"/>
  <c r="AD70" i="16"/>
  <c r="AD71" i="16"/>
  <c r="AD76" i="16"/>
  <c r="V71" i="16"/>
  <c r="V76" i="16"/>
  <c r="M71" i="16"/>
  <c r="E71" i="16"/>
  <c r="V56" i="17"/>
  <c r="N56" i="17"/>
  <c r="M70" i="16"/>
  <c r="M76" i="16"/>
  <c r="V70" i="16"/>
  <c r="E70" i="16"/>
  <c r="E75" i="16"/>
  <c r="V55" i="17"/>
  <c r="V61" i="17"/>
  <c r="N55" i="17"/>
  <c r="N61" i="17"/>
  <c r="K14" i="24"/>
  <c r="K15" i="24"/>
  <c r="K17" i="24"/>
  <c r="F3" i="23"/>
  <c r="H3" i="23" s="1"/>
  <c r="I14" i="24"/>
  <c r="I15" i="24"/>
  <c r="I17" i="24"/>
  <c r="J16" i="24"/>
  <c r="J18" i="24"/>
  <c r="J19" i="24"/>
  <c r="F2" i="23"/>
  <c r="B35" i="20"/>
  <c r="L2" i="23"/>
  <c r="I24" i="24"/>
  <c r="B25" i="24"/>
  <c r="L3" i="23"/>
  <c r="B14" i="24"/>
  <c r="B15" i="24"/>
  <c r="B17" i="24"/>
  <c r="C25" i="24"/>
  <c r="J9" i="24"/>
  <c r="J26" i="24"/>
  <c r="J31" i="24"/>
  <c r="D25" i="24"/>
  <c r="B12" i="21"/>
  <c r="G12" i="21"/>
  <c r="E28" i="24"/>
  <c r="C16" i="24"/>
  <c r="C18" i="24"/>
  <c r="C19" i="24"/>
  <c r="D8" i="24"/>
  <c r="E25" i="24"/>
  <c r="E31" i="24"/>
  <c r="L9" i="24"/>
  <c r="I25" i="24"/>
  <c r="C12" i="21"/>
  <c r="H12" i="21"/>
  <c r="L14" i="24"/>
  <c r="L15" i="24"/>
  <c r="L17" i="24"/>
  <c r="D12" i="21"/>
  <c r="I12" i="21"/>
  <c r="B26" i="24"/>
  <c r="L26" i="24"/>
  <c r="C26" i="24"/>
  <c r="I26" i="24"/>
  <c r="K26" i="24"/>
  <c r="D26" i="24"/>
  <c r="L19" i="24"/>
  <c r="I16" i="24"/>
  <c r="I18" i="24"/>
  <c r="I19" i="24"/>
  <c r="I31" i="24"/>
  <c r="H31" i="24" s="1"/>
  <c r="N3" i="23" s="1"/>
  <c r="P3" i="23"/>
  <c r="P2" i="23"/>
  <c r="C31" i="24"/>
  <c r="L16" i="24"/>
  <c r="L18" i="24"/>
  <c r="D14" i="24"/>
  <c r="D15" i="24"/>
  <c r="D17" i="24"/>
  <c r="B16" i="24"/>
  <c r="B18" i="24"/>
  <c r="B19" i="24"/>
  <c r="B31" i="24"/>
  <c r="K16" i="24"/>
  <c r="K18" i="24"/>
  <c r="K19" i="24"/>
  <c r="K31" i="24"/>
  <c r="D16" i="24"/>
  <c r="D18" i="24"/>
  <c r="D19" i="24"/>
  <c r="I3" i="23" l="1"/>
  <c r="H2" i="23"/>
  <c r="A31" i="24"/>
  <c r="N2" i="23" s="1"/>
</calcChain>
</file>

<file path=xl/comments1.xml><?xml version="1.0" encoding="utf-8"?>
<comments xmlns="http://schemas.openxmlformats.org/spreadsheetml/2006/main">
  <authors>
    <author>notz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comments2.xml><?xml version="1.0" encoding="utf-8"?>
<comments xmlns="http://schemas.openxmlformats.org/spreadsheetml/2006/main">
  <authors>
    <author>notz</author>
  </authors>
  <commentList>
    <comment ref="I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In order to increase comparability we used a price average of 150€/t for the maize price from both rotations (before the prices were 140€/t and 160 €/t).</t>
        </r>
      </text>
    </comment>
  </commentList>
</comments>
</file>

<file path=xl/sharedStrings.xml><?xml version="1.0" encoding="utf-8"?>
<sst xmlns="http://schemas.openxmlformats.org/spreadsheetml/2006/main" count="1310" uniqueCount="524">
  <si>
    <t>Region</t>
  </si>
  <si>
    <t>Please indicate the name of the region (e.g. Brandenburg) and the code according to the specification of the territorial statistical units of the second level (NUTS 2*) (e.g. DE40 ).</t>
  </si>
  <si>
    <t>Site</t>
  </si>
  <si>
    <t>Please indicate the local name of the site within the region e.g. name of the soil type, class…</t>
  </si>
  <si>
    <t>Lisostep</t>
  </si>
  <si>
    <t>Soil type</t>
  </si>
  <si>
    <t>Please describe the typical soil type of your region (e.g. sandy loam).</t>
  </si>
  <si>
    <t>Chernozem podzolic</t>
  </si>
  <si>
    <t>Field size</t>
  </si>
  <si>
    <t>Please indicate the average field size [ha].</t>
  </si>
  <si>
    <t>Year</t>
  </si>
  <si>
    <t>Please indicate the years of cultivation (e.g. 2015-2018).</t>
  </si>
  <si>
    <t>2016-2019</t>
  </si>
  <si>
    <t xml:space="preserve">If you do not have the following information we will help you and might use default values. </t>
  </si>
  <si>
    <t>Only for Germany: Average german soil rating index</t>
  </si>
  <si>
    <t>Please indicate the average AZ (e.g. 49)</t>
  </si>
  <si>
    <t xml:space="preserve">Organic carbon content of the top soil </t>
  </si>
  <si>
    <t>Please indicate the average C_org [% C in DM] (e.g. 0,9%)</t>
  </si>
  <si>
    <t>C to N ratio of SOM</t>
  </si>
  <si>
    <t xml:space="preserve">Please indicate the carbon to nitrogen ratio of the soil organic matter (e.g. 11). </t>
  </si>
  <si>
    <t xml:space="preserve">Bulk densitiy of top soil 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</si>
  <si>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</si>
  <si>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Topsoil</t>
  </si>
  <si>
    <t>Please indicate the depth of the top soil layer [cm] (e.g. 30 cm).</t>
  </si>
  <si>
    <t xml:space="preserve">Annual mineralisation rate </t>
  </si>
  <si>
    <t>Please indicate the annual mineralisation rate [%] (e.g. 1,7%).</t>
  </si>
  <si>
    <t>Water holding capacity in the root zone</t>
  </si>
  <si>
    <t xml:space="preserve">Please indicate the water holding capacity in the root zone [mm] (e.g. 400mm). </t>
  </si>
  <si>
    <t>Annual precipitation (mm)</t>
  </si>
  <si>
    <t xml:space="preserve">Please indicate the annual precipitation [mm] (e.g. 510mm). </t>
  </si>
  <si>
    <t>560mm</t>
  </si>
  <si>
    <t>Precipitation in the winter half (mm)</t>
  </si>
  <si>
    <t xml:space="preserve">Please indicate the precipitation in the winter half, from October to March [mm] (e.g.220mm). </t>
  </si>
  <si>
    <t>420mm</t>
  </si>
  <si>
    <t>source for soil information</t>
  </si>
  <si>
    <t xml:space="preserve">For detailed information on typical soil groups, look for </t>
  </si>
  <si>
    <t>https://superagronom.com/karty/karta-gruntiv-ukrainy#win9</t>
  </si>
  <si>
    <t>soil mape of Kyiv region, Tarashchansyy district is marked red</t>
  </si>
  <si>
    <t>dark brown color for chernozem podzolic</t>
  </si>
  <si>
    <t>Notes for completing</t>
  </si>
  <si>
    <t xml:space="preserve"> Description with units</t>
  </si>
  <si>
    <t>CROP 1</t>
  </si>
  <si>
    <t>CROP 2</t>
  </si>
  <si>
    <t>CROP 3</t>
  </si>
  <si>
    <t>Crop rotation</t>
  </si>
  <si>
    <t>Please describe the crop rotation.</t>
  </si>
  <si>
    <t>Name of crop</t>
  </si>
  <si>
    <t>Maize (2017)</t>
  </si>
  <si>
    <t>Sunflower (2018)</t>
  </si>
  <si>
    <t>Winter Wheat (2019)</t>
  </si>
  <si>
    <t>Use of crop (grain, silage, biomass,…)</t>
  </si>
  <si>
    <t>grain</t>
  </si>
  <si>
    <t>Crop internally used (e.g. as feed) or sold?</t>
  </si>
  <si>
    <t>sold</t>
  </si>
  <si>
    <t>Cover crop (following the crop above)</t>
  </si>
  <si>
    <t>Mechani-sation</t>
  </si>
  <si>
    <t>Please specify if machinery was used for:</t>
  </si>
  <si>
    <t>Ploughing</t>
  </si>
  <si>
    <t>No 1)disking after harvesting a previous crop in the fall, 2) than  chisel tillage  3) than disking in tha fall</t>
  </si>
  <si>
    <t>disking before cultivator in the fall</t>
  </si>
  <si>
    <t>Harrowing</t>
  </si>
  <si>
    <t>1)  cultivator or harrowing in March, 4) harrowing before planting</t>
  </si>
  <si>
    <t>1) cultivator or harrowing in March, 2) harrowing before planting</t>
  </si>
  <si>
    <t>No</t>
  </si>
  <si>
    <t>Seedbed preparation</t>
  </si>
  <si>
    <t xml:space="preserve"> cultivator  in spring before seedbed preparation</t>
  </si>
  <si>
    <t xml:space="preserve"> cultivator before seedbed preparation</t>
  </si>
  <si>
    <t>Seeds</t>
  </si>
  <si>
    <t>Please indicate the variety, amount of seeds and machinery used.</t>
  </si>
  <si>
    <t>Variety</t>
  </si>
  <si>
    <t>various</t>
  </si>
  <si>
    <r>
      <t>Amount [kg/ha</t>
    </r>
    <r>
      <rPr>
        <sz val="11"/>
        <color theme="1"/>
        <rFont val="Calibri"/>
        <family val="2"/>
        <scheme val="minor"/>
      </rPr>
      <t>]</t>
    </r>
  </si>
  <si>
    <t xml:space="preserve"> 50 thousand seeds per hectar </t>
  </si>
  <si>
    <t xml:space="preserve"> 70 thousand seeds per hectar </t>
  </si>
  <si>
    <t>4,5 mln of seeds or 333 kg/ha</t>
  </si>
  <si>
    <t>Machinery used</t>
  </si>
  <si>
    <t>Date 05.05,  single grain seeder, 70 cm</t>
  </si>
  <si>
    <t xml:space="preserve"> Date 20.04,  single grain seeder 70 cm</t>
  </si>
  <si>
    <t>Date 10.09, seed drill,  15 cm</t>
  </si>
  <si>
    <t>Fertilisation</t>
  </si>
  <si>
    <t>Please indicate the specific fertiliser types, composition, application methods, total amounts and total number of applications applied.</t>
  </si>
  <si>
    <t>Mineral fertilizers</t>
  </si>
  <si>
    <t>Type</t>
  </si>
  <si>
    <t>Content of N, P, K in the fertiliser (%)</t>
  </si>
  <si>
    <t>Application method</t>
  </si>
  <si>
    <t>Total amount [kg or l/ha]</t>
  </si>
  <si>
    <t>Date</t>
  </si>
  <si>
    <t>Total number of applications</t>
  </si>
  <si>
    <t>Price</t>
  </si>
  <si>
    <t>N-fertiliser</t>
  </si>
  <si>
    <t>Anhydrous ammonia</t>
  </si>
  <si>
    <t>N-82%</t>
  </si>
  <si>
    <t>pre-emergence (in the fall)</t>
  </si>
  <si>
    <t>100 kg/ha</t>
  </si>
  <si>
    <t>Fall</t>
  </si>
  <si>
    <t>ammonium nitrate</t>
  </si>
  <si>
    <t>N-34%</t>
  </si>
  <si>
    <t xml:space="preserve"> pre-emergence</t>
  </si>
  <si>
    <t>80 kg /ha</t>
  </si>
  <si>
    <t xml:space="preserve">April </t>
  </si>
  <si>
    <t>Ammonium nitrate</t>
  </si>
  <si>
    <t xml:space="preserve">post emergence </t>
  </si>
  <si>
    <t>March</t>
  </si>
  <si>
    <t>Urea (carbamide)</t>
  </si>
  <si>
    <t>N-46%</t>
  </si>
  <si>
    <t>post emergence  (soil application)</t>
  </si>
  <si>
    <t>115 kg/ha</t>
  </si>
  <si>
    <t>April</t>
  </si>
  <si>
    <t>post emergence (leaf application)</t>
  </si>
  <si>
    <t>5 kg/ha</t>
  </si>
  <si>
    <t>April 2 times, May 1 time</t>
  </si>
  <si>
    <t>N,S -fertiliser</t>
  </si>
  <si>
    <t>Ammonium sulfate</t>
  </si>
  <si>
    <t>N - 24%, S-20%</t>
  </si>
  <si>
    <t>pre-emergence (during seeding)</t>
  </si>
  <si>
    <t>P-fertiliser</t>
  </si>
  <si>
    <t>K-fertiliser</t>
  </si>
  <si>
    <t>N-P-K fertiliser</t>
  </si>
  <si>
    <t>Nitroamofoska</t>
  </si>
  <si>
    <t>16%, 16, 16%</t>
  </si>
  <si>
    <t>270 kg /ha</t>
  </si>
  <si>
    <t>16%,16%,16%</t>
  </si>
  <si>
    <t xml:space="preserve">pre-emergence </t>
  </si>
  <si>
    <t>200 kg /ha</t>
  </si>
  <si>
    <t xml:space="preserve"> Fall</t>
  </si>
  <si>
    <t>Diammofoska</t>
  </si>
  <si>
    <t>N -10%, P-26%, K-26%</t>
  </si>
  <si>
    <t>120 kg t/ha</t>
  </si>
  <si>
    <t>S-fertiliser</t>
  </si>
  <si>
    <t>CaCO3</t>
  </si>
  <si>
    <t xml:space="preserve">MAP </t>
  </si>
  <si>
    <t>Zn-fertiliser</t>
  </si>
  <si>
    <t>YaraVita ZINTRANC 700</t>
  </si>
  <si>
    <t>post emergence</t>
  </si>
  <si>
    <t>1l/ha</t>
  </si>
  <si>
    <t>June</t>
  </si>
  <si>
    <t>Organic fertilizers</t>
  </si>
  <si>
    <t>Manure</t>
  </si>
  <si>
    <t>Compost</t>
  </si>
  <si>
    <t>Plant protection</t>
  </si>
  <si>
    <t>Please indicate the specific plant protection measures, application methods, amounts and total number of applications.</t>
  </si>
  <si>
    <t>Amount [kg or l/ha]</t>
  </si>
  <si>
    <t>Herbicide</t>
  </si>
  <si>
    <t>Merlin (a.s. Isoxaflutole)</t>
  </si>
  <si>
    <t>pre-emergence</t>
  </si>
  <si>
    <t>0,15 l/ha</t>
  </si>
  <si>
    <t>Primekstra TZ gold (a.s. S-Metolachlor+Terbuthylazine)</t>
  </si>
  <si>
    <t>pre emergence</t>
  </si>
  <si>
    <t>4 l/ha</t>
  </si>
  <si>
    <t>Granstar Gold (a.s. Tribenuron+Thifensulfuron-methyl) together with N-fertiliser</t>
  </si>
  <si>
    <t>0,02  l/ha</t>
  </si>
  <si>
    <t>2 l/ha</t>
  </si>
  <si>
    <t>Granstar Gold (a.s. Tribenuron+Thifensulfuron-methyl)</t>
  </si>
  <si>
    <t>0,4 l/ha</t>
  </si>
  <si>
    <t>May</t>
  </si>
  <si>
    <t>Agritoks Nufarm</t>
  </si>
  <si>
    <t>Pantera (a.s. Quizalofop-P-tefuryl)</t>
  </si>
  <si>
    <t>1,5 l/ha</t>
  </si>
  <si>
    <t>Fungicide</t>
  </si>
  <si>
    <t xml:space="preserve">Tanos (a.s.Famoxadone + Cymoxanil) </t>
  </si>
  <si>
    <t>0,5 l/ha</t>
  </si>
  <si>
    <t>32.75</t>
  </si>
  <si>
    <t>Reks Duo (a.s. Epoxiconazole +Thiophanate-methyl)</t>
  </si>
  <si>
    <t>5  l/ha</t>
  </si>
  <si>
    <t>0,7 l/ha</t>
  </si>
  <si>
    <t>Amistar extra (a.s. Azoxystrobin+ Cyproconazole) together with N-fertiliser</t>
  </si>
  <si>
    <t>1 l/ha</t>
  </si>
  <si>
    <t>Folicur (a.s.Tebuconazole)</t>
  </si>
  <si>
    <t>0,8 l/ha</t>
  </si>
  <si>
    <t xml:space="preserve">Instecticide </t>
  </si>
  <si>
    <t>Karate zeon (a.s.lambda-Cyhalothrin)</t>
  </si>
  <si>
    <t>0,15  l/ha</t>
  </si>
  <si>
    <t>Pesticide</t>
  </si>
  <si>
    <t>Zeagran Nufarm (a.s. Bromoxynil+Terbuthylazine)</t>
  </si>
  <si>
    <t>1,6 l/ha</t>
  </si>
  <si>
    <t>2,5 l/ha</t>
  </si>
  <si>
    <t>September</t>
  </si>
  <si>
    <t>Biological PPP</t>
  </si>
  <si>
    <t>Trichogramma</t>
  </si>
  <si>
    <t>n/a</t>
  </si>
  <si>
    <t>Mechanical weed management</t>
  </si>
  <si>
    <t>Harvest</t>
  </si>
  <si>
    <t>Please specify  the harvesting process, including residue treatemant and post-harvest treatment and name machinery used.</t>
  </si>
  <si>
    <t>Specify</t>
  </si>
  <si>
    <t>Harvesting</t>
  </si>
  <si>
    <t>combine harvester</t>
  </si>
  <si>
    <t>July</t>
  </si>
  <si>
    <t>Residue treatment</t>
  </si>
  <si>
    <t>n.a.</t>
  </si>
  <si>
    <t>Post-harvest treatment</t>
  </si>
  <si>
    <t>Output</t>
  </si>
  <si>
    <t>Please specify the yield and residues removed, name machinery used and the average selling price of the crop.</t>
  </si>
  <si>
    <t xml:space="preserve">Amount [t/ha] </t>
  </si>
  <si>
    <t xml:space="preserve">Price [EUR/ha] </t>
  </si>
  <si>
    <t>Price [EUR/ha]</t>
  </si>
  <si>
    <t>Yield</t>
  </si>
  <si>
    <t>Residue removed</t>
  </si>
  <si>
    <t>Variable costs</t>
  </si>
  <si>
    <t xml:space="preserve">Please indicate the specific costs of production, the total variable costs and subsidies. </t>
  </si>
  <si>
    <t>Costs of seeds (Unit [EUR/ha])</t>
  </si>
  <si>
    <t>Total costs of fertilizer (Unit [EUR/ha])</t>
  </si>
  <si>
    <t>Costs of crop protection measures (Unit [EUR/ha])</t>
  </si>
  <si>
    <t>Total variable costs of machinery (Unit [EUR/ha])</t>
  </si>
  <si>
    <t>A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</si>
  <si>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</si>
  <si>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</si>
  <si>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</si>
  <si>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</si>
  <si>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Subsidies (general + specific per crop (Unit [EUR/ha])</t>
  </si>
  <si>
    <t>10.000 ha Betrieb, circa 100-150 ha Feldgröße, betriebseigene Maschinen. Vergleich mit Ost-Deutschland denk ich möglich.</t>
  </si>
  <si>
    <t xml:space="preserve">Crop [name of crop]: winter wheat </t>
  </si>
  <si>
    <t>Crop [name of crop]: maize</t>
  </si>
  <si>
    <t>Crop [name of crop]: soyabean</t>
  </si>
  <si>
    <t>Crop [name of crop]: sunflower</t>
  </si>
  <si>
    <t>Number of year</t>
  </si>
  <si>
    <t xml:space="preserve">Yield [t/ha] </t>
  </si>
  <si>
    <t>Crop [name of crop]:</t>
  </si>
  <si>
    <t>CROP 4</t>
  </si>
  <si>
    <t>Maize (2016)</t>
  </si>
  <si>
    <t>Soyabean (2017)</t>
  </si>
  <si>
    <t>No 1)disking after harvesting a previous crop in the fall, 2) than  chisel tillage  after in the fall</t>
  </si>
  <si>
    <t>No 1)2 times disking after harvesting a previous crop in the fall, 2) than  chisel tillage  after in the fall</t>
  </si>
  <si>
    <t>No 1) disking after harvesting a previous crop in the fall, 2) than  chisel tillage  after in the fall, 3) than disking in the fall</t>
  </si>
  <si>
    <t>disking after harvesting a previous crop in the fall</t>
  </si>
  <si>
    <t>1)  cultivator or harrowing in March, 2) harrowing before planting</t>
  </si>
  <si>
    <t xml:space="preserve"> harrowing before planting</t>
  </si>
  <si>
    <t>1) harrowing before planting</t>
  </si>
  <si>
    <t xml:space="preserve">No </t>
  </si>
  <si>
    <t>shallow cultivator and seedbed combination</t>
  </si>
  <si>
    <t xml:space="preserve">cultivator </t>
  </si>
  <si>
    <t>cultivator before planting</t>
  </si>
  <si>
    <t>75 thousand seeds +Polimijsobakterin treatment (https://superagronom.com/pesticidi-protruyniki/polimiksobakterin-institut-mikrobiologiyi-uaan-id4247)</t>
  </si>
  <si>
    <t>4,5 mln of seeds (+ Seed Treatment) or 333 kg/ha</t>
  </si>
  <si>
    <t>Date 05.05,  (single-grain seeder), 70 cm</t>
  </si>
  <si>
    <t>Date 10.05, (seed driil), 12,5 cm</t>
  </si>
  <si>
    <t>Date 20.04,  (single-grain seeder), 70 cm</t>
  </si>
  <si>
    <t>Date 10.09, (seed drill), 15 cm</t>
  </si>
  <si>
    <t>150 kg /ha</t>
  </si>
  <si>
    <t>100 kg /ha</t>
  </si>
  <si>
    <t>K, Si -fertiliser</t>
  </si>
  <si>
    <t>Micronutrients (http://www.mineralis.com.ua/uk/micro-mineralis/micro-mineralis-silicon-potassium)</t>
  </si>
  <si>
    <t>Si -8%, K -4%</t>
  </si>
  <si>
    <t xml:space="preserve">post -emergence </t>
  </si>
  <si>
    <t>0,5L/ha</t>
  </si>
  <si>
    <t>S, N -fertiliser</t>
  </si>
  <si>
    <t>N -30%, S-15%</t>
  </si>
  <si>
    <t>post -emergence (during seding)</t>
  </si>
  <si>
    <t>160 kg /ha</t>
  </si>
  <si>
    <t>120 kg /ha</t>
  </si>
  <si>
    <t>post emergence  (leaf application)</t>
  </si>
  <si>
    <t>pre-emergence  (before seeding)</t>
  </si>
  <si>
    <t>150 kg/ha</t>
  </si>
  <si>
    <t>post -emergence</t>
  </si>
  <si>
    <t>6 kg/ha</t>
  </si>
  <si>
    <t>K, N -fertiliser</t>
  </si>
  <si>
    <t>Micro-Mineralis (http://www.mineralis.com.ua/uk/micro-mineralis/micro-mineralis-potassium)</t>
  </si>
  <si>
    <t>K-3%, N-2%</t>
  </si>
  <si>
    <t>1L/ha</t>
  </si>
  <si>
    <t>2L/ha</t>
  </si>
  <si>
    <t>Mineralis universal (http://www.mineralis.com.ua/uk/micro-mineralis/micro-mineralis-universal)</t>
  </si>
  <si>
    <t>post-emergence</t>
  </si>
  <si>
    <t>1L /ha</t>
  </si>
  <si>
    <t>Micro-Mineralis ( http://www.mineralis.com.ua/uk/micro-mineralis/micro-mineralis-zinc)</t>
  </si>
  <si>
    <t>Zn-2,5%, N-2%</t>
  </si>
  <si>
    <t>N-Mo- fertiliser</t>
  </si>
  <si>
    <t>Molibden Micromineralis (http://www.mineralis.com.ua/uk/micro-mineralis/micro-mineralis-molybdenum)</t>
  </si>
  <si>
    <t>Mo-1%, N-2%</t>
  </si>
  <si>
    <t>0.5 L /ha</t>
  </si>
  <si>
    <t>Micronutrient fertilizer ORAKUL (https://dolina.ua/uk/catalogue-agribusiness-and-agricultural-companies/complex-mikrodobrivo-oracle-nasinnya-1.html?gclid=CjwKCAiA-vLyBRBWEiwAzOkGVEY0A49EqSMnp3nP_AUiTdPnt8CFJekTMvq_jPcs3k8qdfUCFQ8e3RoCL7wQAvD_BwE)</t>
  </si>
  <si>
    <t>0,5 L /ha</t>
  </si>
  <si>
    <t>B, N -fertiliser</t>
  </si>
  <si>
    <t>Bor Micromineralis (http://www.mineralis.com.ua/uk/micro-mineralis/micro-mineralis-boron)</t>
  </si>
  <si>
    <t>B-10%, N-2%</t>
  </si>
  <si>
    <t>Composition</t>
  </si>
  <si>
    <r>
      <t>Total amount [kg or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/ha]</t>
    </r>
  </si>
  <si>
    <t>Zenkor Likvid (a.s. Metribuzin)</t>
  </si>
  <si>
    <t>0,5  l/ha</t>
  </si>
  <si>
    <t>2,3  l/ha</t>
  </si>
  <si>
    <t>0,06 L/ha</t>
  </si>
  <si>
    <t>Adjuvant</t>
  </si>
  <si>
    <t>Fiksazh (https://agrotheka.com/ua/fiksazh)</t>
  </si>
  <si>
    <t>0,4  l/ha</t>
  </si>
  <si>
    <t>Elumis (a.s Mesotrione + Nicosulfuron)</t>
  </si>
  <si>
    <t>1,7 l/ha</t>
  </si>
  <si>
    <t>Harmony (a.s. Thifensulfuron-methyl)</t>
  </si>
  <si>
    <t>0,01  l/ha</t>
  </si>
  <si>
    <t>Glayder (https://agrotheka.com/ua/glayder)</t>
  </si>
  <si>
    <t>Bazagran (a.s.Bentazone)</t>
  </si>
  <si>
    <t>3  l/ha</t>
  </si>
  <si>
    <t>0,75  l/ha</t>
  </si>
  <si>
    <t>Tanos (a.s. Famoxadone+Cymoxanil)</t>
  </si>
  <si>
    <t>Versar (a.s. Cypermethrin</t>
  </si>
  <si>
    <t>0,80  l/ha</t>
  </si>
  <si>
    <t>Fastak (a.s. Cypermethrin)</t>
  </si>
  <si>
    <t>0,3 L /ha</t>
  </si>
  <si>
    <t>0,2  l/ha</t>
  </si>
  <si>
    <t xml:space="preserve">Alfa Super (a.s. Cypermethrin)  (https://agrolife.ua/alfa-super-vassma.html) </t>
  </si>
  <si>
    <t>Orius Plus (a.s. Tebuconazole)</t>
  </si>
  <si>
    <t>2,2  l/ha</t>
  </si>
  <si>
    <t xml:space="preserve">Harrowing </t>
  </si>
  <si>
    <t xml:space="preserve"> March</t>
  </si>
  <si>
    <t>combine</t>
  </si>
  <si>
    <t>Sep</t>
  </si>
  <si>
    <t>n.a</t>
  </si>
  <si>
    <t>v</t>
  </si>
  <si>
    <t>no</t>
  </si>
  <si>
    <t xml:space="preserve">Soja saatgut </t>
  </si>
  <si>
    <t>(100% farm saved seeds, costs are for seed treatment)</t>
  </si>
  <si>
    <t xml:space="preserve">Contact person:
</t>
  </si>
  <si>
    <r>
      <rPr>
        <b/>
        <sz val="11"/>
        <color theme="1"/>
        <rFont val="Calibri"/>
        <family val="2"/>
        <scheme val="minor"/>
      </rPr>
      <t>Acknowledgement to:</t>
    </r>
    <r>
      <rPr>
        <sz val="11"/>
        <color theme="1"/>
        <rFont val="Calibri"/>
        <family val="2"/>
        <scheme val="minor"/>
      </rPr>
      <t xml:space="preserve">
</t>
    </r>
  </si>
  <si>
    <t>How representative are the data?</t>
  </si>
  <si>
    <t>Data representing practical farming?</t>
  </si>
  <si>
    <t>Yes</t>
  </si>
  <si>
    <t>Data coming from averages over several years?</t>
  </si>
  <si>
    <t xml:space="preserve">Therefore they are a real, practically cultivated crop rotations with specific management and yield data for these fields and years. 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</si>
  <si>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</si>
  <si>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</si>
  <si>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</si>
  <si>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There are also differences in the management and yield of the other crops.</t>
  </si>
  <si>
    <t>Trophy du Pont (a.s. Acetochlor)</t>
  </si>
  <si>
    <t>Derbi (a.s. Flumetsulam+Florasulam)</t>
  </si>
  <si>
    <t>Reks Plus (a.s.Fenpropimorph+Epoxiconazole) (https://www.agro.basf.ru/ru/Products/Overview/%D0%A0%D0%95%D0%9A%D0%A1%C2%AE-%D0%9F%D0%9B%D0%AE%D0%A1.html)</t>
  </si>
  <si>
    <t>Enzhio (a.s lambda-Cyhalothrin + Thiamethoxam)</t>
  </si>
  <si>
    <t>Acenit (a.s.Acetochlor)</t>
  </si>
  <si>
    <t>Akanto plus (a.s. Picoxystrobin + Cyproconazole)</t>
  </si>
  <si>
    <t>Reglon (Diquat)</t>
  </si>
  <si>
    <t>These are actual crop rotations in the fields from the production years 2016-2019 and are not representative for a longer time period.</t>
  </si>
  <si>
    <t>50 thousand of seeds +  Polimijsobakterin treatment (https://superagronom.com/pesticidi-protruyniki/polimiksobakterin-institut-mikrobiologiyi-uaan-id4247)</t>
  </si>
  <si>
    <t>800 thousand of seeds +nanomineralis treatment</t>
  </si>
  <si>
    <t xml:space="preserve">No 1)disking after harvesting a previous crop in the fall, 2) than chisel tillage  </t>
  </si>
  <si>
    <t xml:space="preserve"> cultivator in spring before seedbed preparation</t>
  </si>
  <si>
    <t>Gezagard (a.s. Prometryn)</t>
  </si>
  <si>
    <t xml:space="preserve">2. Leopold Rittler, Donau Soja, Vienna. Contact: rittler@donausoja.org   </t>
  </si>
  <si>
    <t>1. Iryna Korchahina, Donau Soja, Kyiv. Contact: marketing.ua@donausoja.org</t>
  </si>
  <si>
    <t xml:space="preserve">Donau Soja and partners (Italy (Sipcam, F. Lazzari), Romania (ARDS Turda, R. Rezi &amp; ARDS Secuieni, S. Pochiscanu-Isticioaia), Austria (Donau Soja, L. Rittler), Ukraine (Donau Soja, I. Korchahina, A. Radiuk))  </t>
  </si>
  <si>
    <t>Data are coming from the official sources of the agricultural department of the Ukrainian ministry of economics for the region Kyiver Oblast.</t>
  </si>
  <si>
    <t>The rotations are typical in terms of crop choice and management for Ukraine.</t>
  </si>
  <si>
    <t xml:space="preserve">The data for the rotations are coming from a farm and are refering to actually cultivated rotations in 2016-2019. </t>
  </si>
  <si>
    <t>Crop 1</t>
  </si>
  <si>
    <t>Crop 2</t>
  </si>
  <si>
    <t>Crop 3</t>
  </si>
  <si>
    <t xml:space="preserve">Without legumes: </t>
  </si>
  <si>
    <t>Maize</t>
  </si>
  <si>
    <t>Sunflower</t>
  </si>
  <si>
    <t>Winter wheat</t>
  </si>
  <si>
    <t xml:space="preserve">With legumes: </t>
  </si>
  <si>
    <t>Soybean</t>
  </si>
  <si>
    <t>Content N</t>
  </si>
  <si>
    <t>Urea</t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</si>
  <si>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</si>
  <si>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</si>
  <si>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</si>
  <si>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</si>
  <si>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</si>
  <si>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</si>
  <si>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</si>
  <si>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</si>
  <si>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</si>
  <si>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</si>
  <si>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</si>
  <si>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</si>
  <si>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</si>
  <si>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</si>
  <si>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</si>
  <si>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</si>
  <si>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</si>
  <si>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</si>
  <si>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</si>
  <si>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</si>
  <si>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</si>
  <si>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</si>
  <si>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</si>
  <si>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</si>
  <si>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 xml:space="preserve">Coefficient of variation 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</si>
  <si>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</si>
  <si>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</si>
  <si>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</si>
  <si>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</si>
  <si>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</si>
  <si>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</si>
  <si>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</si>
  <si>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</si>
  <si>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</si>
  <si>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</si>
  <si>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</si>
  <si>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</si>
  <si>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</si>
  <si>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</si>
  <si>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</si>
  <si>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</si>
  <si>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</si>
  <si>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</si>
  <si>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</si>
  <si>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</si>
  <si>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</si>
  <si>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</si>
  <si>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</si>
  <si>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</si>
  <si>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Crop 4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</si>
  <si>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</si>
  <si>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</si>
  <si>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</si>
  <si>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</si>
  <si>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</si>
  <si>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</si>
  <si>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</si>
  <si>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</si>
  <si>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</si>
  <si>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</si>
  <si>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</si>
  <si>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</si>
  <si>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</si>
  <si>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</si>
  <si>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</si>
  <si>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</si>
  <si>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</si>
  <si>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</si>
  <si>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</si>
  <si>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</si>
  <si>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</si>
  <si>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</si>
  <si>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</si>
  <si>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</si>
  <si>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</si>
  <si>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</si>
  <si>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</si>
  <si>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</si>
  <si>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</si>
  <si>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</si>
  <si>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</si>
  <si>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</si>
  <si>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</si>
  <si>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</si>
  <si>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</si>
  <si>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</si>
  <si>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</si>
  <si>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</si>
  <si>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NPK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</si>
  <si>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</si>
  <si>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</si>
  <si>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</si>
  <si>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</si>
  <si>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</si>
  <si>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</si>
  <si>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</si>
  <si>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</si>
  <si>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</si>
  <si>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</si>
  <si>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IPCCID</t>
  </si>
  <si>
    <t>Faba bean</t>
  </si>
  <si>
    <t>Field pea</t>
  </si>
  <si>
    <t>Spring barley</t>
  </si>
  <si>
    <t>Winter barley</t>
  </si>
  <si>
    <t>Winter oat</t>
  </si>
  <si>
    <t>Winter rape</t>
  </si>
  <si>
    <t>Soya</t>
  </si>
  <si>
    <t>Dry bean</t>
  </si>
  <si>
    <t>Forage pea</t>
  </si>
  <si>
    <t>Corn</t>
  </si>
  <si>
    <t>NP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</si>
  <si>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</si>
  <si>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</si>
  <si>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</si>
  <si>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</si>
  <si>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</si>
  <si>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</si>
  <si>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</si>
  <si>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</si>
  <si>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</si>
  <si>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Crude protein [% DM]</t>
  </si>
  <si>
    <t>Gross energy [GJ/t DM]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</si>
  <si>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</si>
  <si>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</si>
  <si>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</si>
  <si>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</si>
  <si>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</si>
  <si>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</si>
  <si>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</si>
  <si>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</si>
  <si>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</si>
  <si>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</si>
  <si>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</si>
  <si>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</si>
  <si>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</si>
  <si>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</si>
  <si>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</si>
  <si>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</si>
  <si>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</si>
  <si>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</si>
  <si>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</si>
  <si>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</si>
  <si>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</si>
  <si>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</si>
  <si>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</si>
  <si>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</si>
  <si>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DM content</t>
  </si>
  <si>
    <t>Yield DM [t/ha]</t>
  </si>
  <si>
    <t>Protein output [t/ha]</t>
  </si>
  <si>
    <t>Protein output rotations [kg/ha]</t>
  </si>
  <si>
    <t>Energy output [GJ/ha]</t>
  </si>
  <si>
    <t xml:space="preserve">Energy output rotations [GJ/ha] 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</si>
  <si>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</si>
  <si>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</si>
  <si>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</si>
  <si>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</si>
  <si>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</si>
  <si>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</si>
  <si>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</si>
  <si>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</si>
  <si>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</si>
  <si>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</si>
  <si>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Kyiv region, Tarashchansky district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</si>
  <si>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</si>
  <si>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</si>
  <si>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</si>
  <si>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</si>
  <si>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</si>
  <si>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</si>
  <si>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</si>
  <si>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</si>
  <si>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</si>
  <si>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N dfs = N uptake + N fix</t>
  </si>
  <si>
    <t>-&gt; N uptake is the N accumulated by the crop and N fix is BNF of grain and forage legumes</t>
  </si>
  <si>
    <t>(N input encloses additional N from 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</si>
</sst>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%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</cellStyleXfs>
  <cellXfs count="4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/>
    <xf numFmtId="0" fontId="0" fillId="8" borderId="0" xfId="0" applyFill="1" applyAlignment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0" fillId="0" borderId="21" xfId="0" applyBorder="1"/>
    <xf numFmtId="0" fontId="2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10" borderId="0" xfId="0" applyFont="1" applyFill="1" applyAlignment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9" xfId="0" applyFill="1" applyBorder="1"/>
    <xf numFmtId="0" fontId="0" fillId="0" borderId="0" xfId="0" applyAlignment="1">
      <alignment wrapText="1"/>
    </xf>
    <xf numFmtId="0" fontId="4" fillId="9" borderId="19" xfId="0" applyFont="1" applyFill="1" applyBorder="1"/>
    <xf numFmtId="0" fontId="4" fillId="9" borderId="14" xfId="0" applyFont="1" applyFill="1" applyBorder="1"/>
    <xf numFmtId="0" fontId="0" fillId="3" borderId="19" xfId="0" applyFill="1" applyBorder="1"/>
    <xf numFmtId="9" fontId="0" fillId="3" borderId="5" xfId="0" applyNumberFormat="1" applyFill="1" applyBorder="1" applyAlignment="1">
      <alignment horizontal="center"/>
    </xf>
    <xf numFmtId="0" fontId="0" fillId="3" borderId="33" xfId="0" applyFill="1" applyBorder="1"/>
    <xf numFmtId="0" fontId="0" fillId="3" borderId="27" xfId="0" applyFill="1" applyBorder="1" applyAlignment="1">
      <alignment horizontal="center"/>
    </xf>
    <xf numFmtId="0" fontId="0" fillId="3" borderId="8" xfId="0" applyFill="1" applyBorder="1"/>
    <xf numFmtId="0" fontId="0" fillId="3" borderId="39" xfId="0" applyFill="1" applyBorder="1" applyAlignment="1"/>
    <xf numFmtId="0" fontId="0" fillId="3" borderId="37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6" borderId="46" xfId="0" applyFill="1" applyBorder="1"/>
    <xf numFmtId="0" fontId="0" fillId="6" borderId="33" xfId="0" applyFill="1" applyBorder="1"/>
    <xf numFmtId="0" fontId="4" fillId="4" borderId="46" xfId="0" applyFont="1" applyFill="1" applyBorder="1"/>
    <xf numFmtId="0" fontId="0" fillId="4" borderId="33" xfId="0" applyFill="1" applyBorder="1" applyAlignment="1">
      <alignment wrapText="1"/>
    </xf>
    <xf numFmtId="0" fontId="0" fillId="0" borderId="18" xfId="0" applyBorder="1" applyAlignment="1"/>
    <xf numFmtId="0" fontId="0" fillId="9" borderId="33" xfId="0" applyFill="1" applyBorder="1"/>
    <xf numFmtId="0" fontId="0" fillId="3" borderId="46" xfId="0" applyFill="1" applyBorder="1"/>
    <xf numFmtId="0" fontId="0" fillId="4" borderId="33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2" fillId="8" borderId="51" xfId="0" applyFont="1" applyFill="1" applyBorder="1" applyAlignment="1"/>
    <xf numFmtId="0" fontId="4" fillId="9" borderId="53" xfId="0" applyFont="1" applyFill="1" applyBorder="1"/>
    <xf numFmtId="0" fontId="0" fillId="8" borderId="1" xfId="0" applyFill="1" applyBorder="1" applyAlignment="1"/>
    <xf numFmtId="21" fontId="0" fillId="3" borderId="1" xfId="0" applyNumberFormat="1" applyFill="1" applyBorder="1" applyAlignment="1">
      <alignment horizontal="center"/>
    </xf>
    <xf numFmtId="20" fontId="0" fillId="3" borderId="27" xfId="0" applyNumberForma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0" xfId="1"/>
    <xf numFmtId="0" fontId="0" fillId="3" borderId="49" xfId="0" applyFill="1" applyBorder="1"/>
    <xf numFmtId="0" fontId="0" fillId="3" borderId="3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/>
    <xf numFmtId="0" fontId="0" fillId="3" borderId="7" xfId="0" applyFill="1" applyBorder="1" applyAlignment="1">
      <alignment horizontal="center"/>
    </xf>
    <xf numFmtId="0" fontId="0" fillId="3" borderId="18" xfId="0" applyFill="1" applyBorder="1"/>
    <xf numFmtId="0" fontId="0" fillId="3" borderId="3" xfId="0" applyFill="1" applyBorder="1" applyAlignment="1">
      <alignment horizontal="center"/>
    </xf>
    <xf numFmtId="0" fontId="0" fillId="0" borderId="0" xfId="0" applyFill="1" applyBorder="1"/>
    <xf numFmtId="9" fontId="0" fillId="3" borderId="1" xfId="0" applyNumberFormat="1" applyFill="1" applyBorder="1" applyAlignment="1">
      <alignment horizontal="center"/>
    </xf>
    <xf numFmtId="0" fontId="0" fillId="3" borderId="30" xfId="0" applyFill="1" applyBorder="1" applyAlignment="1">
      <alignment horizontal="left"/>
    </xf>
    <xf numFmtId="0" fontId="7" fillId="0" borderId="0" xfId="0" applyFont="1"/>
    <xf numFmtId="0" fontId="0" fillId="3" borderId="59" xfId="0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0" fontId="0" fillId="3" borderId="5" xfId="0" applyFill="1" applyBorder="1" applyAlignment="1"/>
    <xf numFmtId="0" fontId="4" fillId="3" borderId="1" xfId="0" applyFont="1" applyFill="1" applyBorder="1"/>
    <xf numFmtId="20" fontId="0" fillId="3" borderId="1" xfId="0" applyNumberFormat="1" applyFill="1" applyBorder="1" applyAlignment="1">
      <alignment horizontal="center"/>
    </xf>
    <xf numFmtId="9" fontId="0" fillId="3" borderId="27" xfId="0" applyNumberForma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0" fillId="3" borderId="1" xfId="0" applyFill="1" applyBorder="1" applyAlignment="1"/>
    <xf numFmtId="21" fontId="0" fillId="3" borderId="5" xfId="0" applyNumberForma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4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3" xfId="0" applyFill="1" applyBorder="1" applyAlignment="1">
      <alignment horizontal="left"/>
    </xf>
    <xf numFmtId="0" fontId="0" fillId="3" borderId="32" xfId="0" applyFill="1" applyBorder="1" applyAlignment="1"/>
    <xf numFmtId="0" fontId="0" fillId="3" borderId="7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39" xfId="0" applyFill="1" applyBorder="1" applyAlignment="1">
      <alignment wrapText="1"/>
    </xf>
    <xf numFmtId="0" fontId="0" fillId="3" borderId="55" xfId="0" applyFill="1" applyBorder="1" applyAlignment="1"/>
    <xf numFmtId="0" fontId="0" fillId="3" borderId="5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5" xfId="0" applyFill="1" applyBorder="1" applyAlignment="1">
      <alignment vertical="center"/>
    </xf>
    <xf numFmtId="0" fontId="0" fillId="3" borderId="38" xfId="0" applyFill="1" applyBorder="1" applyAlignment="1">
      <alignment wrapText="1"/>
    </xf>
    <xf numFmtId="0" fontId="0" fillId="3" borderId="7" xfId="0" applyFill="1" applyBorder="1" applyAlignment="1"/>
    <xf numFmtId="0" fontId="0" fillId="3" borderId="6" xfId="0" applyFill="1" applyBorder="1" applyAlignment="1">
      <alignment horizontal="left"/>
    </xf>
    <xf numFmtId="0" fontId="0" fillId="3" borderId="44" xfId="0" applyFill="1" applyBorder="1" applyAlignment="1"/>
    <xf numFmtId="0" fontId="0" fillId="3" borderId="39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wrapText="1"/>
    </xf>
    <xf numFmtId="0" fontId="0" fillId="0" borderId="0" xfId="0" applyFont="1"/>
    <xf numFmtId="2" fontId="0" fillId="0" borderId="0" xfId="0" applyNumberFormat="1" applyFont="1"/>
    <xf numFmtId="0" fontId="1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3" borderId="5" xfId="0" applyNumberForma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 wrapText="1"/>
    </xf>
    <xf numFmtId="0" fontId="0" fillId="3" borderId="6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32" xfId="0" applyFont="1" applyFill="1" applyBorder="1" applyAlignment="1"/>
    <xf numFmtId="0" fontId="4" fillId="3" borderId="4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4" fillId="8" borderId="0" xfId="0" applyFont="1" applyFill="1" applyBorder="1"/>
    <xf numFmtId="0" fontId="4" fillId="8" borderId="29" xfId="0" applyFont="1" applyFill="1" applyBorder="1"/>
    <xf numFmtId="9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63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8" borderId="3" xfId="0" applyFont="1" applyFill="1" applyBorder="1"/>
    <xf numFmtId="0" fontId="4" fillId="8" borderId="10" xfId="0" applyFont="1" applyFill="1" applyBorder="1"/>
    <xf numFmtId="0" fontId="4" fillId="4" borderId="3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0" fillId="11" borderId="0" xfId="0" applyFill="1" applyBorder="1"/>
    <xf numFmtId="0" fontId="4" fillId="3" borderId="6" xfId="0" applyFont="1" applyFill="1" applyBorder="1" applyAlignment="1">
      <alignment horizontal="center"/>
    </xf>
    <xf numFmtId="9" fontId="0" fillId="0" borderId="0" xfId="2" applyFont="1"/>
    <xf numFmtId="2" fontId="0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wrapText="1"/>
    </xf>
    <xf numFmtId="9" fontId="0" fillId="0" borderId="0" xfId="0" applyNumberFormat="1"/>
    <xf numFmtId="10" fontId="0" fillId="0" borderId="0" xfId="0" applyNumberFormat="1"/>
    <xf numFmtId="0" fontId="10" fillId="0" borderId="0" xfId="4" applyFont="1" applyFill="1" applyBorder="1" applyAlignment="1">
      <alignment wrapText="1"/>
    </xf>
    <xf numFmtId="0" fontId="10" fillId="0" borderId="0" xfId="3" applyFont="1" applyFill="1" applyBorder="1" applyAlignment="1">
      <alignment wrapText="1"/>
    </xf>
    <xf numFmtId="0" fontId="10" fillId="0" borderId="0" xfId="3" applyFont="1" applyFill="1" applyBorder="1" applyAlignment="1"/>
    <xf numFmtId="0" fontId="10" fillId="0" borderId="3" xfId="5" applyFont="1" applyFill="1" applyBorder="1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4" fillId="0" borderId="0" xfId="0" applyFont="1" applyAlignment="1"/>
    <xf numFmtId="0" fontId="2" fillId="0" borderId="0" xfId="0" applyFont="1" applyBorder="1"/>
    <xf numFmtId="0" fontId="0" fillId="0" borderId="7" xfId="0" applyBorder="1"/>
    <xf numFmtId="0" fontId="0" fillId="0" borderId="57" xfId="0" applyBorder="1"/>
    <xf numFmtId="0" fontId="2" fillId="0" borderId="6" xfId="0" applyFont="1" applyBorder="1"/>
    <xf numFmtId="0" fontId="2" fillId="0" borderId="57" xfId="0" applyFont="1" applyBorder="1"/>
    <xf numFmtId="0" fontId="0" fillId="12" borderId="0" xfId="0" applyFill="1"/>
    <xf numFmtId="0" fontId="0" fillId="0" borderId="29" xfId="0" applyFill="1" applyBorder="1" applyAlignment="1">
      <alignment horizontal="center" vertical="center" wrapText="1"/>
    </xf>
    <xf numFmtId="0" fontId="0" fillId="0" borderId="69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 wrapText="1"/>
    </xf>
    <xf numFmtId="164" fontId="0" fillId="0" borderId="69" xfId="0" applyNumberFormat="1" applyFill="1" applyBorder="1" applyAlignment="1">
      <alignment horizontal="center" vertical="center" wrapText="1"/>
    </xf>
    <xf numFmtId="0" fontId="0" fillId="13" borderId="0" xfId="0" applyFill="1"/>
    <xf numFmtId="0" fontId="15" fillId="0" borderId="0" xfId="0" applyFont="1" applyBorder="1"/>
    <xf numFmtId="0" fontId="10" fillId="0" borderId="70" xfId="5" applyFont="1" applyFill="1" applyBorder="1" applyAlignment="1">
      <alignment horizontal="right" wrapText="1"/>
    </xf>
    <xf numFmtId="0" fontId="10" fillId="0" borderId="71" xfId="3" applyFont="1" applyFill="1" applyBorder="1" applyAlignment="1">
      <alignment wrapText="1"/>
    </xf>
    <xf numFmtId="0" fontId="10" fillId="0" borderId="71" xfId="4" applyFont="1" applyFill="1" applyBorder="1" applyAlignment="1">
      <alignment wrapText="1"/>
    </xf>
    <xf numFmtId="0" fontId="2" fillId="14" borderId="0" xfId="0" applyFont="1" applyFill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 applyBorder="1"/>
    <xf numFmtId="0" fontId="0" fillId="9" borderId="0" xfId="0" applyFill="1"/>
    <xf numFmtId="2" fontId="16" fillId="0" borderId="72" xfId="0" applyNumberFormat="1" applyFont="1" applyFill="1" applyBorder="1" applyAlignment="1" applyProtection="1">
      <alignment horizontal="right" vertical="center" wrapText="1"/>
    </xf>
    <xf numFmtId="1" fontId="16" fillId="0" borderId="72" xfId="0" applyNumberFormat="1" applyFont="1" applyFill="1" applyBorder="1" applyAlignment="1" applyProtection="1">
      <alignment horizontal="right" vertical="center" wrapText="1"/>
    </xf>
    <xf numFmtId="1" fontId="16" fillId="0" borderId="73" xfId="0" applyNumberFormat="1" applyFont="1" applyFill="1" applyBorder="1" applyAlignment="1" applyProtection="1">
      <alignment horizontal="right" vertical="center" wrapText="1"/>
    </xf>
    <xf numFmtId="1" fontId="16" fillId="0" borderId="0" xfId="0" applyNumberFormat="1" applyFont="1" applyFill="1" applyBorder="1" applyAlignment="1" applyProtection="1">
      <alignment horizontal="right" vertical="center" wrapText="1"/>
    </xf>
    <xf numFmtId="0" fontId="10" fillId="0" borderId="70" xfId="5" applyFont="1" applyFill="1" applyBorder="1" applyAlignment="1">
      <alignment horizontal="left" wrapText="1"/>
    </xf>
    <xf numFmtId="2" fontId="10" fillId="0" borderId="74" xfId="6" applyNumberFormat="1" applyFont="1" applyFill="1" applyBorder="1" applyAlignment="1">
      <alignment horizontal="right" wrapText="1"/>
    </xf>
    <xf numFmtId="2" fontId="10" fillId="0" borderId="75" xfId="6" applyNumberFormat="1" applyFont="1" applyFill="1" applyBorder="1" applyAlignment="1">
      <alignment horizontal="righ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40" xfId="0" applyFill="1" applyBorder="1" applyAlignment="1">
      <alignment horizontal="center" indent="1"/>
    </xf>
    <xf numFmtId="0" fontId="0" fillId="3" borderId="38" xfId="0" applyFill="1" applyBorder="1" applyAlignment="1">
      <alignment horizontal="center" indent="1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3" fontId="4" fillId="4" borderId="55" xfId="0" applyNumberFormat="1" applyFont="1" applyFill="1" applyBorder="1" applyAlignment="1">
      <alignment horizontal="center"/>
    </xf>
    <xf numFmtId="3" fontId="4" fillId="4" borderId="54" xfId="0" applyNumberFormat="1" applyFont="1" applyFill="1" applyBorder="1" applyAlignment="1">
      <alignment horizontal="center"/>
    </xf>
    <xf numFmtId="3" fontId="4" fillId="4" borderId="47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6" borderId="3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 textRotation="90"/>
    </xf>
    <xf numFmtId="0" fontId="2" fillId="7" borderId="13" xfId="0" applyFont="1" applyFill="1" applyBorder="1" applyAlignment="1">
      <alignment horizontal="center" textRotation="90"/>
    </xf>
    <xf numFmtId="0" fontId="2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9" xfId="0" applyFill="1" applyBorder="1" applyAlignment="1">
      <alignment horizontal="left" wrapText="1"/>
    </xf>
    <xf numFmtId="0" fontId="0" fillId="3" borderId="28" xfId="0" quotePrefix="1" applyFill="1" applyBorder="1" applyAlignment="1">
      <alignment horizontal="center"/>
    </xf>
    <xf numFmtId="0" fontId="0" fillId="3" borderId="56" xfId="0" quotePrefix="1" applyFill="1" applyBorder="1" applyAlignment="1">
      <alignment horizontal="center"/>
    </xf>
    <xf numFmtId="0" fontId="0" fillId="3" borderId="26" xfId="0" quotePrefix="1" applyFill="1" applyBorder="1" applyAlignment="1">
      <alignment horizontal="center"/>
    </xf>
    <xf numFmtId="0" fontId="0" fillId="3" borderId="32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4" fillId="3" borderId="4" xfId="0" quotePrefix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textRotation="90" wrapText="1"/>
    </xf>
    <xf numFmtId="0" fontId="2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/>
    </xf>
    <xf numFmtId="0" fontId="4" fillId="4" borderId="36" xfId="0" quotePrefix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4" xfId="0" quotePrefix="1" applyFont="1" applyFill="1" applyBorder="1" applyAlignment="1">
      <alignment horizontal="center"/>
    </xf>
    <xf numFmtId="2" fontId="4" fillId="4" borderId="32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4" fillId="6" borderId="39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0" fontId="4" fillId="3" borderId="5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0" fontId="4" fillId="6" borderId="54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67" xfId="0" applyFill="1" applyBorder="1" applyAlignment="1">
      <alignment horizontal="center" wrapText="1"/>
    </xf>
    <xf numFmtId="0" fontId="0" fillId="3" borderId="68" xfId="0" applyFill="1" applyBorder="1" applyAlignment="1">
      <alignment horizont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5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/>
    </xf>
    <xf numFmtId="0" fontId="2" fillId="7" borderId="17" xfId="0" applyFont="1" applyFill="1" applyBorder="1" applyAlignment="1">
      <alignment horizontal="center" textRotation="90"/>
    </xf>
    <xf numFmtId="0" fontId="2" fillId="7" borderId="9" xfId="0" applyFont="1" applyFill="1" applyBorder="1" applyAlignment="1">
      <alignment horizontal="center" textRotation="90"/>
    </xf>
    <xf numFmtId="0" fontId="0" fillId="3" borderId="30" xfId="0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textRotation="90"/>
    </xf>
    <xf numFmtId="0" fontId="2" fillId="5" borderId="17" xfId="0" applyFont="1" applyFill="1" applyBorder="1" applyAlignment="1">
      <alignment horizontal="center" textRotation="90"/>
    </xf>
    <xf numFmtId="0" fontId="2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2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9" borderId="2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4" borderId="36" xfId="0" quotePrefix="1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14" fontId="0" fillId="6" borderId="7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4" fillId="3" borderId="28" xfId="0" quotePrefix="1" applyFont="1" applyFill="1" applyBorder="1" applyAlignment="1">
      <alignment horizontal="center"/>
    </xf>
    <xf numFmtId="0" fontId="4" fillId="3" borderId="56" xfId="0" quotePrefix="1" applyFont="1" applyFill="1" applyBorder="1" applyAlignment="1">
      <alignment horizontal="center"/>
    </xf>
    <xf numFmtId="0" fontId="4" fillId="3" borderId="26" xfId="0" quotePrefix="1" applyFont="1" applyFill="1" applyBorder="1" applyAlignment="1">
      <alignment horizontal="center"/>
    </xf>
    <xf numFmtId="0" fontId="4" fillId="3" borderId="32" xfId="0" quotePrefix="1" applyFont="1" applyFill="1" applyBorder="1" applyAlignment="1">
      <alignment horizontal="center"/>
    </xf>
    <xf numFmtId="0" fontId="4" fillId="3" borderId="7" xfId="0" quotePrefix="1" applyFont="1" applyFill="1" applyBorder="1" applyAlignment="1">
      <alignment horizontal="center"/>
    </xf>
    <xf numFmtId="0" fontId="4" fillId="3" borderId="6" xfId="0" quotePrefix="1" applyFont="1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6" fillId="3" borderId="4" xfId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7" xfId="0" applyFont="1" applyFill="1" applyBorder="1" applyAlignment="1">
      <alignment horizontal="center"/>
    </xf>
    <xf numFmtId="0" fontId="0" fillId="3" borderId="42" xfId="0" applyFont="1" applyFill="1" applyBorder="1" applyAlignment="1">
      <alignment horizontal="center"/>
    </xf>
  </cellXfs>
  <cellStyles count="7">
    <cellStyle name="Link" xfId="1" builtinId="8"/>
    <cellStyle name="Prozent" xfId="2" builtinId="5"/>
    <cellStyle name="Standard" xfId="0" builtinId="0"/>
    <cellStyle name="Standard_arable-legume" xfId="5"/>
    <cellStyle name="Standard_Input data crop_1" xfId="6"/>
    <cellStyle name="Standard_Tabelle1" xfId="3"/>
    <cellStyle name="Standard_Tabelle1_1" xfId="4"/>
  </cellStyles>
  <dxfs count="0"/>
  <tableStyles count="0" defaultTableStyle="TableStyleMedium2" defaultPivotStyle="PivotStyleLight16"/>
  <colors>
    <mruColors>
      <color rgb="FFCC99FF"/>
      <color rgb="FFCCCCFF"/>
      <color rgb="FFCC9900"/>
      <color rgb="FF996600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find an overview on the codes on following website: </a:t>
          </a:r>
          <a:endParaRPr lang="en-US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https://eur-lex.europa.eu/eli/reg/2016/2066/oj</a:t>
          </a:r>
          <a:endParaRPr lang="en-US">
            <a:effectLst/>
          </a:endParaRPr>
        </a:p>
        <a:p>
          <a:endParaRPr lang="de-DE" sz="1100"/>
        </a:p>
      </xdr:txBody>
    </xdr:sp>
    <xdr:clientData/>
  </xdr:twoCellAnchor>
  <xdr:twoCellAnchor editAs="oneCell">
    <xdr:from>
      <xdr:col>1</xdr:col>
      <xdr:colOff>867833</xdr:colOff>
      <xdr:row>47</xdr:row>
      <xdr:rowOff>21166</xdr:rowOff>
    </xdr:from>
    <xdr:to>
      <xdr:col>3</xdr:col>
      <xdr:colOff>190501</xdr:colOff>
      <xdr:row>78</xdr:row>
      <xdr:rowOff>105833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410" t="8392" r="38255" b="9711"/>
        <a:stretch/>
      </xdr:blipFill>
      <xdr:spPr>
        <a:xfrm>
          <a:off x="2264833" y="10710333"/>
          <a:ext cx="5767918" cy="5990167"/>
        </a:xfrm>
        <a:prstGeom prst="rect">
          <a:avLst/>
        </a:prstGeom>
      </xdr:spPr>
    </xdr:pic>
    <xdr:clientData/>
  </xdr:twoCellAnchor>
  <xdr:twoCellAnchor>
    <xdr:from>
      <xdr:col>1</xdr:col>
      <xdr:colOff>3989916</xdr:colOff>
      <xdr:row>70</xdr:row>
      <xdr:rowOff>10583</xdr:rowOff>
    </xdr:from>
    <xdr:to>
      <xdr:col>2</xdr:col>
      <xdr:colOff>529166</xdr:colOff>
      <xdr:row>72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5386916" y="15081250"/>
          <a:ext cx="666750" cy="412750"/>
        </a:xfrm>
        <a:prstGeom prst="rect">
          <a:avLst/>
        </a:prstGeom>
        <a:noFill/>
        <a:ln w="444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1682750</xdr:colOff>
      <xdr:row>67</xdr:row>
      <xdr:rowOff>15875</xdr:rowOff>
    </xdr:from>
    <xdr:to>
      <xdr:col>11</xdr:col>
      <xdr:colOff>1444625</xdr:colOff>
      <xdr:row>75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9255125" y="12938125"/>
          <a:ext cx="12604750" cy="160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Gilt für alle Kulturen:</a:t>
          </a:r>
        </a:p>
        <a:p>
          <a:endParaRPr lang="en-US" sz="1600"/>
        </a:p>
        <a:p>
          <a:r>
            <a:rPr lang="en-US" sz="1600"/>
            <a:t>"Alle Pflanzenschutzmittelbehandlungen im Mai,</a:t>
          </a:r>
          <a:r>
            <a:rPr lang="en-US" sz="1600" baseline="0"/>
            <a:t> und </a:t>
          </a:r>
          <a:r>
            <a:rPr lang="en-US" sz="1600"/>
            <a:t>Juni</a:t>
          </a:r>
          <a:r>
            <a:rPr lang="en-US" sz="1600" baseline="0"/>
            <a:t> </a:t>
          </a:r>
          <a:r>
            <a:rPr lang="en-US" sz="1600"/>
            <a:t>wurden mit Dünger in den Tankmischungen eingebracht. Dieses Verfahren ist in der Ukraine verbreitet. Dieses Verfahren ist auch an diesem Betrieb in der Technologie."</a:t>
          </a:r>
        </a:p>
        <a:p>
          <a:endParaRPr lang="en-US" sz="1100"/>
        </a:p>
        <a:p>
          <a:r>
            <a:rPr lang="en-US" sz="1600"/>
            <a:t>Im April und September wurden die</a:t>
          </a:r>
          <a:r>
            <a:rPr lang="en-US" sz="1600" baseline="0"/>
            <a:t> PSM  Ausbringungen zusammen durchgeführt.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eragronom.com/karty/karta-gruntiv-ukrain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H1" sqref="H1:I1"/>
    </sheetView>
  </sheetViews>
  <sheetFormatPr baseColWidth="10" defaultColWidth="11.42578125" defaultRowHeight="15" x14ac:dyDescent="0.25"/>
  <cols>
    <col min="1" max="1" width="17.42578125" style="3" bestFit="1" customWidth="1"/>
    <col min="2" max="4" width="11.42578125" style="3"/>
    <col min="5" max="5" width="13.140625" style="3" bestFit="1" customWidth="1"/>
    <col min="6" max="9" width="11.42578125" style="3"/>
    <col min="10" max="10" width="0" style="3" hidden="1" customWidth="1"/>
    <col min="11" max="12" width="11.42578125" style="3"/>
    <col min="13" max="13" width="0" style="3" hidden="1" customWidth="1"/>
    <col min="14" max="16384" width="11.42578125" style="3"/>
  </cols>
  <sheetData>
    <row r="1" spans="1:18" ht="76.5" x14ac:dyDescent="0.35">
      <c r="B1" s="3" t="s">
        <v>338</v>
      </c>
      <c r="C1" s="3" t="s">
        <v>339</v>
      </c>
      <c r="D1" s="3" t="s">
        <v>340</v>
      </c>
      <c r="F1" s="203" t="s">
        <v>513</v>
      </c>
      <c r="G1" s="203" t="s">
        <v>363</v>
      </c>
      <c r="H1" s="191" t="s">
        <v>364</v>
      </c>
      <c r="I1" s="191" t="s">
        <v>365</v>
      </c>
      <c r="J1" s="175" t="s">
        <v>369</v>
      </c>
      <c r="K1" s="175" t="s">
        <v>366</v>
      </c>
      <c r="L1" s="175" t="s">
        <v>367</v>
      </c>
      <c r="M1" s="175" t="s">
        <v>368</v>
      </c>
      <c r="N1" s="175" t="s">
        <v>370</v>
      </c>
      <c r="O1" s="175" t="s">
        <v>375</v>
      </c>
      <c r="P1" s="175" t="s">
        <v>371</v>
      </c>
      <c r="Q1" s="191" t="s">
        <v>499</v>
      </c>
      <c r="R1" s="175" t="s">
        <v>372</v>
      </c>
    </row>
    <row r="2" spans="1:18" x14ac:dyDescent="0.25">
      <c r="A2" s="3" t="s">
        <v>341</v>
      </c>
      <c r="B2" s="3" t="s">
        <v>342</v>
      </c>
      <c r="C2" s="3" t="s">
        <v>343</v>
      </c>
      <c r="D2" s="3" t="s">
        <v>344</v>
      </c>
      <c r="F2" s="176">
        <f>GM!B15</f>
        <v>650.18333333333339</v>
      </c>
      <c r="G2" s="176"/>
      <c r="H2" s="176">
        <f>F2-(0.15*J2)</f>
        <v>556.44173333333345</v>
      </c>
      <c r="I2" s="176">
        <f>F2-(0.05*J2)</f>
        <v>618.93613333333337</v>
      </c>
      <c r="J2" s="176">
        <f>M2*5.62</f>
        <v>624.94399999999996</v>
      </c>
      <c r="K2" s="176">
        <f>'NO3'!K6</f>
        <v>37.328752000000001</v>
      </c>
      <c r="L2" s="176">
        <f>'N fertilizer'!B37</f>
        <v>111.19999999999999</v>
      </c>
      <c r="M2" s="176">
        <v>111.19999999999999</v>
      </c>
      <c r="N2" s="196">
        <f>'N2O calculations'!A31/3</f>
        <v>3.8516104293333329</v>
      </c>
      <c r="O2" s="170">
        <f>'Data for yield stability'!I17</f>
        <v>0.12550724647456421</v>
      </c>
      <c r="P2" s="176">
        <f>'Protein &amp; Energy Output'!C14</f>
        <v>656.79333333333329</v>
      </c>
      <c r="Q2" s="176">
        <f>'Protein &amp; Energy Output'!B19</f>
        <v>114.27366666666664</v>
      </c>
      <c r="R2" s="177">
        <f>'Crop Diversity'!E16</f>
        <v>0.63417863571220567</v>
      </c>
    </row>
    <row r="3" spans="1:18" x14ac:dyDescent="0.25">
      <c r="A3" s="3" t="s">
        <v>345</v>
      </c>
      <c r="B3" s="3" t="s">
        <v>342</v>
      </c>
      <c r="C3" s="3" t="s">
        <v>346</v>
      </c>
      <c r="D3" s="3" t="s">
        <v>343</v>
      </c>
      <c r="E3" s="3" t="s">
        <v>344</v>
      </c>
      <c r="F3" s="176">
        <f>GM!I15</f>
        <v>683.47</v>
      </c>
      <c r="G3" s="176"/>
      <c r="H3" s="176">
        <f>F3-(0.15*J3)</f>
        <v>608.49358000000007</v>
      </c>
      <c r="I3" s="176">
        <f>F3-(0.05*J3)</f>
        <v>658.47786000000008</v>
      </c>
      <c r="J3" s="176">
        <f>M3*5.62</f>
        <v>499.84280000000001</v>
      </c>
      <c r="K3" s="176">
        <f>'NO3'!K12</f>
        <v>41.378344589900031</v>
      </c>
      <c r="L3" s="176">
        <f>'N fertilizer'!I37</f>
        <v>88.94</v>
      </c>
      <c r="M3" s="176">
        <v>88.94</v>
      </c>
      <c r="N3" s="196">
        <f>'N2O calculations'!H31/4</f>
        <v>3.405917177911129</v>
      </c>
      <c r="O3" s="170">
        <f>'Data for yield stability'!I18</f>
        <v>0.13686264132632062</v>
      </c>
      <c r="P3" s="176">
        <f>'Protein &amp; Energy Output'!G14</f>
        <v>762.86500000000001</v>
      </c>
      <c r="Q3" s="176">
        <f>'Protein &amp; Energy Output'!F19</f>
        <v>101.81224999999998</v>
      </c>
      <c r="R3" s="177">
        <f>'Crop Diversity'!E22</f>
        <v>1.0397207708399179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N14" sqref="N14"/>
    </sheetView>
  </sheetViews>
  <sheetFormatPr baseColWidth="10" defaultColWidth="11.42578125" defaultRowHeight="15" x14ac:dyDescent="0.25"/>
  <cols>
    <col min="1" max="16384" width="11.42578125" style="3"/>
  </cols>
  <sheetData>
    <row r="1" spans="1:6" x14ac:dyDescent="0.25">
      <c r="C1" s="3" t="s">
        <v>338</v>
      </c>
      <c r="D1" s="3" t="s">
        <v>339</v>
      </c>
      <c r="E1" s="3" t="s">
        <v>340</v>
      </c>
    </row>
    <row r="2" spans="1:6" x14ac:dyDescent="0.25">
      <c r="A2" s="3" t="s">
        <v>341</v>
      </c>
      <c r="C2" s="3" t="s">
        <v>342</v>
      </c>
      <c r="D2" s="3" t="s">
        <v>343</v>
      </c>
      <c r="E2" s="3" t="s">
        <v>344</v>
      </c>
    </row>
    <row r="3" spans="1:6" x14ac:dyDescent="0.25">
      <c r="A3" s="3" t="s">
        <v>345</v>
      </c>
      <c r="C3" s="3" t="s">
        <v>342</v>
      </c>
      <c r="D3" s="3" t="s">
        <v>346</v>
      </c>
      <c r="E3" s="3" t="s">
        <v>343</v>
      </c>
      <c r="F3" s="3" t="s">
        <v>344</v>
      </c>
    </row>
    <row r="7" spans="1:6" ht="18" x14ac:dyDescent="0.35">
      <c r="A7" s="3" t="s">
        <v>350</v>
      </c>
      <c r="C7" s="3" t="s">
        <v>351</v>
      </c>
      <c r="E7" s="3" t="s">
        <v>352</v>
      </c>
      <c r="F7" s="3">
        <f>LN(3)</f>
        <v>1.0986122886681098</v>
      </c>
    </row>
    <row r="11" spans="1:6" ht="18" x14ac:dyDescent="0.35">
      <c r="A11" s="3" t="s">
        <v>353</v>
      </c>
      <c r="B11" s="3" t="s">
        <v>354</v>
      </c>
      <c r="C11" s="3" t="s">
        <v>355</v>
      </c>
      <c r="D11" s="3" t="s">
        <v>356</v>
      </c>
      <c r="E11" s="3" t="s">
        <v>357</v>
      </c>
    </row>
    <row r="12" spans="1:6" x14ac:dyDescent="0.25">
      <c r="A12" s="3" t="s">
        <v>358</v>
      </c>
    </row>
    <row r="13" spans="1:6" x14ac:dyDescent="0.25">
      <c r="A13" s="3" t="s">
        <v>359</v>
      </c>
      <c r="B13" s="170">
        <f>2/3</f>
        <v>0.66666666666666663</v>
      </c>
      <c r="C13" s="3">
        <v>0.67</v>
      </c>
      <c r="D13" s="3">
        <f>LN(C13)</f>
        <v>-0.40047756659712525</v>
      </c>
      <c r="E13" s="3">
        <f>C13*D13</f>
        <v>-0.26831996962007393</v>
      </c>
    </row>
    <row r="14" spans="1:6" x14ac:dyDescent="0.25">
      <c r="A14" s="3" t="s">
        <v>360</v>
      </c>
      <c r="B14" s="170">
        <f>1/3</f>
        <v>0.33333333333333331</v>
      </c>
      <c r="C14" s="3">
        <v>0.33</v>
      </c>
      <c r="D14" s="3">
        <f>LN(C14)</f>
        <v>-1.1086626245216111</v>
      </c>
      <c r="E14" s="3">
        <f>C14*D14</f>
        <v>-0.36585866609213169</v>
      </c>
    </row>
    <row r="15" spans="1:6" x14ac:dyDescent="0.25">
      <c r="A15" s="3" t="s">
        <v>361</v>
      </c>
    </row>
    <row r="16" spans="1:6" x14ac:dyDescent="0.25">
      <c r="E16" s="3">
        <f>-(E13+E14+E15)</f>
        <v>0.63417863571220567</v>
      </c>
    </row>
    <row r="18" spans="1:5" x14ac:dyDescent="0.25">
      <c r="A18" s="3" t="s">
        <v>362</v>
      </c>
    </row>
    <row r="19" spans="1:5" x14ac:dyDescent="0.25">
      <c r="A19" s="3" t="s">
        <v>359</v>
      </c>
      <c r="B19" s="170">
        <f>2/4</f>
        <v>0.5</v>
      </c>
      <c r="C19" s="3">
        <v>0.5</v>
      </c>
      <c r="D19" s="3">
        <f>LN(C19)</f>
        <v>-0.69314718055994529</v>
      </c>
      <c r="E19" s="3">
        <f>C19*D19</f>
        <v>-0.34657359027997264</v>
      </c>
    </row>
    <row r="20" spans="1:5" x14ac:dyDescent="0.25">
      <c r="A20" s="3" t="s">
        <v>360</v>
      </c>
      <c r="B20" s="170">
        <v>0.25</v>
      </c>
      <c r="C20" s="3">
        <v>0.25</v>
      </c>
      <c r="D20" s="3">
        <f>LN(C20)</f>
        <v>-1.3862943611198906</v>
      </c>
      <c r="E20" s="3">
        <f>C20*D20</f>
        <v>-0.34657359027997264</v>
      </c>
    </row>
    <row r="21" spans="1:5" x14ac:dyDescent="0.25">
      <c r="A21" s="3" t="s">
        <v>361</v>
      </c>
      <c r="B21" s="170">
        <f>1/4</f>
        <v>0.25</v>
      </c>
      <c r="C21" s="3">
        <v>0.25</v>
      </c>
      <c r="D21" s="3">
        <f>LN(C21)</f>
        <v>-1.3862943611198906</v>
      </c>
      <c r="E21" s="3">
        <f>C21*D21</f>
        <v>-0.34657359027997264</v>
      </c>
    </row>
    <row r="22" spans="1:5" x14ac:dyDescent="0.25">
      <c r="E22" s="3">
        <f>-(E19+E20+E21)</f>
        <v>1.0397207708399179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24" sqref="N24"/>
    </sheetView>
  </sheetViews>
  <sheetFormatPr baseColWidth="10" defaultColWidth="10.85546875" defaultRowHeight="15" x14ac:dyDescent="0.25"/>
  <cols>
    <col min="1" max="1" width="16.5703125" bestFit="1" customWidth="1"/>
    <col min="3" max="3" width="19.28515625" customWidth="1"/>
    <col min="4" max="4" width="18.42578125" customWidth="1"/>
    <col min="5" max="5" width="14.42578125" bestFit="1" customWidth="1"/>
    <col min="6" max="6" width="22.85546875" bestFit="1" customWidth="1"/>
    <col min="7" max="7" width="12.5703125" bestFit="1" customWidth="1"/>
    <col min="8" max="8" width="16.28515625" bestFit="1" customWidth="1"/>
    <col min="9" max="9" width="11.5703125" bestFit="1" customWidth="1"/>
    <col min="10" max="10" width="19" bestFit="1" customWidth="1"/>
    <col min="11" max="11" width="17.28515625" bestFit="1" customWidth="1"/>
  </cols>
  <sheetData>
    <row r="1" spans="1:14" x14ac:dyDescent="0.25">
      <c r="A1" s="4"/>
      <c r="B1" s="194" t="s">
        <v>460</v>
      </c>
      <c r="C1" s="194" t="s">
        <v>461</v>
      </c>
      <c r="D1" s="194" t="s">
        <v>462</v>
      </c>
      <c r="E1" s="194" t="s">
        <v>463</v>
      </c>
      <c r="F1" s="194" t="s">
        <v>464</v>
      </c>
      <c r="G1" s="194" t="s">
        <v>465</v>
      </c>
      <c r="H1" s="194" t="s">
        <v>466</v>
      </c>
      <c r="I1" s="194" t="s">
        <v>512</v>
      </c>
      <c r="J1" s="194" t="s">
        <v>468</v>
      </c>
      <c r="K1" s="194" t="s">
        <v>467</v>
      </c>
    </row>
    <row r="2" spans="1:14" x14ac:dyDescent="0.25">
      <c r="A2" s="4" t="s">
        <v>358</v>
      </c>
      <c r="B2" s="4"/>
      <c r="C2" s="4"/>
      <c r="D2" s="4"/>
      <c r="E2" s="4"/>
      <c r="F2" s="4"/>
      <c r="G2" s="4"/>
      <c r="H2" s="4"/>
      <c r="J2" s="4"/>
      <c r="K2" s="4"/>
    </row>
    <row r="3" spans="1:14" x14ac:dyDescent="0.25">
      <c r="A3" s="3" t="s">
        <v>342</v>
      </c>
      <c r="B3" s="3">
        <v>10</v>
      </c>
      <c r="C3" s="200">
        <v>149.19999999999999</v>
      </c>
      <c r="D3" s="176"/>
      <c r="E3" s="200">
        <v>151.67679999999999</v>
      </c>
      <c r="F3" s="200">
        <v>135.80357142857099</v>
      </c>
      <c r="G3" s="200">
        <v>227.04</v>
      </c>
      <c r="H3" s="200">
        <v>57.963571428571399</v>
      </c>
      <c r="I3" s="201">
        <v>0</v>
      </c>
      <c r="J3" s="199">
        <v>0.56000000000000005</v>
      </c>
      <c r="K3" s="200">
        <v>32.459600000000002</v>
      </c>
    </row>
    <row r="4" spans="1:14" x14ac:dyDescent="0.25">
      <c r="A4" s="3" t="s">
        <v>343</v>
      </c>
      <c r="B4" s="3">
        <v>3.2</v>
      </c>
      <c r="C4" s="200">
        <v>59.2</v>
      </c>
      <c r="D4" s="176"/>
      <c r="E4" s="200">
        <v>59.345599999999997</v>
      </c>
      <c r="F4" s="200">
        <v>146.25</v>
      </c>
      <c r="G4" s="200">
        <v>160.7424</v>
      </c>
      <c r="H4" s="200">
        <v>44.707599999999999</v>
      </c>
      <c r="I4" s="201">
        <v>0</v>
      </c>
      <c r="J4" s="199">
        <v>0.56000000000000005</v>
      </c>
      <c r="K4" s="200">
        <v>25.036256000000002</v>
      </c>
    </row>
    <row r="5" spans="1:14" x14ac:dyDescent="0.25">
      <c r="A5" s="3" t="s">
        <v>344</v>
      </c>
      <c r="B5" s="3">
        <v>6</v>
      </c>
      <c r="C5" s="200">
        <v>125.2</v>
      </c>
      <c r="D5" s="176"/>
      <c r="E5" s="200">
        <v>128.27019999999999</v>
      </c>
      <c r="F5" s="200">
        <v>104.46428571428601</v>
      </c>
      <c r="G5" s="200">
        <v>132.36000000000001</v>
      </c>
      <c r="H5" s="200">
        <v>97.304285714285697</v>
      </c>
      <c r="I5" s="201">
        <v>0</v>
      </c>
      <c r="J5" s="199">
        <v>0.56000000000000005</v>
      </c>
      <c r="K5" s="200">
        <v>54.490400000000001</v>
      </c>
    </row>
    <row r="6" spans="1:14" x14ac:dyDescent="0.25">
      <c r="C6" s="176"/>
      <c r="D6" s="176"/>
      <c r="E6" s="176"/>
      <c r="F6" s="176"/>
      <c r="G6" s="176"/>
      <c r="H6" s="176"/>
      <c r="I6" s="176"/>
      <c r="K6" s="176">
        <f>AVERAGE(K3:K5)</f>
        <v>37.328752000000001</v>
      </c>
    </row>
    <row r="7" spans="1:14" x14ac:dyDescent="0.25">
      <c r="A7" s="4" t="s">
        <v>362</v>
      </c>
      <c r="C7" s="176"/>
      <c r="D7" s="176"/>
      <c r="E7" s="176"/>
      <c r="F7" s="176"/>
      <c r="G7" s="176"/>
      <c r="H7" s="176"/>
      <c r="I7" s="176"/>
      <c r="K7" s="176"/>
    </row>
    <row r="8" spans="1:14" x14ac:dyDescent="0.25">
      <c r="A8" s="3" t="s">
        <v>342</v>
      </c>
      <c r="B8" s="3">
        <v>10</v>
      </c>
      <c r="C8" s="200">
        <v>145.69999999999999</v>
      </c>
      <c r="D8" s="176"/>
      <c r="E8" s="200">
        <v>148.17679999999999</v>
      </c>
      <c r="F8" s="200">
        <v>135.80357142857099</v>
      </c>
      <c r="G8" s="200">
        <v>227.04</v>
      </c>
      <c r="H8" s="200">
        <v>54.463571428571399</v>
      </c>
      <c r="I8" s="202">
        <v>0</v>
      </c>
      <c r="J8" s="199">
        <v>0.56000000000000005</v>
      </c>
      <c r="K8" s="200">
        <v>30.499600000000001</v>
      </c>
    </row>
    <row r="9" spans="1:14" x14ac:dyDescent="0.25">
      <c r="A9" s="3" t="s">
        <v>346</v>
      </c>
      <c r="B9" s="3">
        <v>3</v>
      </c>
      <c r="C9" s="200">
        <v>28.3</v>
      </c>
      <c r="D9" s="176"/>
      <c r="E9" s="200">
        <v>150.74250516700701</v>
      </c>
      <c r="F9" s="200">
        <v>125.357142857143</v>
      </c>
      <c r="G9" s="200">
        <v>70.691995786428507</v>
      </c>
      <c r="H9" s="200">
        <v>82.965147070714394</v>
      </c>
      <c r="I9" s="200">
        <v>111.45600516700701</v>
      </c>
      <c r="J9" s="199">
        <v>0.56000000000000005</v>
      </c>
      <c r="K9" s="200">
        <v>46.4604823596001</v>
      </c>
    </row>
    <row r="10" spans="1:14" x14ac:dyDescent="0.25">
      <c r="A10" s="3" t="s">
        <v>343</v>
      </c>
      <c r="B10" s="3">
        <v>3.7</v>
      </c>
      <c r="C10" s="200">
        <v>66</v>
      </c>
      <c r="D10" s="176"/>
      <c r="E10" s="200">
        <v>66.145600000000002</v>
      </c>
      <c r="F10" s="200">
        <v>190.125</v>
      </c>
      <c r="G10" s="200">
        <v>185.85839999999999</v>
      </c>
      <c r="H10" s="200">
        <v>70.266599999999997</v>
      </c>
      <c r="I10" s="202">
        <v>0</v>
      </c>
      <c r="J10" s="199">
        <v>0.56000000000000005</v>
      </c>
      <c r="K10" s="200">
        <v>39.349296000000002</v>
      </c>
    </row>
    <row r="11" spans="1:14" x14ac:dyDescent="0.25">
      <c r="A11" s="3" t="s">
        <v>344</v>
      </c>
      <c r="B11" s="3">
        <v>6</v>
      </c>
      <c r="C11" s="200">
        <v>115.76</v>
      </c>
      <c r="D11" s="176"/>
      <c r="E11" s="200">
        <v>118.8302</v>
      </c>
      <c r="F11" s="200">
        <v>104.46428571428601</v>
      </c>
      <c r="G11" s="200">
        <v>132.36000000000001</v>
      </c>
      <c r="H11" s="200">
        <v>87.8642857142857</v>
      </c>
      <c r="I11" s="202">
        <v>0</v>
      </c>
      <c r="J11" s="199">
        <v>0.56000000000000005</v>
      </c>
      <c r="K11" s="200">
        <v>49.204000000000001</v>
      </c>
    </row>
    <row r="12" spans="1:14" x14ac:dyDescent="0.25">
      <c r="C12" s="176"/>
      <c r="D12" s="176"/>
      <c r="E12" s="176"/>
      <c r="F12" s="176"/>
      <c r="G12" s="176"/>
      <c r="H12" s="176"/>
      <c r="I12" s="176"/>
      <c r="K12" s="176">
        <f>AVERAGE(K8:K11)</f>
        <v>41.378344589900031</v>
      </c>
    </row>
    <row r="13" spans="1:14" x14ac:dyDescent="0.25">
      <c r="C13" s="176"/>
      <c r="D13" s="176"/>
      <c r="E13" s="176"/>
      <c r="F13" s="176"/>
      <c r="G13" s="176"/>
      <c r="H13" s="176"/>
      <c r="I13" s="176"/>
      <c r="J13" s="3"/>
      <c r="K13" s="3"/>
      <c r="L13" s="3"/>
      <c r="M13" s="3"/>
      <c r="N13" s="3"/>
    </row>
    <row r="14" spans="1:14" x14ac:dyDescent="0.25">
      <c r="C14" s="176"/>
      <c r="D14" s="176"/>
      <c r="E14" s="176"/>
      <c r="F14" s="176"/>
      <c r="G14" s="176"/>
      <c r="H14" s="176"/>
      <c r="I14" s="176"/>
      <c r="J14" s="3"/>
      <c r="K14" s="3"/>
      <c r="L14" s="3"/>
      <c r="M14" s="3"/>
      <c r="N14" s="3"/>
    </row>
    <row r="15" spans="1:14" x14ac:dyDescent="0.25">
      <c r="A15" s="4" t="s">
        <v>514</v>
      </c>
      <c r="B15" s="3"/>
      <c r="C15" s="3"/>
      <c r="D15" s="3"/>
      <c r="E15" s="3"/>
      <c r="F15" s="3"/>
      <c r="G15" s="3"/>
      <c r="H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M16" s="3"/>
      <c r="N16" s="3"/>
    </row>
    <row r="17" spans="1:8" x14ac:dyDescent="0.25">
      <c r="A17" s="3" t="s">
        <v>515</v>
      </c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 t="s">
        <v>516</v>
      </c>
      <c r="B19" s="3"/>
      <c r="C19" s="3"/>
      <c r="D19" s="21" t="s">
        <v>517</v>
      </c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 t="s">
        <v>518</v>
      </c>
      <c r="B21" s="3"/>
      <c r="C21" s="3"/>
      <c r="D21" s="21" t="s">
        <v>519</v>
      </c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 t="s">
        <v>520</v>
      </c>
      <c r="B23" s="3"/>
      <c r="C23" s="3"/>
      <c r="D23" s="3"/>
      <c r="E23" s="3"/>
      <c r="F23" s="3"/>
      <c r="G23" s="3"/>
      <c r="H23" s="3"/>
    </row>
    <row r="24" spans="1:8" x14ac:dyDescent="0.25">
      <c r="A24" s="3" t="s">
        <v>521</v>
      </c>
      <c r="B24" s="3"/>
      <c r="C24" s="3"/>
      <c r="D24" s="21" t="s">
        <v>522</v>
      </c>
      <c r="E24" s="3"/>
      <c r="F24" s="3"/>
      <c r="G24" s="3"/>
      <c r="H24" s="3"/>
    </row>
    <row r="25" spans="1:8" x14ac:dyDescent="0.25">
      <c r="A25" s="204"/>
      <c r="B25" s="205"/>
      <c r="C25" s="205"/>
      <c r="D25" s="205"/>
      <c r="E25" s="205"/>
      <c r="F25" s="3"/>
      <c r="G25" s="3"/>
      <c r="H25" s="3"/>
    </row>
    <row r="26" spans="1:8" x14ac:dyDescent="0.25">
      <c r="A26" s="3" t="s">
        <v>523</v>
      </c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2" workbookViewId="0">
      <selection activeCell="O18" sqref="O18"/>
    </sheetView>
  </sheetViews>
  <sheetFormatPr baseColWidth="10" defaultColWidth="9.140625" defaultRowHeight="15" x14ac:dyDescent="0.25"/>
  <cols>
    <col min="1" max="16384" width="9.140625" style="3"/>
  </cols>
  <sheetData>
    <row r="1" spans="1:20" x14ac:dyDescent="0.25">
      <c r="A1" s="3">
        <f>'N fertilizer'!A1</f>
        <v>0</v>
      </c>
      <c r="B1" s="3" t="str">
        <f>'N fertilizer'!B1</f>
        <v>Crop 1</v>
      </c>
      <c r="C1" s="3" t="str">
        <f>'N fertilizer'!C1</f>
        <v>Crop 2</v>
      </c>
      <c r="D1" s="3" t="str">
        <f>'N fertilizer'!D1</f>
        <v>Crop 3</v>
      </c>
      <c r="E1" s="3">
        <f>'N fertilizer'!E1</f>
        <v>0</v>
      </c>
    </row>
    <row r="2" spans="1:20" x14ac:dyDescent="0.25">
      <c r="A2" s="3" t="str">
        <f>'N fertilizer'!A2</f>
        <v xml:space="preserve">Without legumes: </v>
      </c>
      <c r="B2" s="3" t="str">
        <f>'N fertilizer'!B2</f>
        <v>Maize</v>
      </c>
      <c r="C2" s="3" t="str">
        <f>'N fertilizer'!C2</f>
        <v>Sunflower</v>
      </c>
      <c r="D2" s="3" t="str">
        <f>'N fertilizer'!D2</f>
        <v>Winter wheat</v>
      </c>
      <c r="E2" s="3">
        <f>'N fertilizer'!E2</f>
        <v>0</v>
      </c>
    </row>
    <row r="3" spans="1:20" x14ac:dyDescent="0.25">
      <c r="A3" s="3" t="str">
        <f>'N fertilizer'!A3</f>
        <v xml:space="preserve">With legumes: </v>
      </c>
      <c r="B3" s="3" t="str">
        <f>'N fertilizer'!B3</f>
        <v>Maize</v>
      </c>
      <c r="C3" s="3" t="str">
        <f>'N fertilizer'!C3</f>
        <v>Soybean</v>
      </c>
      <c r="D3" s="3" t="str">
        <f>'N fertilizer'!D3</f>
        <v>Sunflower</v>
      </c>
      <c r="E3" s="3" t="str">
        <f>'N fertilizer'!E3</f>
        <v>Winter wheat</v>
      </c>
    </row>
    <row r="4" spans="1:20" x14ac:dyDescent="0.25">
      <c r="A4" s="3">
        <f>'N fertilizer'!A4</f>
        <v>0</v>
      </c>
      <c r="B4" s="3">
        <f>'N fertilizer'!B4</f>
        <v>0</v>
      </c>
      <c r="C4" s="3">
        <f>'N fertilizer'!C4</f>
        <v>0</v>
      </c>
      <c r="D4" s="3">
        <f>'N fertilizer'!D4</f>
        <v>0</v>
      </c>
      <c r="E4" s="3">
        <f>'N fertilizer'!E4</f>
        <v>0</v>
      </c>
    </row>
    <row r="6" spans="1:20" x14ac:dyDescent="0.25">
      <c r="A6" s="184" t="s">
        <v>399</v>
      </c>
      <c r="B6" s="3" t="s">
        <v>400</v>
      </c>
    </row>
    <row r="7" spans="1:20" x14ac:dyDescent="0.25">
      <c r="B7" s="26" t="str">
        <f>'N fertilizer'!B7</f>
        <v>Maize</v>
      </c>
      <c r="C7" s="26" t="str">
        <f>'N fertilizer'!C7</f>
        <v>Sunflower</v>
      </c>
      <c r="D7" s="26" t="str">
        <f>'N fertilizer'!D7</f>
        <v>Winter wheat</v>
      </c>
      <c r="E7" s="26"/>
      <c r="F7" s="26"/>
      <c r="G7" s="26"/>
      <c r="I7" s="26" t="str">
        <f>'N fertilizer'!I7</f>
        <v>Maize</v>
      </c>
      <c r="J7" s="26" t="str">
        <f>'N fertilizer'!J7</f>
        <v>Soybean</v>
      </c>
      <c r="K7" s="26" t="str">
        <f>'N fertilizer'!K7</f>
        <v>Sunflower</v>
      </c>
      <c r="L7" s="26" t="str">
        <f>'N fertilizer'!L7</f>
        <v>Winter wheat</v>
      </c>
      <c r="M7" s="26"/>
      <c r="N7" s="26"/>
      <c r="P7" s="26"/>
      <c r="Q7" s="26"/>
      <c r="R7" s="26"/>
      <c r="S7" s="26"/>
      <c r="T7" s="26"/>
    </row>
    <row r="8" spans="1:20" x14ac:dyDescent="0.25">
      <c r="A8" s="26"/>
      <c r="B8" s="179">
        <f>VLOOKUP(B7,'Mapping crops'!$A:$B,2,FALSE)</f>
        <v>7</v>
      </c>
      <c r="C8" s="179">
        <f>VLOOKUP(C7,'Mapping crops'!$A:$B,2,FALSE)</f>
        <v>1</v>
      </c>
      <c r="D8" s="179">
        <f>VLOOKUP(D7,'Mapping crops'!$A:$B,2,FALSE)</f>
        <v>3</v>
      </c>
      <c r="E8" s="179"/>
      <c r="F8" s="179"/>
      <c r="G8" s="4"/>
      <c r="H8" s="179"/>
      <c r="I8" s="179">
        <f>VLOOKUP(I7,'Mapping crops'!$A:$B,2,FALSE)</f>
        <v>7</v>
      </c>
      <c r="J8" s="179">
        <f>VLOOKUP(J7,'Mapping crops'!$A:$B,2,FALSE)</f>
        <v>13</v>
      </c>
      <c r="K8" s="179">
        <f>VLOOKUP(K7,'Mapping crops'!$A:$B,2,FALSE)</f>
        <v>1</v>
      </c>
      <c r="L8" s="179">
        <f>VLOOKUP(L7,'Mapping crops'!$A:$B,2,FALSE)</f>
        <v>3</v>
      </c>
      <c r="M8" s="179"/>
      <c r="N8" s="179"/>
      <c r="O8" s="179"/>
      <c r="P8" s="179"/>
      <c r="Q8" s="179"/>
      <c r="R8" s="179"/>
      <c r="S8" s="179"/>
      <c r="T8" s="179"/>
    </row>
    <row r="9" spans="1:20" x14ac:dyDescent="0.25">
      <c r="A9" s="69" t="s">
        <v>401</v>
      </c>
      <c r="B9" s="3">
        <f>IF(ISBLANK('N fertilizer'!B10),0,VLOOKUP('N fertilizer'!B10,'N2O default values'!$I:$J,2,FALSE)*'N fertilizer'!B13)</f>
        <v>6.5600000000000005</v>
      </c>
      <c r="C9" s="3">
        <f>IF(ISBLANK('N fertilizer'!C10),0,VLOOKUP('N fertilizer'!C10,'N2O default values'!$I:$J,2,FALSE)*'N fertilizer'!C13)</f>
        <v>1.3600000000000003</v>
      </c>
      <c r="D9" s="3">
        <f>IF(ISBLANK('N fertilizer'!D10),0,VLOOKUP('N fertilizer'!D10,'N2O default values'!$I:$J,2,FALSE)*'N fertilizer'!D13)</f>
        <v>1.7000000000000002</v>
      </c>
      <c r="I9" s="3">
        <f>IF(ISBLANK('N fertilizer'!I10),0,VLOOKUP('N fertilizer'!I10,'N2O default values'!$I:$J,2,FALSE)*'N fertilizer'!I13)</f>
        <v>1.65</v>
      </c>
      <c r="J9" s="3">
        <f>IF(ISBLANK('N fertilizer'!J10),0,VLOOKUP('N fertilizer'!J10,'N2O default values'!$I:$J,2,FALSE)*'N fertilizer'!J13)</f>
        <v>1.1000000000000001</v>
      </c>
      <c r="K9" s="3">
        <f>IF(ISBLANK('N fertilizer'!K10),0,VLOOKUP('N fertilizer'!K10,'N2O default values'!$I:$J,2,FALSE)*'N fertilizer'!K13)</f>
        <v>1.65</v>
      </c>
      <c r="L9" s="3">
        <f>IF(ISBLANK('N fertilizer'!L10),0,VLOOKUP('N fertilizer'!L10,'N2O default values'!$I:$J,2,FALSE)*'N fertilizer'!L13)</f>
        <v>1.65</v>
      </c>
    </row>
    <row r="10" spans="1:20" x14ac:dyDescent="0.25">
      <c r="A10" s="69" t="s">
        <v>401</v>
      </c>
      <c r="B10" s="3">
        <f>IF(ISBLANK('N fertilizer'!B15),0,VLOOKUP('N fertilizer'!B15,'N2O default values'!$I:$J,2,FALSE)*'N fertilizer'!B18)</f>
        <v>1.92</v>
      </c>
      <c r="C10" s="3">
        <f>IF(ISBLANK('N fertilizer'!C15),0,VLOOKUP('N fertilizer'!C15,'N2O default values'!$I:$J,2,FALSE)*'N fertilizer'!C18)</f>
        <v>0.32</v>
      </c>
      <c r="D10" s="3">
        <f>IF(ISBLANK('N fertilizer'!D15),0,VLOOKUP('N fertilizer'!D15,'N2O default values'!$I:$J,2,FALSE)*'N fertilizer'!D18)</f>
        <v>7.9350000000000005</v>
      </c>
      <c r="I10" s="3">
        <f>IF(ISBLANK('N fertilizer'!I15),0,VLOOKUP('N fertilizer'!I15,'N2O default values'!$I:$J,2,FALSE)*'N fertilizer'!I18)</f>
        <v>2.4</v>
      </c>
      <c r="J10" s="3">
        <f>IF(ISBLANK('N fertilizer'!J15),0,VLOOKUP('N fertilizer'!J15,'N2O default values'!$I:$J,2,FALSE)*'N fertilizer'!J18)</f>
        <v>0.16</v>
      </c>
      <c r="K10" s="3">
        <f>IF(ISBLANK('N fertilizer'!K15),0,VLOOKUP('N fertilizer'!K15,'N2O default values'!$I:$J,2,FALSE)*'N fertilizer'!K18)</f>
        <v>2.5500000000000007</v>
      </c>
      <c r="L10" s="3">
        <f>IF(ISBLANK('N fertilizer'!L15),0,VLOOKUP('N fertilizer'!L15,'N2O default values'!$I:$J,2,FALSE)*'N fertilizer'!L18)</f>
        <v>0.16</v>
      </c>
    </row>
    <row r="11" spans="1:20" x14ac:dyDescent="0.25">
      <c r="A11" s="69" t="s">
        <v>401</v>
      </c>
      <c r="B11" s="3">
        <f>IF(ISBLANK('N fertilizer'!B20),0,VLOOKUP('N fertilizer'!B20,'N2O default values'!$I:$J,2,FALSE)*'N fertilizer'!B23)</f>
        <v>0.43200000000000005</v>
      </c>
      <c r="C11" s="3">
        <f>IF(ISBLANK('N fertilizer'!C20),0,VLOOKUP('N fertilizer'!C20,'N2O default values'!$I:$J,2,FALSE)*'N fertilizer'!C23)</f>
        <v>0</v>
      </c>
      <c r="D11" s="3">
        <f>IF(ISBLANK('N fertilizer'!D20),0,VLOOKUP('N fertilizer'!D20,'N2O default values'!$I:$J,2,FALSE)*'N fertilizer'!D23)</f>
        <v>0.34500000000000003</v>
      </c>
      <c r="I11" s="3">
        <f>IF(ISBLANK('N fertilizer'!I20),0,VLOOKUP('N fertilizer'!I20,'N2O default values'!$I:$J,2,FALSE)*'N fertilizer'!I23)</f>
        <v>7.8719999999999999</v>
      </c>
      <c r="J11" s="3">
        <f>IF(ISBLANK('N fertilizer'!J20),0,VLOOKUP('N fertilizer'!J20,'N2O default values'!$I:$J,2,FALSE)*'N fertilizer'!J23)</f>
        <v>0.34500000000000003</v>
      </c>
      <c r="K11" s="3">
        <f>IF(ISBLANK('N fertilizer'!K20),0,VLOOKUP('N fertilizer'!K20,'N2O default values'!$I:$J,2,FALSE)*'N fertilizer'!K23)</f>
        <v>0</v>
      </c>
      <c r="L11" s="3">
        <f>IF(ISBLANK('N fertilizer'!L20),0,VLOOKUP('N fertilizer'!L20,'N2O default values'!$I:$J,2,FALSE)*'N fertilizer'!L23)</f>
        <v>3.84</v>
      </c>
    </row>
    <row r="12" spans="1:20" x14ac:dyDescent="0.25">
      <c r="A12" s="69" t="s">
        <v>402</v>
      </c>
      <c r="B12" s="200">
        <v>32.459600000000002</v>
      </c>
      <c r="C12" s="200">
        <v>25.036256000000002</v>
      </c>
      <c r="D12" s="200">
        <v>54.490400000000001</v>
      </c>
      <c r="I12" s="200">
        <v>30.499600000000001</v>
      </c>
      <c r="J12" s="200">
        <v>46.4604823596001</v>
      </c>
      <c r="K12" s="200">
        <v>39.349296000000002</v>
      </c>
      <c r="L12" s="200">
        <v>49.204000000000001</v>
      </c>
    </row>
    <row r="13" spans="1:20" x14ac:dyDescent="0.25">
      <c r="A13" s="69" t="s">
        <v>403</v>
      </c>
    </row>
    <row r="14" spans="1:20" x14ac:dyDescent="0.25">
      <c r="A14" s="69" t="s">
        <v>349</v>
      </c>
      <c r="B14" s="3">
        <f>GM!B$8*VLOOKUP(B8,'N2O default values'!$M:$U,7)</f>
        <v>8.6999999999999993</v>
      </c>
      <c r="C14" s="3">
        <f>GM!C$8*VLOOKUP(C8,'N2O default values'!$M:$U,7)</f>
        <v>2.72</v>
      </c>
      <c r="D14" s="3">
        <f>GM!D$8*VLOOKUP(D8,'N2O default values'!$M:$U,7)</f>
        <v>5.34</v>
      </c>
      <c r="I14" s="3">
        <f>GM!I$8*VLOOKUP(I8,'N2O default values'!$M:$U,7)</f>
        <v>8.6999999999999993</v>
      </c>
      <c r="J14" s="3">
        <f>GM!J$8*VLOOKUP(J8,'N2O default values'!$M:$U,7)</f>
        <v>2.73</v>
      </c>
      <c r="K14" s="3">
        <f>GM!K$8*VLOOKUP(K8,'N2O default values'!$M:$U,7)</f>
        <v>3.145</v>
      </c>
      <c r="L14" s="3">
        <f>GM!L$8*VLOOKUP(L8,'N2O default values'!$M:$U,7)</f>
        <v>5.34</v>
      </c>
    </row>
    <row r="15" spans="1:20" x14ac:dyDescent="0.25">
      <c r="A15" s="69" t="s">
        <v>404</v>
      </c>
      <c r="B15" s="3">
        <f>B14*VLOOKUP(B$8,'N2O default values'!$M:$U,5)*VLOOKUP(B$8,'N2O default values'!$M:$U,8)</f>
        <v>8.6999999999999993</v>
      </c>
      <c r="C15" s="3">
        <f>C14*VLOOKUP(C$8,'N2O default values'!$M:$U,5)*VLOOKUP(C$8,'N2O default values'!$M:$U,8)</f>
        <v>2.72</v>
      </c>
      <c r="D15" s="3">
        <f>D14*VLOOKUP(D$8,'N2O default values'!$M:$U,5)*VLOOKUP(D$8,'N2O default values'!$M:$U,8)</f>
        <v>6.9420000000000002</v>
      </c>
      <c r="I15" s="3">
        <f>I14*VLOOKUP(I$8,'N2O default values'!$M:$U,5)*VLOOKUP(I$8,'N2O default values'!$M:$U,8)</f>
        <v>8.6999999999999993</v>
      </c>
      <c r="J15" s="3">
        <f>J14*VLOOKUP(J$8,'N2O default values'!$M:$U,5)*VLOOKUP(J$8,'N2O default values'!$M:$U,8)</f>
        <v>5.7330000000000005</v>
      </c>
      <c r="K15" s="3">
        <f>K14*VLOOKUP(K$8,'N2O default values'!$M:$U,5)*VLOOKUP(K$8,'N2O default values'!$M:$U,8)</f>
        <v>3.145</v>
      </c>
      <c r="L15" s="3">
        <f>L14*VLOOKUP(L$8,'N2O default values'!$M:$U,5)*VLOOKUP(L$8,'N2O default values'!$M:$U,8)</f>
        <v>6.9420000000000002</v>
      </c>
    </row>
    <row r="16" spans="1:20" x14ac:dyDescent="0.25">
      <c r="A16" s="69" t="s">
        <v>405</v>
      </c>
      <c r="B16" s="3">
        <f>SUM(B14:B15)*VLOOKUP(B$8,'N2O default values'!$M:$U,6)</f>
        <v>3.8279999999999998</v>
      </c>
      <c r="C16" s="3">
        <f>SUM(C14:C15)*VLOOKUP(C$8,'N2O default values'!$M:$U,6)</f>
        <v>1.1968000000000001</v>
      </c>
      <c r="D16" s="3">
        <f>SUM(D14:D15)*VLOOKUP(D$8,'N2O default values'!$M:$U,6)</f>
        <v>2.8248600000000001</v>
      </c>
      <c r="I16" s="3">
        <f>SUM(I14:I15)*VLOOKUP(I$8,'N2O default values'!$M:$U,6)</f>
        <v>3.8279999999999998</v>
      </c>
      <c r="J16" s="3">
        <f>SUM(J14:J15)*VLOOKUP(J$8,'N2O default values'!$M:$U,6)</f>
        <v>1.6079700000000001</v>
      </c>
      <c r="K16" s="3">
        <f>SUM(K14:K15)*VLOOKUP(K$8,'N2O default values'!$M:$U,6)</f>
        <v>1.3837999999999999</v>
      </c>
      <c r="L16" s="3">
        <f>SUM(L14:L15)*VLOOKUP(L$8,'N2O default values'!$M:$U,6)</f>
        <v>2.8248600000000001</v>
      </c>
    </row>
    <row r="17" spans="1:20" x14ac:dyDescent="0.25">
      <c r="A17" s="69" t="s">
        <v>406</v>
      </c>
      <c r="B17" s="3">
        <f>(B15-GM!B11*VLOOKUP('N2O calculations'!B$8,'N2O default values'!$M:$U,9))*VLOOKUP('N2O calculations'!B$8,'N2O default values'!$M:$U,3)*1000</f>
        <v>52.199999999999996</v>
      </c>
      <c r="C17" s="3">
        <f>(C15-GM!C11*VLOOKUP('N2O calculations'!C$8,'N2O default values'!$M:$U,9))*VLOOKUP('N2O calculations'!C$8,'N2O default values'!$M:$U,3)*1000</f>
        <v>21.76</v>
      </c>
      <c r="D17" s="3">
        <f>(D15-GM!D11*VLOOKUP('N2O calculations'!D$8,'N2O default values'!$M:$U,9))*VLOOKUP('N2O calculations'!D$8,'N2O default values'!$M:$U,3)*1000</f>
        <v>41.652000000000001</v>
      </c>
      <c r="I17" s="3">
        <f>(I15-GM!I11*VLOOKUP('N2O calculations'!I$8,'N2O default values'!$M:$U,9))*VLOOKUP('N2O calculations'!I$8,'N2O default values'!$M:$U,3)*1000</f>
        <v>52.199999999999996</v>
      </c>
      <c r="J17" s="3">
        <f>(J15-GM!J11*VLOOKUP('N2O calculations'!J$8,'N2O default values'!$M:$U,9))*VLOOKUP('N2O calculations'!J$8,'N2O default values'!$M:$U,3)*1000</f>
        <v>45.864000000000004</v>
      </c>
      <c r="K17" s="3">
        <f>(K15-GM!K11*VLOOKUP('N2O calculations'!K$8,'N2O default values'!$M:$U,9))*VLOOKUP('N2O calculations'!K$8,'N2O default values'!$M:$U,3)*1000</f>
        <v>25.16</v>
      </c>
      <c r="L17" s="3">
        <f>(L15-GM!L11*VLOOKUP('N2O calculations'!L$8,'N2O default values'!$M:$U,9))*VLOOKUP('N2O calculations'!L$8,'N2O default values'!$M:$U,3)*1000</f>
        <v>41.652000000000001</v>
      </c>
    </row>
    <row r="18" spans="1:20" x14ac:dyDescent="0.25">
      <c r="A18" s="69" t="s">
        <v>407</v>
      </c>
      <c r="B18" s="3">
        <f>B16*VLOOKUP(B$8,'N2O default values'!$M:$U,4)*1000</f>
        <v>26.795999999999999</v>
      </c>
      <c r="C18" s="3">
        <f>C16*VLOOKUP(C$8,'N2O default values'!$M:$U,4)*1000</f>
        <v>10.7712</v>
      </c>
      <c r="D18" s="3">
        <f>D16*VLOOKUP(D$8,'N2O default values'!$M:$U,4)*1000</f>
        <v>25.423739999999999</v>
      </c>
      <c r="I18" s="3">
        <f>I16*VLOOKUP(I$8,'N2O default values'!$M:$U,4)*1000</f>
        <v>26.795999999999999</v>
      </c>
      <c r="J18" s="3">
        <f>J16*VLOOKUP(J$8,'N2O default values'!$M:$U,4)*1000</f>
        <v>12.863760000000003</v>
      </c>
      <c r="K18" s="3">
        <f>K16*VLOOKUP(K$8,'N2O default values'!$M:$U,4)*1000</f>
        <v>12.454199999999998</v>
      </c>
      <c r="L18" s="3">
        <f>L16*VLOOKUP(L$8,'N2O default values'!$M:$U,4)*1000</f>
        <v>25.423739999999999</v>
      </c>
    </row>
    <row r="19" spans="1:20" x14ac:dyDescent="0.25">
      <c r="A19" s="69" t="s">
        <v>408</v>
      </c>
      <c r="B19" s="3">
        <f>SUM(B17:B18)</f>
        <v>78.995999999999995</v>
      </c>
      <c r="C19" s="3">
        <f t="shared" ref="C19:D19" si="0">SUM(C17:C18)</f>
        <v>32.531199999999998</v>
      </c>
      <c r="D19" s="3">
        <f t="shared" si="0"/>
        <v>67.075739999999996</v>
      </c>
      <c r="I19" s="3">
        <f>SUM(I17:I18)</f>
        <v>78.995999999999995</v>
      </c>
      <c r="J19" s="3">
        <f t="shared" ref="J19:L19" si="1">SUM(J17:J18)</f>
        <v>58.727760000000004</v>
      </c>
      <c r="K19" s="3">
        <f t="shared" si="1"/>
        <v>37.614199999999997</v>
      </c>
      <c r="L19" s="3">
        <f t="shared" si="1"/>
        <v>67.075739999999996</v>
      </c>
    </row>
    <row r="20" spans="1:20" x14ac:dyDescent="0.25">
      <c r="A20" s="69"/>
    </row>
    <row r="23" spans="1:20" x14ac:dyDescent="0.25">
      <c r="A23" s="3" t="s">
        <v>409</v>
      </c>
    </row>
    <row r="24" spans="1:20" x14ac:dyDescent="0.25">
      <c r="B24" s="26" t="str">
        <f>B7</f>
        <v>Maize</v>
      </c>
      <c r="C24" s="26" t="str">
        <f t="shared" ref="C24:E24" si="2">C7</f>
        <v>Sunflower</v>
      </c>
      <c r="D24" s="26" t="str">
        <f t="shared" si="2"/>
        <v>Winter wheat</v>
      </c>
      <c r="E24" s="26">
        <f t="shared" si="2"/>
        <v>0</v>
      </c>
      <c r="F24" s="26"/>
      <c r="G24" s="26"/>
      <c r="I24" s="26" t="str">
        <f>I7</f>
        <v>Maize</v>
      </c>
      <c r="J24" s="26" t="str">
        <f t="shared" ref="J24:L24" si="3">J7</f>
        <v>Soybean</v>
      </c>
      <c r="K24" s="26" t="str">
        <f t="shared" si="3"/>
        <v>Sunflower</v>
      </c>
      <c r="L24" s="26" t="str">
        <f t="shared" si="3"/>
        <v>Winter wheat</v>
      </c>
      <c r="M24" s="26"/>
      <c r="N24" s="26"/>
      <c r="P24" s="26"/>
      <c r="Q24" s="26"/>
      <c r="R24" s="26"/>
      <c r="S24" s="26"/>
      <c r="T24" s="26"/>
    </row>
    <row r="25" spans="1:20" x14ac:dyDescent="0.25">
      <c r="A25" s="69" t="s">
        <v>410</v>
      </c>
      <c r="B25" s="3">
        <f>'N fertilizer'!B13*'N2O default values'!$E$2+'N fertilizer'!B18*'N2O default values'!$E$2+'N fertilizer'!B23*'N2O default values'!$E$2</f>
        <v>2.3872</v>
      </c>
      <c r="C25" s="3">
        <f>'N fertilizer'!C13*'N2O default values'!$E$2+'N fertilizer'!C18*'N2O default values'!$E$2+'N fertilizer'!C23*'N2O default values'!$E$2</f>
        <v>0.94720000000000004</v>
      </c>
      <c r="D25" s="3">
        <f>'N fertilizer'!D13*'N2O default values'!$E$2+'N fertilizer'!D18*'N2O default values'!$E$2+'N fertilizer'!D23*'N2O default values'!$E$2</f>
        <v>1.4272</v>
      </c>
      <c r="E25" s="3">
        <f>'N fertilizer'!E13*'N2O default values'!$E$2+'N fertilizer'!E18*'N2O default values'!$E$2+'N fertilizer'!E23*'N2O default values'!$E$2</f>
        <v>0</v>
      </c>
      <c r="I25" s="3">
        <f>'N fertilizer'!I13*'N2O default values'!$E$2+'N fertilizer'!I18*'N2O default values'!$E$2+'N fertilizer'!I23*'N2O default values'!$E$2</f>
        <v>2.2943999999999996</v>
      </c>
      <c r="J25" s="3">
        <f>'N fertilizer'!J13*'N2O default values'!$E$2+'N fertilizer'!J18*'N2O default values'!$E$2+'N fertilizer'!J23*'N2O default values'!$E$2</f>
        <v>0.45280000000000004</v>
      </c>
      <c r="K25" s="3">
        <f>'N fertilizer'!K13*'N2O default values'!$E$2+'N fertilizer'!K18*'N2O default values'!$E$2+'N fertilizer'!K23*'N2O default values'!$E$2</f>
        <v>1.056</v>
      </c>
      <c r="L25" s="3">
        <f>'N fertilizer'!L13*'N2O default values'!$E$2+'N fertilizer'!L18*'N2O default values'!$E$2+'N fertilizer'!L23*'N2O default values'!$E$2</f>
        <v>1.264</v>
      </c>
    </row>
    <row r="26" spans="1:20" x14ac:dyDescent="0.25">
      <c r="A26" s="3" t="s">
        <v>411</v>
      </c>
      <c r="B26" s="3">
        <f>(SUM(B9:B11)*'N2O default values'!$E$4)</f>
        <v>0.12476800000000002</v>
      </c>
      <c r="C26" s="3">
        <f>(SUM(C9:C11)*'N2O default values'!$E$4)</f>
        <v>2.3520000000000006E-2</v>
      </c>
      <c r="D26" s="3">
        <f>(SUM(D9:D11)*'N2O default values'!$E$4)</f>
        <v>0.13972000000000004</v>
      </c>
      <c r="E26" s="3">
        <f>(SUM(E9:E11)*'N2O default values'!$E$4)</f>
        <v>0</v>
      </c>
      <c r="I26" s="3">
        <f>(SUM(I9:I11)*'N2O default values'!$E$4)</f>
        <v>0.166908</v>
      </c>
      <c r="J26" s="3">
        <f>(SUM(J9:J11)*'N2O default values'!$E$4)</f>
        <v>2.247E-2</v>
      </c>
      <c r="K26" s="3">
        <f>(SUM(K9:K11)*'N2O default values'!$E$4)</f>
        <v>5.8800000000000019E-2</v>
      </c>
      <c r="L26" s="3">
        <f>(SUM(L9:L11)*'N2O default values'!$E$4)</f>
        <v>7.909999999999999E-2</v>
      </c>
    </row>
    <row r="27" spans="1:20" x14ac:dyDescent="0.25">
      <c r="A27" s="3" t="s">
        <v>402</v>
      </c>
      <c r="B27" s="3">
        <f>B12*'N2O default values'!$E$5</f>
        <v>0.35705559999999997</v>
      </c>
      <c r="C27" s="3">
        <f>C12*'N2O default values'!$E$5</f>
        <v>0.27539881599999999</v>
      </c>
      <c r="D27" s="3">
        <f>D12*'N2O default values'!$E$5</f>
        <v>0.59939439999999999</v>
      </c>
      <c r="E27" s="3">
        <f>E12*'N2O default values'!$E$5</f>
        <v>0</v>
      </c>
      <c r="I27" s="3">
        <f>I12*'N2O default values'!$E$5</f>
        <v>0.3354956</v>
      </c>
      <c r="J27" s="3">
        <f>J12*'N2O default values'!$E$5</f>
        <v>0.51106530595560107</v>
      </c>
      <c r="K27" s="3">
        <f>K12*'N2O default values'!$E$5</f>
        <v>0.43284225599999998</v>
      </c>
      <c r="L27" s="3">
        <f>L12*'N2O default values'!$E$5</f>
        <v>0.54124399999999995</v>
      </c>
    </row>
    <row r="28" spans="1:20" x14ac:dyDescent="0.25">
      <c r="A28" s="3" t="s">
        <v>412</v>
      </c>
      <c r="B28" s="3">
        <f>B19*'N2O default values'!$E$3</f>
        <v>0.47397599999999995</v>
      </c>
      <c r="C28" s="3">
        <f>C19*'N2O default values'!$E$3</f>
        <v>0.19518720000000001</v>
      </c>
      <c r="D28" s="3">
        <f>D19*'N2O default values'!$E$3</f>
        <v>0.40245443999999997</v>
      </c>
      <c r="E28" s="3">
        <f>E19*'N2O default values'!$E$2</f>
        <v>0</v>
      </c>
      <c r="I28" s="3">
        <f>I19*'N2O default values'!$E$3</f>
        <v>0.47397599999999995</v>
      </c>
      <c r="J28" s="3">
        <f>J19*'N2O default values'!$E$3</f>
        <v>0.35236656000000005</v>
      </c>
      <c r="K28" s="3">
        <f>K19*'N2O default values'!$E$3</f>
        <v>0.22568519999999997</v>
      </c>
      <c r="L28" s="3">
        <f>L19*'N2O default values'!$E$3</f>
        <v>0.40245443999999997</v>
      </c>
    </row>
    <row r="30" spans="1:20" x14ac:dyDescent="0.25">
      <c r="A30" s="3" t="s">
        <v>413</v>
      </c>
    </row>
    <row r="31" spans="1:20" x14ac:dyDescent="0.25">
      <c r="A31" s="3">
        <f>SUM(B31:F31)</f>
        <v>11.554831287999999</v>
      </c>
      <c r="B31" s="3">
        <f>SUM(B25:B28)*'N2O default values'!$G$2</f>
        <v>5.2532850857142854</v>
      </c>
      <c r="C31" s="3">
        <f>SUM(C25:C28)*'N2O default values'!$G$2</f>
        <v>2.2649094537142855</v>
      </c>
      <c r="D31" s="3">
        <f>SUM(D25:D28)*'N2O default values'!$G$2</f>
        <v>4.0366367485714285</v>
      </c>
      <c r="E31" s="3">
        <f>SUM(E25:E28)*'N2O default values'!$G$2</f>
        <v>0</v>
      </c>
      <c r="H31" s="3">
        <f>SUM(I31:M31)</f>
        <v>13.623668711644516</v>
      </c>
      <c r="I31" s="3">
        <f>SUM(I25:I28)*'N2O default values'!$G$2</f>
        <v>5.1397965142857132</v>
      </c>
      <c r="J31" s="3">
        <f>SUM(J25:J28)*'N2O default values'!$G$2</f>
        <v>2.1036743607873731</v>
      </c>
      <c r="K31" s="3">
        <f>SUM(K25:K28)*'N2O default values'!$G$2</f>
        <v>2.7866574308571428</v>
      </c>
      <c r="L31" s="3">
        <f>SUM(L25:L28)*'N2O default values'!$G$2</f>
        <v>3.5935404057142857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J15" sqref="J15"/>
    </sheetView>
  </sheetViews>
  <sheetFormatPr baseColWidth="10" defaultColWidth="9.140625" defaultRowHeight="15" x14ac:dyDescent="0.25"/>
  <cols>
    <col min="1" max="1" width="9.140625" style="3"/>
    <col min="2" max="2" width="17.7109375" style="3" bestFit="1" customWidth="1"/>
    <col min="3" max="8" width="9.140625" style="3"/>
    <col min="9" max="9" width="19.42578125" style="3" bestFit="1" customWidth="1"/>
    <col min="10" max="10" width="9.140625" style="3"/>
    <col min="11" max="11" width="41.7109375" style="3" customWidth="1"/>
    <col min="12" max="12" width="7" style="3" customWidth="1"/>
    <col min="13" max="13" width="14.140625" style="3" bestFit="1" customWidth="1"/>
    <col min="14" max="14" width="41.85546875" style="3" customWidth="1"/>
    <col min="15" max="19" width="30.7109375" style="3" customWidth="1"/>
    <col min="20" max="16384" width="9.140625" style="3"/>
  </cols>
  <sheetData>
    <row r="1" spans="1:21" ht="45" x14ac:dyDescent="0.25">
      <c r="A1" s="3">
        <v>1</v>
      </c>
      <c r="C1" s="3" t="s">
        <v>400</v>
      </c>
      <c r="D1" s="3" t="s">
        <v>414</v>
      </c>
      <c r="G1" s="3" t="s">
        <v>415</v>
      </c>
      <c r="I1" s="3" t="s">
        <v>416</v>
      </c>
      <c r="K1" s="4"/>
      <c r="M1" s="3" t="s">
        <v>417</v>
      </c>
      <c r="N1" s="3" t="s">
        <v>376</v>
      </c>
      <c r="O1" s="29" t="s">
        <v>418</v>
      </c>
      <c r="P1" s="29" t="s">
        <v>419</v>
      </c>
      <c r="Q1" s="29" t="s">
        <v>420</v>
      </c>
      <c r="R1" s="29" t="s">
        <v>421</v>
      </c>
      <c r="S1" s="29" t="s">
        <v>377</v>
      </c>
      <c r="T1" s="29" t="s">
        <v>422</v>
      </c>
      <c r="U1" s="29" t="s">
        <v>423</v>
      </c>
    </row>
    <row r="2" spans="1:21" x14ac:dyDescent="0.25">
      <c r="A2" s="3">
        <v>2</v>
      </c>
      <c r="B2" s="3" t="s">
        <v>424</v>
      </c>
      <c r="C2" s="3">
        <v>1.6E-2</v>
      </c>
      <c r="D2" s="3">
        <v>5.0000000000000001E-3</v>
      </c>
      <c r="E2" s="3">
        <f>HLOOKUP('N2O calculations'!$B$6,$B$1:$D$10,A2)</f>
        <v>1.6E-2</v>
      </c>
      <c r="G2" s="3">
        <f>44/28</f>
        <v>1.5714285714285714</v>
      </c>
      <c r="I2" s="198" t="s">
        <v>348</v>
      </c>
      <c r="J2" s="198">
        <v>0.15</v>
      </c>
      <c r="K2" s="185" t="s">
        <v>425</v>
      </c>
      <c r="L2" s="186">
        <v>0.15</v>
      </c>
      <c r="M2" s="3">
        <v>1</v>
      </c>
      <c r="N2" s="29" t="s">
        <v>378</v>
      </c>
      <c r="O2" s="29">
        <v>8.0000000000000002E-3</v>
      </c>
      <c r="P2" s="29">
        <v>8.9999999999999993E-3</v>
      </c>
      <c r="Q2" s="29">
        <v>1</v>
      </c>
      <c r="R2" s="29">
        <v>0.22</v>
      </c>
      <c r="S2" s="29">
        <v>0.85</v>
      </c>
      <c r="T2" s="29">
        <v>1</v>
      </c>
      <c r="U2" s="3">
        <f>S2</f>
        <v>0.85</v>
      </c>
    </row>
    <row r="3" spans="1:21" x14ac:dyDescent="0.25">
      <c r="A3" s="3">
        <v>3</v>
      </c>
      <c r="B3" s="3" t="s">
        <v>426</v>
      </c>
      <c r="C3" s="3">
        <v>6.0000000000000001E-3</v>
      </c>
      <c r="D3" s="3">
        <v>5.0000000000000001E-3</v>
      </c>
      <c r="E3" s="3">
        <f>HLOOKUP('N2O calculations'!$B$6,$B$1:$D$10,A3)</f>
        <v>6.0000000000000001E-3</v>
      </c>
      <c r="I3" s="3" t="s">
        <v>427</v>
      </c>
      <c r="J3" s="3">
        <v>0.08</v>
      </c>
      <c r="K3" s="187" t="s">
        <v>428</v>
      </c>
      <c r="L3" s="186">
        <v>0.08</v>
      </c>
      <c r="M3" s="3">
        <v>2</v>
      </c>
      <c r="N3" s="3" t="s">
        <v>379</v>
      </c>
      <c r="O3" s="3">
        <v>6.0000000000000001E-3</v>
      </c>
      <c r="P3" s="3">
        <v>8.9999999999999993E-3</v>
      </c>
      <c r="Q3" s="3">
        <v>1.3</v>
      </c>
      <c r="R3" s="3">
        <v>0.22</v>
      </c>
      <c r="S3" s="3">
        <v>0.88</v>
      </c>
      <c r="T3" s="29">
        <v>1</v>
      </c>
      <c r="U3" s="3">
        <f t="shared" ref="U3:U22" si="0">S3</f>
        <v>0.88</v>
      </c>
    </row>
    <row r="4" spans="1:21" x14ac:dyDescent="0.25">
      <c r="A4" s="3">
        <v>4</v>
      </c>
      <c r="B4" s="3" t="s">
        <v>429</v>
      </c>
      <c r="C4" s="3">
        <v>1.4E-2</v>
      </c>
      <c r="D4" s="3">
        <v>5.0000000000000001E-3</v>
      </c>
      <c r="E4" s="3">
        <f>HLOOKUP('N2O calculations'!$B$6,$B$1:$D$10,A4)</f>
        <v>1.4E-2</v>
      </c>
      <c r="I4" s="3" t="s">
        <v>430</v>
      </c>
      <c r="J4" s="3">
        <v>0.01</v>
      </c>
      <c r="K4" s="187" t="s">
        <v>431</v>
      </c>
      <c r="L4" s="186">
        <v>0.01</v>
      </c>
      <c r="M4" s="3">
        <v>3</v>
      </c>
      <c r="N4" s="3" t="s">
        <v>380</v>
      </c>
      <c r="O4" s="3">
        <v>6.0000000000000001E-3</v>
      </c>
      <c r="P4" s="3">
        <v>8.9999999999999993E-3</v>
      </c>
      <c r="Q4" s="3">
        <v>1.3</v>
      </c>
      <c r="R4" s="3">
        <v>0.23</v>
      </c>
      <c r="S4" s="3">
        <v>0.89</v>
      </c>
      <c r="T4" s="29">
        <v>1</v>
      </c>
      <c r="U4" s="3">
        <f t="shared" si="0"/>
        <v>0.89</v>
      </c>
    </row>
    <row r="5" spans="1:21" x14ac:dyDescent="0.25">
      <c r="A5" s="3">
        <v>5</v>
      </c>
      <c r="B5" s="3" t="s">
        <v>402</v>
      </c>
      <c r="E5" s="3">
        <v>1.0999999999999999E-2</v>
      </c>
      <c r="I5" s="3" t="s">
        <v>432</v>
      </c>
      <c r="J5" s="3">
        <v>0.05</v>
      </c>
      <c r="K5" s="188" t="s">
        <v>433</v>
      </c>
      <c r="L5" s="188">
        <v>0.05</v>
      </c>
      <c r="M5" s="3">
        <v>4</v>
      </c>
      <c r="N5" s="3" t="s">
        <v>381</v>
      </c>
      <c r="O5" s="3">
        <v>6.0000000000000001E-3</v>
      </c>
      <c r="P5" s="3">
        <v>8.9999999999999993E-3</v>
      </c>
      <c r="Q5" s="3">
        <v>1.3</v>
      </c>
      <c r="R5" s="3">
        <v>0.28000000000000003</v>
      </c>
      <c r="S5" s="3">
        <v>0.89</v>
      </c>
      <c r="T5" s="29">
        <v>1</v>
      </c>
      <c r="U5" s="3">
        <f t="shared" si="0"/>
        <v>0.89</v>
      </c>
    </row>
    <row r="6" spans="1:21" x14ac:dyDescent="0.25">
      <c r="A6" s="3">
        <v>6</v>
      </c>
      <c r="I6" s="3" t="s">
        <v>434</v>
      </c>
      <c r="J6" s="3">
        <v>0.05</v>
      </c>
      <c r="K6" s="188" t="s">
        <v>435</v>
      </c>
      <c r="L6" s="188">
        <v>0.11</v>
      </c>
      <c r="M6" s="3">
        <v>5</v>
      </c>
      <c r="N6" s="3" t="s">
        <v>382</v>
      </c>
      <c r="O6" s="3">
        <v>7.0000000000000001E-3</v>
      </c>
      <c r="P6" s="3">
        <v>1.4E-2</v>
      </c>
      <c r="Q6" s="3">
        <v>1.2</v>
      </c>
      <c r="R6" s="3">
        <v>0.22</v>
      </c>
      <c r="S6" s="3">
        <v>0.89</v>
      </c>
      <c r="T6" s="29">
        <v>1</v>
      </c>
      <c r="U6" s="3">
        <f t="shared" si="0"/>
        <v>0.89</v>
      </c>
    </row>
    <row r="7" spans="1:21" x14ac:dyDescent="0.25">
      <c r="A7" s="3">
        <v>7</v>
      </c>
      <c r="I7" s="3" t="s">
        <v>436</v>
      </c>
      <c r="J7" s="3">
        <v>0.21</v>
      </c>
      <c r="M7" s="3">
        <v>6</v>
      </c>
      <c r="N7" s="3" t="s">
        <v>383</v>
      </c>
      <c r="O7" s="3">
        <v>7.0000000000000001E-3</v>
      </c>
      <c r="P7" s="3">
        <v>8.0000000000000002E-3</v>
      </c>
      <c r="Q7" s="3">
        <v>1.3</v>
      </c>
      <c r="R7" s="3">
        <v>0.25</v>
      </c>
      <c r="S7" s="3">
        <v>0.89</v>
      </c>
      <c r="T7" s="29">
        <v>1</v>
      </c>
      <c r="U7" s="3">
        <f t="shared" si="0"/>
        <v>0.89</v>
      </c>
    </row>
    <row r="8" spans="1:21" x14ac:dyDescent="0.25">
      <c r="A8" s="3">
        <v>8</v>
      </c>
      <c r="I8" s="3" t="s">
        <v>437</v>
      </c>
      <c r="J8" s="3">
        <v>0.05</v>
      </c>
      <c r="M8" s="3">
        <v>7</v>
      </c>
      <c r="N8" s="3" t="s">
        <v>342</v>
      </c>
      <c r="O8" s="3">
        <v>6.0000000000000001E-3</v>
      </c>
      <c r="P8" s="3">
        <v>7.0000000000000001E-3</v>
      </c>
      <c r="Q8" s="3">
        <v>1</v>
      </c>
      <c r="R8" s="3">
        <v>0.22</v>
      </c>
      <c r="S8" s="3">
        <v>0.87</v>
      </c>
      <c r="T8" s="29">
        <v>1</v>
      </c>
      <c r="U8" s="3">
        <f t="shared" si="0"/>
        <v>0.87</v>
      </c>
    </row>
    <row r="9" spans="1:21" x14ac:dyDescent="0.25">
      <c r="A9" s="3">
        <v>9</v>
      </c>
      <c r="I9" s="3" t="s">
        <v>438</v>
      </c>
      <c r="J9" s="3">
        <v>0.05</v>
      </c>
      <c r="M9" s="3">
        <v>8</v>
      </c>
      <c r="N9" s="3" t="s">
        <v>384</v>
      </c>
      <c r="O9" s="3">
        <v>5.0000000000000001E-3</v>
      </c>
      <c r="P9" s="3">
        <v>1.0999999999999999E-2</v>
      </c>
      <c r="Q9" s="3">
        <v>1.6</v>
      </c>
      <c r="R9" s="189">
        <f>R2</f>
        <v>0.22</v>
      </c>
      <c r="S9" s="3">
        <v>0.88</v>
      </c>
      <c r="T9" s="29">
        <v>1</v>
      </c>
      <c r="U9" s="3">
        <f t="shared" si="0"/>
        <v>0.88</v>
      </c>
    </row>
    <row r="10" spans="1:21" x14ac:dyDescent="0.25">
      <c r="A10" s="3">
        <v>10</v>
      </c>
      <c r="I10" s="3" t="s">
        <v>439</v>
      </c>
      <c r="J10" s="3">
        <v>0.05</v>
      </c>
      <c r="M10" s="3">
        <v>9</v>
      </c>
      <c r="N10" s="3" t="s">
        <v>385</v>
      </c>
      <c r="O10" s="3">
        <v>7.0000000000000001E-3</v>
      </c>
      <c r="P10" s="189">
        <f>P2</f>
        <v>8.9999999999999993E-3</v>
      </c>
      <c r="Q10" s="3">
        <v>1.4</v>
      </c>
      <c r="R10" s="3">
        <v>0.16</v>
      </c>
      <c r="S10" s="3">
        <v>0.89</v>
      </c>
      <c r="T10" s="29">
        <v>1</v>
      </c>
      <c r="U10" s="3">
        <f t="shared" si="0"/>
        <v>0.89</v>
      </c>
    </row>
    <row r="11" spans="1:21" x14ac:dyDescent="0.25">
      <c r="I11" s="3" t="s">
        <v>440</v>
      </c>
      <c r="J11" s="69">
        <v>0.11</v>
      </c>
      <c r="M11" s="3">
        <v>10</v>
      </c>
      <c r="N11" s="3" t="s">
        <v>386</v>
      </c>
      <c r="O11" s="3">
        <v>7.0000000000000001E-3</v>
      </c>
      <c r="P11" s="189">
        <f>P2</f>
        <v>8.9999999999999993E-3</v>
      </c>
      <c r="Q11" s="3">
        <v>1.4</v>
      </c>
      <c r="R11" s="189">
        <f>R2</f>
        <v>0.22</v>
      </c>
      <c r="S11" s="177">
        <v>0.9</v>
      </c>
      <c r="T11" s="29">
        <v>1</v>
      </c>
      <c r="U11" s="3">
        <f t="shared" si="0"/>
        <v>0.9</v>
      </c>
    </row>
    <row r="12" spans="1:21" x14ac:dyDescent="0.25">
      <c r="I12" s="3" t="s">
        <v>441</v>
      </c>
      <c r="J12" s="69">
        <v>0.08</v>
      </c>
      <c r="M12" s="3">
        <v>11</v>
      </c>
      <c r="N12" s="3" t="s">
        <v>387</v>
      </c>
      <c r="O12" s="3">
        <v>7.0000000000000001E-3</v>
      </c>
      <c r="P12" s="3">
        <v>6.0000000000000001E-3</v>
      </c>
      <c r="Q12" s="3">
        <v>1.4</v>
      </c>
      <c r="R12" s="189">
        <f>R2</f>
        <v>0.22</v>
      </c>
      <c r="S12" s="3">
        <v>0.89</v>
      </c>
      <c r="T12" s="29">
        <v>1</v>
      </c>
      <c r="U12" s="3">
        <f t="shared" si="0"/>
        <v>0.89</v>
      </c>
    </row>
    <row r="13" spans="1:21" x14ac:dyDescent="0.25">
      <c r="I13" s="3" t="s">
        <v>442</v>
      </c>
      <c r="J13" s="3">
        <v>0.11</v>
      </c>
      <c r="M13" s="3">
        <v>12</v>
      </c>
      <c r="N13" s="3" t="s">
        <v>388</v>
      </c>
      <c r="O13" s="3">
        <v>8.0000000000000002E-3</v>
      </c>
      <c r="P13" s="3">
        <v>8.0000000000000002E-3</v>
      </c>
      <c r="Q13" s="3">
        <v>2.1</v>
      </c>
      <c r="R13" s="3">
        <v>0.19</v>
      </c>
      <c r="S13" s="3">
        <v>0.91</v>
      </c>
      <c r="T13" s="29">
        <v>1</v>
      </c>
      <c r="U13" s="3">
        <f t="shared" si="0"/>
        <v>0.91</v>
      </c>
    </row>
    <row r="14" spans="1:21" x14ac:dyDescent="0.25">
      <c r="I14" s="3" t="s">
        <v>443</v>
      </c>
      <c r="J14" s="3">
        <v>0.05</v>
      </c>
      <c r="M14" s="3">
        <v>13</v>
      </c>
      <c r="N14" s="3" t="s">
        <v>389</v>
      </c>
      <c r="O14" s="3">
        <v>8.0000000000000002E-3</v>
      </c>
      <c r="P14" s="3">
        <v>8.0000000000000002E-3</v>
      </c>
      <c r="Q14" s="3">
        <v>2.1</v>
      </c>
      <c r="R14" s="3">
        <v>0.19</v>
      </c>
      <c r="S14" s="3">
        <v>0.91</v>
      </c>
      <c r="T14" s="29">
        <v>1</v>
      </c>
      <c r="U14" s="3">
        <f t="shared" si="0"/>
        <v>0.91</v>
      </c>
    </row>
    <row r="15" spans="1:21" x14ac:dyDescent="0.25">
      <c r="I15" s="3" t="s">
        <v>444</v>
      </c>
      <c r="J15" s="3">
        <v>0.15</v>
      </c>
      <c r="M15" s="3">
        <v>14</v>
      </c>
      <c r="N15" s="3" t="s">
        <v>390</v>
      </c>
      <c r="O15" s="3">
        <v>1.9E-2</v>
      </c>
      <c r="P15" s="3">
        <v>1.4E-2</v>
      </c>
      <c r="Q15" s="3">
        <v>0.4</v>
      </c>
      <c r="R15" s="3">
        <v>0.2</v>
      </c>
      <c r="S15" s="3">
        <v>0.22</v>
      </c>
      <c r="T15" s="29">
        <v>1</v>
      </c>
      <c r="U15" s="3">
        <f t="shared" si="0"/>
        <v>0.22</v>
      </c>
    </row>
    <row r="16" spans="1:21" x14ac:dyDescent="0.25">
      <c r="I16" s="3" t="s">
        <v>445</v>
      </c>
      <c r="J16" s="3">
        <v>0.11</v>
      </c>
      <c r="M16" s="3">
        <v>15</v>
      </c>
      <c r="N16" s="3" t="s">
        <v>391</v>
      </c>
      <c r="O16" s="3">
        <v>1.6E-2</v>
      </c>
      <c r="P16" s="189">
        <f>P2</f>
        <v>8.9999999999999993E-3</v>
      </c>
      <c r="Q16" s="3">
        <v>1</v>
      </c>
      <c r="R16" s="189">
        <f>R2</f>
        <v>0.22</v>
      </c>
      <c r="S16" s="3">
        <v>0.94</v>
      </c>
      <c r="T16" s="29">
        <v>1</v>
      </c>
      <c r="U16" s="3">
        <f t="shared" si="0"/>
        <v>0.94</v>
      </c>
    </row>
    <row r="17" spans="9:21" x14ac:dyDescent="0.25">
      <c r="I17" s="3" t="s">
        <v>446</v>
      </c>
      <c r="J17" s="3">
        <v>0.08</v>
      </c>
      <c r="M17" s="3">
        <v>16</v>
      </c>
      <c r="N17" s="3" t="s">
        <v>392</v>
      </c>
      <c r="O17" s="3">
        <v>2.7E-2</v>
      </c>
      <c r="P17" s="3">
        <v>1.9E-2</v>
      </c>
      <c r="Q17" s="189">
        <f>Q$2</f>
        <v>1</v>
      </c>
      <c r="R17" s="3">
        <v>0.4</v>
      </c>
      <c r="S17" s="3">
        <v>0.9</v>
      </c>
      <c r="T17" s="29">
        <v>1</v>
      </c>
      <c r="U17" s="3">
        <f t="shared" si="0"/>
        <v>0.9</v>
      </c>
    </row>
    <row r="18" spans="9:21" x14ac:dyDescent="0.25">
      <c r="I18" s="3" t="s">
        <v>447</v>
      </c>
      <c r="J18" s="3">
        <v>0.11</v>
      </c>
      <c r="M18" s="3">
        <v>17</v>
      </c>
      <c r="N18" s="3" t="s">
        <v>393</v>
      </c>
      <c r="O18" s="3">
        <v>1.4999999999999999E-2</v>
      </c>
      <c r="P18" s="3">
        <v>1.2E-2</v>
      </c>
      <c r="Q18" s="189">
        <f>Q$2</f>
        <v>1</v>
      </c>
      <c r="R18" s="3">
        <v>0.54</v>
      </c>
      <c r="S18" s="3">
        <v>0.9</v>
      </c>
      <c r="T18" s="29"/>
      <c r="U18" s="3">
        <f t="shared" si="0"/>
        <v>0.9</v>
      </c>
    </row>
    <row r="19" spans="9:21" x14ac:dyDescent="0.25">
      <c r="I19" s="3" t="s">
        <v>459</v>
      </c>
      <c r="J19" s="3">
        <v>0.05</v>
      </c>
      <c r="M19" s="3">
        <v>18</v>
      </c>
      <c r="N19" s="3" t="s">
        <v>394</v>
      </c>
      <c r="O19" s="3">
        <v>2.7E-2</v>
      </c>
      <c r="P19" s="3">
        <v>2.1999999999999999E-2</v>
      </c>
      <c r="Q19" s="3">
        <v>0.3</v>
      </c>
      <c r="R19" s="3">
        <v>0.4</v>
      </c>
      <c r="S19" s="3">
        <v>0.9</v>
      </c>
      <c r="T19" s="29"/>
      <c r="U19" s="3">
        <f t="shared" si="0"/>
        <v>0.9</v>
      </c>
    </row>
    <row r="20" spans="9:21" x14ac:dyDescent="0.25">
      <c r="I20" s="198" t="s">
        <v>90</v>
      </c>
      <c r="J20" s="198">
        <v>0.08</v>
      </c>
      <c r="M20" s="3">
        <v>19</v>
      </c>
      <c r="N20" s="3" t="s">
        <v>395</v>
      </c>
      <c r="O20" s="3">
        <v>1.4999999999999999E-2</v>
      </c>
      <c r="P20" s="3">
        <v>1.2E-2</v>
      </c>
      <c r="Q20" s="3">
        <v>0.3</v>
      </c>
      <c r="R20" s="3">
        <v>0.54</v>
      </c>
      <c r="S20" s="3">
        <v>0.9</v>
      </c>
      <c r="T20" s="29"/>
      <c r="U20" s="3">
        <f t="shared" si="0"/>
        <v>0.9</v>
      </c>
    </row>
    <row r="21" spans="9:21" x14ac:dyDescent="0.25">
      <c r="I21" s="198" t="s">
        <v>95</v>
      </c>
      <c r="J21" s="198">
        <v>0.05</v>
      </c>
      <c r="M21" s="3">
        <v>20</v>
      </c>
      <c r="N21" s="3" t="s">
        <v>396</v>
      </c>
      <c r="O21" s="3">
        <v>1.4999999999999999E-2</v>
      </c>
      <c r="P21" s="3">
        <v>1.2E-2</v>
      </c>
      <c r="Q21" s="3">
        <v>0.3</v>
      </c>
      <c r="R21" s="3">
        <v>0.8</v>
      </c>
      <c r="S21" s="3">
        <v>0.9</v>
      </c>
      <c r="T21" s="29"/>
      <c r="U21" s="3">
        <f t="shared" si="0"/>
        <v>0.9</v>
      </c>
    </row>
    <row r="22" spans="9:21" x14ac:dyDescent="0.25">
      <c r="I22" s="198" t="s">
        <v>125</v>
      </c>
      <c r="J22" s="198">
        <v>0.11</v>
      </c>
      <c r="M22" s="3">
        <v>21</v>
      </c>
      <c r="N22" s="3" t="s">
        <v>397</v>
      </c>
      <c r="O22" s="3">
        <v>2.5000000000000001E-2</v>
      </c>
      <c r="P22" s="3">
        <v>1.6E-2</v>
      </c>
      <c r="Q22" s="3">
        <v>0.3</v>
      </c>
      <c r="R22" s="3">
        <v>0.8</v>
      </c>
      <c r="S22" s="3">
        <v>0.9</v>
      </c>
      <c r="T22" s="29"/>
      <c r="U22" s="3">
        <f t="shared" si="0"/>
        <v>0.9</v>
      </c>
    </row>
    <row r="23" spans="9:21" x14ac:dyDescent="0.25">
      <c r="I23" s="198" t="s">
        <v>112</v>
      </c>
      <c r="J23" s="198">
        <v>0.08</v>
      </c>
    </row>
    <row r="24" spans="9:21" x14ac:dyDescent="0.25">
      <c r="I24" s="198" t="s">
        <v>118</v>
      </c>
      <c r="J24" s="198">
        <v>0.01</v>
      </c>
    </row>
    <row r="25" spans="9:21" x14ac:dyDescent="0.25">
      <c r="I25" s="198" t="s">
        <v>103</v>
      </c>
      <c r="J25" s="198">
        <v>0.15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18" style="3" customWidth="1"/>
    <col min="2" max="16384" width="9.140625" style="3"/>
  </cols>
  <sheetData>
    <row r="1" spans="1:6" x14ac:dyDescent="0.25">
      <c r="A1" s="3" t="s">
        <v>376</v>
      </c>
      <c r="B1" s="3" t="s">
        <v>448</v>
      </c>
      <c r="E1" s="4"/>
    </row>
    <row r="2" spans="1:6" x14ac:dyDescent="0.25">
      <c r="A2" s="190" t="s">
        <v>449</v>
      </c>
      <c r="B2" s="3">
        <v>12</v>
      </c>
      <c r="C2" s="171"/>
      <c r="D2" s="29"/>
      <c r="E2" s="171"/>
    </row>
    <row r="3" spans="1:6" x14ac:dyDescent="0.25">
      <c r="A3" s="179" t="s">
        <v>450</v>
      </c>
      <c r="B3" s="3">
        <v>12</v>
      </c>
      <c r="C3" s="171"/>
      <c r="E3" s="171"/>
    </row>
    <row r="4" spans="1:6" x14ac:dyDescent="0.25">
      <c r="A4" s="179" t="s">
        <v>451</v>
      </c>
      <c r="B4" s="3">
        <v>5</v>
      </c>
      <c r="E4" s="171"/>
    </row>
    <row r="5" spans="1:6" x14ac:dyDescent="0.25">
      <c r="A5" s="179" t="s">
        <v>452</v>
      </c>
      <c r="B5" s="3">
        <v>5</v>
      </c>
      <c r="E5" s="170"/>
    </row>
    <row r="6" spans="1:6" x14ac:dyDescent="0.25">
      <c r="A6" s="179" t="s">
        <v>453</v>
      </c>
      <c r="B6" s="3">
        <v>6</v>
      </c>
      <c r="E6" s="171"/>
    </row>
    <row r="7" spans="1:6" x14ac:dyDescent="0.25">
      <c r="A7" s="179" t="s">
        <v>454</v>
      </c>
      <c r="B7" s="3">
        <v>1</v>
      </c>
      <c r="E7" s="171"/>
      <c r="F7" s="174"/>
    </row>
    <row r="8" spans="1:6" x14ac:dyDescent="0.25">
      <c r="A8" s="179" t="s">
        <v>344</v>
      </c>
      <c r="B8" s="3">
        <v>3</v>
      </c>
      <c r="E8" s="171"/>
      <c r="F8" s="174"/>
    </row>
    <row r="9" spans="1:6" x14ac:dyDescent="0.25">
      <c r="A9" s="109" t="s">
        <v>455</v>
      </c>
      <c r="B9" s="3">
        <v>13</v>
      </c>
      <c r="C9" s="171"/>
      <c r="E9" s="171"/>
    </row>
    <row r="10" spans="1:6" x14ac:dyDescent="0.25">
      <c r="A10" s="4" t="s">
        <v>342</v>
      </c>
      <c r="B10" s="3">
        <v>7</v>
      </c>
      <c r="C10" s="171"/>
      <c r="E10" s="171"/>
    </row>
    <row r="11" spans="1:6" x14ac:dyDescent="0.25">
      <c r="A11" s="179" t="s">
        <v>343</v>
      </c>
      <c r="B11" s="3">
        <v>1</v>
      </c>
      <c r="E11" s="171"/>
    </row>
    <row r="12" spans="1:6" x14ac:dyDescent="0.25">
      <c r="A12" s="26" t="s">
        <v>456</v>
      </c>
      <c r="B12" s="3">
        <v>12</v>
      </c>
      <c r="E12" s="171"/>
    </row>
    <row r="13" spans="1:6" x14ac:dyDescent="0.25">
      <c r="A13" s="179" t="s">
        <v>457</v>
      </c>
      <c r="B13" s="3">
        <v>12</v>
      </c>
      <c r="E13" s="171"/>
    </row>
    <row r="14" spans="1:6" x14ac:dyDescent="0.25">
      <c r="A14" s="29" t="s">
        <v>346</v>
      </c>
      <c r="B14" s="3">
        <v>13</v>
      </c>
      <c r="E14" s="171"/>
    </row>
    <row r="15" spans="1:6" x14ac:dyDescent="0.25">
      <c r="A15" s="29" t="s">
        <v>458</v>
      </c>
      <c r="B15" s="3">
        <v>7</v>
      </c>
      <c r="E15" s="171"/>
    </row>
    <row r="16" spans="1:6" x14ac:dyDescent="0.25">
      <c r="E16" s="171"/>
    </row>
    <row r="17" spans="2:20" x14ac:dyDescent="0.25">
      <c r="E17" s="171"/>
    </row>
    <row r="24" spans="2:20" x14ac:dyDescent="0.25">
      <c r="B24" s="3">
        <f>B7</f>
        <v>1</v>
      </c>
      <c r="C24" s="3">
        <f t="shared" ref="C24:F24" si="0">C7</f>
        <v>0</v>
      </c>
      <c r="D24" s="3">
        <f t="shared" si="0"/>
        <v>0</v>
      </c>
      <c r="E24" s="3">
        <f t="shared" si="0"/>
        <v>0</v>
      </c>
      <c r="F24" s="3">
        <f t="shared" si="0"/>
        <v>0</v>
      </c>
      <c r="I24" s="3">
        <f>I7</f>
        <v>0</v>
      </c>
      <c r="J24" s="3">
        <f t="shared" ref="J24:M24" si="1">J7</f>
        <v>0</v>
      </c>
      <c r="K24" s="3">
        <f t="shared" si="1"/>
        <v>0</v>
      </c>
      <c r="L24" s="3">
        <f t="shared" si="1"/>
        <v>0</v>
      </c>
      <c r="M24" s="3">
        <f t="shared" si="1"/>
        <v>0</v>
      </c>
      <c r="P24" s="3">
        <f>P7</f>
        <v>0</v>
      </c>
      <c r="Q24" s="3">
        <f t="shared" ref="Q24:T24" si="2">Q7</f>
        <v>0</v>
      </c>
      <c r="R24" s="3">
        <f t="shared" si="2"/>
        <v>0</v>
      </c>
      <c r="S24" s="3">
        <f t="shared" si="2"/>
        <v>0</v>
      </c>
      <c r="T24" s="3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J28" sqref="J28"/>
    </sheetView>
  </sheetViews>
  <sheetFormatPr baseColWidth="10" defaultColWidth="11.42578125" defaultRowHeight="15" x14ac:dyDescent="0.25"/>
  <sheetData>
    <row r="1" spans="1:7" x14ac:dyDescent="0.25">
      <c r="A1" s="134" t="s">
        <v>308</v>
      </c>
      <c r="B1" s="3"/>
      <c r="C1" s="3"/>
      <c r="D1" s="3"/>
      <c r="E1" s="3"/>
      <c r="F1" s="3"/>
      <c r="G1" s="3"/>
    </row>
    <row r="2" spans="1:7" x14ac:dyDescent="0.25">
      <c r="A2" t="s">
        <v>333</v>
      </c>
      <c r="B2" s="3"/>
      <c r="C2" s="3"/>
      <c r="D2" s="3"/>
      <c r="E2" s="3"/>
      <c r="F2" s="3"/>
      <c r="G2" s="3"/>
    </row>
    <row r="3" spans="1:7" x14ac:dyDescent="0.25">
      <c r="A3" s="3" t="s">
        <v>332</v>
      </c>
      <c r="B3" s="3"/>
      <c r="C3" s="3"/>
      <c r="D3" s="3"/>
      <c r="E3" s="3"/>
      <c r="F3" s="3"/>
      <c r="G3" s="3"/>
    </row>
    <row r="4" spans="1:7" s="3" customFormat="1" x14ac:dyDescent="0.25"/>
    <row r="5" spans="1:7" x14ac:dyDescent="0.25">
      <c r="A5" s="135" t="s">
        <v>309</v>
      </c>
      <c r="B5" s="3"/>
      <c r="C5" s="3"/>
      <c r="D5" s="3"/>
      <c r="E5" s="3"/>
      <c r="F5" s="3"/>
      <c r="G5" s="3"/>
    </row>
    <row r="6" spans="1:7" x14ac:dyDescent="0.25">
      <c r="A6" s="104" t="s">
        <v>334</v>
      </c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4" t="s">
        <v>310</v>
      </c>
      <c r="B8" s="3"/>
      <c r="C8" s="3"/>
      <c r="D8" s="3"/>
      <c r="E8" s="3"/>
      <c r="F8" s="3"/>
      <c r="G8" s="3"/>
    </row>
    <row r="9" spans="1:7" x14ac:dyDescent="0.25">
      <c r="A9" s="3" t="s">
        <v>311</v>
      </c>
      <c r="B9" s="3"/>
      <c r="C9" s="3"/>
      <c r="D9" s="3"/>
      <c r="E9" s="3"/>
      <c r="F9" s="3"/>
      <c r="G9" s="3"/>
    </row>
    <row r="10" spans="1:7" x14ac:dyDescent="0.25">
      <c r="A10" s="3" t="s">
        <v>312</v>
      </c>
      <c r="B10" s="3" t="s">
        <v>337</v>
      </c>
      <c r="C10" s="3"/>
      <c r="D10" s="3"/>
      <c r="E10" s="3"/>
      <c r="F10" s="3"/>
      <c r="G10" s="3"/>
    </row>
    <row r="11" spans="1:7" x14ac:dyDescent="0.25">
      <c r="A11" s="3"/>
      <c r="B11" s="3" t="s">
        <v>336</v>
      </c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104" t="s">
        <v>313</v>
      </c>
      <c r="B13" s="3"/>
      <c r="C13" s="3"/>
      <c r="D13" s="3"/>
      <c r="E13" s="3"/>
      <c r="F13" s="3"/>
      <c r="G13" s="3"/>
    </row>
    <row r="14" spans="1:7" x14ac:dyDescent="0.25">
      <c r="A14" s="3" t="s">
        <v>63</v>
      </c>
      <c r="B14" s="3" t="s">
        <v>326</v>
      </c>
      <c r="C14" s="3"/>
      <c r="D14" s="3"/>
      <c r="E14" s="3"/>
      <c r="F14" s="3"/>
      <c r="G14" s="3"/>
    </row>
    <row r="15" spans="1:7" x14ac:dyDescent="0.25">
      <c r="A15" s="3"/>
      <c r="B15" s="3" t="s">
        <v>314</v>
      </c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104" t="s">
        <v>315</v>
      </c>
      <c r="B17" s="3"/>
      <c r="C17" s="3"/>
      <c r="D17" s="3"/>
      <c r="E17" s="3"/>
      <c r="F17" s="3"/>
      <c r="G17" s="3"/>
    </row>
    <row r="18" spans="1:7" x14ac:dyDescent="0.25">
      <c r="A18" s="3"/>
      <c r="B18" t="s">
        <v>335</v>
      </c>
      <c r="C18" s="3"/>
      <c r="D18" s="3"/>
      <c r="E18" s="3"/>
      <c r="F18" s="3"/>
      <c r="G18" s="3"/>
    </row>
    <row r="19" spans="1:7" x14ac:dyDescent="0.25">
      <c r="A19" s="3"/>
      <c r="B19" s="3" t="s">
        <v>316</v>
      </c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x14ac:dyDescent="0.25">
      <c r="A21" s="4" t="s">
        <v>317</v>
      </c>
      <c r="B21" s="3"/>
      <c r="C21" s="3"/>
      <c r="D21" s="3"/>
      <c r="E21" s="3"/>
      <c r="F21" s="3"/>
      <c r="G21" s="3"/>
    </row>
    <row r="22" spans="1:7" x14ac:dyDescent="0.25">
      <c r="A22" s="3" t="s">
        <v>63</v>
      </c>
      <c r="B22" s="3" t="s">
        <v>318</v>
      </c>
      <c r="C22" s="3"/>
      <c r="D22" s="3"/>
      <c r="E22" s="3"/>
      <c r="F22" s="3"/>
      <c r="G22" s="3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6"/>
  <sheetViews>
    <sheetView zoomScale="90" zoomScaleNormal="90" workbookViewId="0">
      <selection activeCell="C5" sqref="C5:C7"/>
    </sheetView>
  </sheetViews>
  <sheetFormatPr baseColWidth="10" defaultColWidth="11.42578125" defaultRowHeight="15" x14ac:dyDescent="0.25"/>
  <cols>
    <col min="1" max="1" width="21" customWidth="1"/>
    <col min="2" max="2" width="61.7109375" customWidth="1"/>
    <col min="3" max="3" width="34.7109375" customWidth="1"/>
    <col min="4" max="4" width="15.7109375" customWidth="1"/>
    <col min="11" max="11" width="12.28515625" bestFit="1" customWidth="1"/>
  </cols>
  <sheetData>
    <row r="4" spans="1:9" s="3" customFormat="1" x14ac:dyDescent="0.25"/>
    <row r="5" spans="1:9" ht="15" customHeight="1" x14ac:dyDescent="0.25">
      <c r="A5" s="207" t="s">
        <v>0</v>
      </c>
      <c r="B5" s="206" t="s">
        <v>1</v>
      </c>
      <c r="C5" s="209" t="s">
        <v>511</v>
      </c>
      <c r="D5" s="210"/>
      <c r="E5" s="3"/>
      <c r="F5" s="3"/>
      <c r="G5" s="3"/>
      <c r="H5" s="3"/>
      <c r="I5" s="21"/>
    </row>
    <row r="6" spans="1:9" s="3" customFormat="1" ht="18.75" customHeight="1" x14ac:dyDescent="0.25">
      <c r="A6" s="207"/>
      <c r="B6" s="206"/>
      <c r="C6" s="209"/>
      <c r="D6" s="210"/>
      <c r="E6" s="19"/>
      <c r="F6" s="19"/>
    </row>
    <row r="7" spans="1:9" s="3" customFormat="1" ht="18.75" customHeight="1" x14ac:dyDescent="0.25">
      <c r="A7" s="207"/>
      <c r="B7" s="206"/>
      <c r="C7" s="209"/>
      <c r="D7" s="210"/>
      <c r="E7" s="19"/>
      <c r="F7" s="19"/>
    </row>
    <row r="8" spans="1:9" s="3" customFormat="1" ht="18.75" customHeight="1" x14ac:dyDescent="0.25">
      <c r="A8" s="111"/>
      <c r="B8" s="110"/>
      <c r="C8" s="20"/>
      <c r="D8" s="19"/>
      <c r="E8" s="19"/>
      <c r="F8" s="19"/>
    </row>
    <row r="9" spans="1:9" s="3" customFormat="1" ht="18.75" customHeight="1" x14ac:dyDescent="0.25">
      <c r="A9" s="111" t="s">
        <v>2</v>
      </c>
      <c r="B9" s="208" t="s">
        <v>3</v>
      </c>
      <c r="C9" s="211" t="s">
        <v>4</v>
      </c>
      <c r="D9" s="19"/>
      <c r="E9" s="19"/>
      <c r="F9" s="19"/>
    </row>
    <row r="10" spans="1:9" x14ac:dyDescent="0.25">
      <c r="A10" s="3"/>
      <c r="B10" s="208"/>
      <c r="C10" s="211"/>
      <c r="D10" s="3"/>
      <c r="E10" s="3"/>
      <c r="F10" s="3"/>
      <c r="G10" s="3"/>
      <c r="H10" s="3"/>
      <c r="I10" s="3"/>
    </row>
    <row r="11" spans="1:9" s="3" customFormat="1" ht="15" customHeight="1" x14ac:dyDescent="0.25">
      <c r="A11" s="215" t="s">
        <v>5</v>
      </c>
      <c r="B11" s="206" t="s">
        <v>6</v>
      </c>
      <c r="C11" s="216" t="s">
        <v>7</v>
      </c>
    </row>
    <row r="12" spans="1:9" x14ac:dyDescent="0.25">
      <c r="A12" s="215"/>
      <c r="B12" s="206"/>
      <c r="C12" s="216"/>
      <c r="D12" s="3"/>
      <c r="E12" s="3"/>
      <c r="F12" s="3"/>
      <c r="G12" s="3"/>
      <c r="H12" s="3"/>
      <c r="I12" s="3"/>
    </row>
    <row r="13" spans="1:9" s="3" customFormat="1" x14ac:dyDescent="0.25">
      <c r="A13" s="4"/>
    </row>
    <row r="14" spans="1:9" x14ac:dyDescent="0.25">
      <c r="A14" s="114" t="s">
        <v>8</v>
      </c>
      <c r="B14" s="23" t="s">
        <v>9</v>
      </c>
      <c r="C14" s="115">
        <v>862</v>
      </c>
      <c r="D14" s="3"/>
      <c r="E14" s="3"/>
      <c r="F14" s="3"/>
      <c r="G14" s="3"/>
      <c r="H14" s="3"/>
      <c r="I14" s="3"/>
    </row>
    <row r="15" spans="1:9" x14ac:dyDescent="0.25">
      <c r="A15" s="4"/>
      <c r="B15" s="3"/>
      <c r="C15" s="3"/>
      <c r="D15" s="3"/>
      <c r="E15" s="3"/>
      <c r="F15" s="3"/>
      <c r="G15" s="3"/>
      <c r="H15" s="3"/>
      <c r="I15" s="3"/>
    </row>
    <row r="16" spans="1:9" s="3" customFormat="1" x14ac:dyDescent="0.25">
      <c r="A16" s="114" t="s">
        <v>10</v>
      </c>
      <c r="B16" s="3" t="s">
        <v>11</v>
      </c>
      <c r="C16" s="3" t="s">
        <v>12</v>
      </c>
    </row>
    <row r="17" spans="1:14" x14ac:dyDescent="0.25">
      <c r="A17" s="3"/>
      <c r="B17" s="1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</row>
    <row r="18" spans="1:14" x14ac:dyDescent="0.25">
      <c r="A18" s="24" t="s">
        <v>13</v>
      </c>
      <c r="B18" s="24"/>
      <c r="C18" s="3"/>
      <c r="D18" s="2"/>
      <c r="E18" s="2"/>
      <c r="F18" s="2"/>
      <c r="G18" s="2"/>
      <c r="H18" s="3"/>
      <c r="I18" s="2"/>
      <c r="J18" s="2"/>
      <c r="K18" s="3"/>
      <c r="L18" s="2"/>
      <c r="M18" s="2"/>
      <c r="N18" s="2"/>
    </row>
    <row r="19" spans="1:14" s="3" customFormat="1" x14ac:dyDescent="0.25">
      <c r="A19" s="217" t="s">
        <v>14</v>
      </c>
    </row>
    <row r="20" spans="1:14" ht="15" customHeight="1" x14ac:dyDescent="0.25">
      <c r="A20" s="217"/>
      <c r="B20" s="115" t="s">
        <v>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21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3" spans="1:14" ht="30" x14ac:dyDescent="0.25">
      <c r="A23" s="116" t="s">
        <v>16</v>
      </c>
      <c r="B23" s="115" t="s">
        <v>17</v>
      </c>
      <c r="C23" s="11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" customHeight="1" x14ac:dyDescent="0.25">
      <c r="A25" s="214" t="s">
        <v>18</v>
      </c>
      <c r="B25" s="212" t="s">
        <v>19</v>
      </c>
      <c r="C25" s="21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3" customFormat="1" x14ac:dyDescent="0.25">
      <c r="A26" s="214"/>
      <c r="B26" s="212"/>
      <c r="C26" s="213"/>
    </row>
    <row r="27" spans="1:14" x14ac:dyDescent="0.25">
      <c r="A27" s="214"/>
      <c r="B27" s="212"/>
      <c r="C27" s="21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s="3" customFormat="1" x14ac:dyDescent="0.25">
      <c r="A28" s="4"/>
      <c r="B28" s="22"/>
      <c r="C28" s="112"/>
    </row>
    <row r="29" spans="1:14" ht="30" x14ac:dyDescent="0.25">
      <c r="A29" s="116" t="s">
        <v>20</v>
      </c>
      <c r="B29" s="3" t="s">
        <v>21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114" t="s">
        <v>22</v>
      </c>
      <c r="B31" s="3" t="s">
        <v>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3" ht="30" x14ac:dyDescent="0.25">
      <c r="A33" s="116" t="s">
        <v>24</v>
      </c>
      <c r="B33" s="3" t="s">
        <v>25</v>
      </c>
      <c r="C33" s="3"/>
    </row>
    <row r="34" spans="1:3" x14ac:dyDescent="0.25">
      <c r="A34" s="116"/>
      <c r="B34" s="3"/>
      <c r="C34" s="3"/>
    </row>
    <row r="35" spans="1:3" ht="45" x14ac:dyDescent="0.25">
      <c r="A35" s="116" t="s">
        <v>26</v>
      </c>
      <c r="B35" s="2" t="s">
        <v>27</v>
      </c>
      <c r="C35" s="3"/>
    </row>
    <row r="36" spans="1:3" x14ac:dyDescent="0.25">
      <c r="A36" s="116"/>
      <c r="B36" s="3"/>
      <c r="C36" s="3"/>
    </row>
    <row r="37" spans="1:3" ht="30" x14ac:dyDescent="0.25">
      <c r="A37" s="116" t="s">
        <v>28</v>
      </c>
      <c r="B37" s="3" t="s">
        <v>29</v>
      </c>
      <c r="C37" s="115" t="s">
        <v>30</v>
      </c>
    </row>
    <row r="38" spans="1:3" x14ac:dyDescent="0.25">
      <c r="A38" s="116"/>
      <c r="B38" s="3"/>
      <c r="C38" s="115"/>
    </row>
    <row r="39" spans="1:3" ht="30" x14ac:dyDescent="0.25">
      <c r="A39" s="116" t="s">
        <v>31</v>
      </c>
      <c r="B39" s="29" t="s">
        <v>32</v>
      </c>
      <c r="C39" s="115" t="s">
        <v>33</v>
      </c>
    </row>
    <row r="40" spans="1:3" x14ac:dyDescent="0.25">
      <c r="A40" s="3"/>
      <c r="B40" s="3"/>
      <c r="C40" s="115"/>
    </row>
    <row r="41" spans="1:3" ht="30" x14ac:dyDescent="0.25">
      <c r="A41" s="116" t="s">
        <v>34</v>
      </c>
      <c r="B41" s="3" t="s">
        <v>35</v>
      </c>
      <c r="C41" s="3"/>
    </row>
    <row r="42" spans="1:3" x14ac:dyDescent="0.25">
      <c r="A42" s="3"/>
      <c r="B42" s="59" t="s">
        <v>36</v>
      </c>
      <c r="C42" s="3"/>
    </row>
    <row r="43" spans="1:3" x14ac:dyDescent="0.25">
      <c r="A43" s="3"/>
      <c r="B43" s="59"/>
      <c r="C43" s="3"/>
    </row>
    <row r="45" spans="1:3" x14ac:dyDescent="0.25">
      <c r="A45" s="3"/>
      <c r="B45" s="72" t="s">
        <v>37</v>
      </c>
      <c r="C45" s="3"/>
    </row>
    <row r="46" spans="1:3" x14ac:dyDescent="0.25">
      <c r="A46" s="3"/>
      <c r="B46" s="72" t="s">
        <v>38</v>
      </c>
      <c r="C46" s="3"/>
    </row>
  </sheetData>
  <mergeCells count="13">
    <mergeCell ref="B25:B27"/>
    <mergeCell ref="C25:C27"/>
    <mergeCell ref="A25:A27"/>
    <mergeCell ref="B11:B12"/>
    <mergeCell ref="A11:A12"/>
    <mergeCell ref="C11:C12"/>
    <mergeCell ref="A19:A21"/>
    <mergeCell ref="B5:B7"/>
    <mergeCell ref="A5:A7"/>
    <mergeCell ref="B9:B10"/>
    <mergeCell ref="C5:C7"/>
    <mergeCell ref="D5:D7"/>
    <mergeCell ref="C9:C10"/>
  </mergeCells>
  <hyperlinks>
    <hyperlink ref="B42" r:id="rId1" location="win9"/>
  </hyperlinks>
  <pageMargins left="0.7" right="0.7" top="0.78740157499999996" bottom="0.78740157499999996" header="0.3" footer="0.3"/>
  <pageSetup paperSize="9" orientation="portrait" horizontalDpi="4294967294" verticalDpi="4294967294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6"/>
  <sheetViews>
    <sheetView zoomScale="60" zoomScaleNormal="60" workbookViewId="0">
      <pane xSplit="3" topLeftCell="S1" activePane="topRight" state="frozen"/>
      <selection pane="topRight" activeCell="N56" sqref="N56:U56"/>
    </sheetView>
  </sheetViews>
  <sheetFormatPr baseColWidth="10" defaultColWidth="11.42578125" defaultRowHeight="15" x14ac:dyDescent="0.25"/>
  <cols>
    <col min="1" max="1" width="11.42578125" style="3"/>
    <col min="2" max="2" width="44.28515625" style="3" customWidth="1"/>
    <col min="3" max="3" width="56.28515625" style="3" customWidth="1"/>
    <col min="4" max="4" width="1.7109375" style="17" customWidth="1"/>
    <col min="5" max="5" width="39" style="3" customWidth="1"/>
    <col min="6" max="6" width="32.42578125" style="3" customWidth="1"/>
    <col min="7" max="7" width="19" style="3" customWidth="1"/>
    <col min="8" max="8" width="21" style="3" customWidth="1"/>
    <col min="9" max="9" width="25.5703125" style="3" customWidth="1"/>
    <col min="10" max="10" width="28.42578125" style="3" customWidth="1"/>
    <col min="11" max="11" width="27.28515625" style="3" customWidth="1"/>
    <col min="12" max="12" width="36.28515625" style="3" customWidth="1"/>
    <col min="13" max="13" width="1.7109375" style="17" customWidth="1"/>
    <col min="14" max="14" width="39.5703125" style="3" customWidth="1"/>
    <col min="15" max="15" width="33.28515625" style="3" customWidth="1"/>
    <col min="16" max="16" width="11.42578125" style="3"/>
    <col min="17" max="17" width="25" style="3" customWidth="1"/>
    <col min="18" max="18" width="33.7109375" style="3" customWidth="1"/>
    <col min="19" max="19" width="30.5703125" style="3" customWidth="1"/>
    <col min="20" max="20" width="34" style="3" customWidth="1"/>
    <col min="21" max="21" width="22.7109375" style="3" customWidth="1"/>
    <col min="22" max="22" width="37.28515625" style="3" customWidth="1"/>
    <col min="23" max="23" width="45" style="3" customWidth="1"/>
    <col min="24" max="24" width="35.7109375" style="3" customWidth="1"/>
    <col min="25" max="25" width="5.28515625" style="3" customWidth="1"/>
    <col min="26" max="28" width="27.42578125" style="3" customWidth="1"/>
    <col min="29" max="29" width="31.42578125" style="3" customWidth="1"/>
    <col min="30" max="16384" width="11.42578125" style="3"/>
  </cols>
  <sheetData>
    <row r="2" spans="1:29" x14ac:dyDescent="0.25">
      <c r="A2" s="15"/>
      <c r="B2" s="16" t="s">
        <v>39</v>
      </c>
      <c r="C2" s="16" t="s">
        <v>40</v>
      </c>
      <c r="D2" s="53"/>
      <c r="E2" s="350" t="s">
        <v>41</v>
      </c>
      <c r="F2" s="351"/>
      <c r="G2" s="351"/>
      <c r="H2" s="351"/>
      <c r="I2" s="351"/>
      <c r="J2" s="351"/>
      <c r="K2" s="351"/>
      <c r="L2" s="351"/>
      <c r="M2" s="53"/>
      <c r="N2" s="352" t="s">
        <v>42</v>
      </c>
      <c r="O2" s="351"/>
      <c r="P2" s="351"/>
      <c r="Q2" s="351"/>
      <c r="R2" s="351"/>
      <c r="S2" s="351"/>
      <c r="T2" s="351"/>
      <c r="U2" s="351"/>
      <c r="V2" s="353" t="s">
        <v>43</v>
      </c>
      <c r="W2" s="354"/>
      <c r="X2" s="354"/>
      <c r="Y2" s="354"/>
      <c r="Z2" s="354"/>
      <c r="AA2" s="354"/>
      <c r="AB2" s="354"/>
      <c r="AC2" s="355"/>
    </row>
    <row r="3" spans="1:29" ht="15" customHeight="1" x14ac:dyDescent="0.25">
      <c r="A3" s="356" t="s">
        <v>44</v>
      </c>
      <c r="B3" s="359" t="s">
        <v>45</v>
      </c>
      <c r="C3" s="30" t="s">
        <v>46</v>
      </c>
      <c r="D3" s="18"/>
      <c r="E3" s="362" t="s">
        <v>47</v>
      </c>
      <c r="F3" s="363"/>
      <c r="G3" s="363"/>
      <c r="H3" s="363"/>
      <c r="I3" s="363"/>
      <c r="J3" s="363"/>
      <c r="K3" s="363"/>
      <c r="L3" s="363"/>
      <c r="M3" s="18"/>
      <c r="N3" s="362" t="s">
        <v>48</v>
      </c>
      <c r="O3" s="363"/>
      <c r="P3" s="363"/>
      <c r="Q3" s="363"/>
      <c r="R3" s="363"/>
      <c r="S3" s="363"/>
      <c r="T3" s="363"/>
      <c r="U3" s="363"/>
      <c r="V3" s="362" t="s">
        <v>49</v>
      </c>
      <c r="W3" s="363"/>
      <c r="X3" s="363"/>
      <c r="Y3" s="363"/>
      <c r="Z3" s="363"/>
      <c r="AA3" s="363"/>
      <c r="AB3" s="363"/>
      <c r="AC3" s="363"/>
    </row>
    <row r="4" spans="1:29" x14ac:dyDescent="0.25">
      <c r="A4" s="357"/>
      <c r="B4" s="360"/>
      <c r="C4" s="31" t="s">
        <v>50</v>
      </c>
      <c r="D4" s="18"/>
      <c r="E4" s="364" t="s">
        <v>51</v>
      </c>
      <c r="F4" s="365"/>
      <c r="G4" s="365"/>
      <c r="H4" s="365"/>
      <c r="I4" s="365"/>
      <c r="J4" s="365"/>
      <c r="K4" s="365"/>
      <c r="L4" s="365"/>
      <c r="M4" s="18"/>
      <c r="N4" s="364" t="s">
        <v>51</v>
      </c>
      <c r="O4" s="365"/>
      <c r="P4" s="365"/>
      <c r="Q4" s="365"/>
      <c r="R4" s="365"/>
      <c r="S4" s="365"/>
      <c r="T4" s="365"/>
      <c r="U4" s="365"/>
      <c r="V4" s="364" t="s">
        <v>51</v>
      </c>
      <c r="W4" s="365"/>
      <c r="X4" s="365"/>
      <c r="Y4" s="365"/>
      <c r="Z4" s="365"/>
      <c r="AA4" s="365"/>
      <c r="AB4" s="365"/>
      <c r="AC4" s="365"/>
    </row>
    <row r="5" spans="1:29" x14ac:dyDescent="0.25">
      <c r="A5" s="357"/>
      <c r="B5" s="360"/>
      <c r="C5" s="54" t="s">
        <v>52</v>
      </c>
      <c r="D5" s="5"/>
      <c r="E5" s="366" t="s">
        <v>53</v>
      </c>
      <c r="F5" s="366"/>
      <c r="G5" s="366"/>
      <c r="H5" s="366"/>
      <c r="I5" s="366"/>
      <c r="J5" s="366"/>
      <c r="K5" s="366"/>
      <c r="L5" s="366"/>
      <c r="M5" s="55"/>
      <c r="N5" s="366" t="s">
        <v>53</v>
      </c>
      <c r="O5" s="366"/>
      <c r="P5" s="366"/>
      <c r="Q5" s="366"/>
      <c r="R5" s="366"/>
      <c r="S5" s="366"/>
      <c r="T5" s="366"/>
      <c r="U5" s="366"/>
      <c r="V5" s="366" t="s">
        <v>53</v>
      </c>
      <c r="W5" s="366"/>
      <c r="X5" s="366"/>
      <c r="Y5" s="366"/>
      <c r="Z5" s="366"/>
      <c r="AA5" s="366"/>
      <c r="AB5" s="366"/>
      <c r="AC5" s="366"/>
    </row>
    <row r="6" spans="1:29" x14ac:dyDescent="0.25">
      <c r="A6" s="358"/>
      <c r="B6" s="361"/>
      <c r="C6" s="47" t="s">
        <v>54</v>
      </c>
      <c r="D6" s="18"/>
      <c r="E6" s="367"/>
      <c r="F6" s="368"/>
      <c r="G6" s="368"/>
      <c r="H6" s="368"/>
      <c r="I6" s="368"/>
      <c r="J6" s="368"/>
      <c r="K6" s="368"/>
      <c r="L6" s="369"/>
      <c r="M6" s="18"/>
      <c r="N6" s="367"/>
      <c r="O6" s="368"/>
      <c r="P6" s="368"/>
      <c r="Q6" s="368"/>
      <c r="R6" s="368"/>
      <c r="S6" s="368"/>
      <c r="T6" s="368"/>
      <c r="U6" s="369"/>
      <c r="V6" s="367"/>
      <c r="W6" s="368"/>
      <c r="X6" s="368"/>
      <c r="Y6" s="368"/>
      <c r="Z6" s="368"/>
      <c r="AA6" s="368"/>
      <c r="AB6" s="368"/>
      <c r="AC6" s="369"/>
    </row>
    <row r="7" spans="1:29" x14ac:dyDescent="0.25">
      <c r="A7" s="6"/>
      <c r="B7" s="8"/>
      <c r="C7" s="46"/>
      <c r="E7" s="330"/>
      <c r="F7" s="331"/>
      <c r="G7" s="331"/>
      <c r="H7" s="331"/>
      <c r="I7" s="331"/>
      <c r="J7" s="331"/>
      <c r="K7" s="331"/>
      <c r="L7" s="331"/>
      <c r="N7" s="330"/>
      <c r="O7" s="331"/>
      <c r="P7" s="331"/>
      <c r="Q7" s="331"/>
      <c r="R7" s="331"/>
      <c r="S7" s="331"/>
      <c r="T7" s="331"/>
      <c r="U7" s="331"/>
      <c r="V7" s="330"/>
      <c r="W7" s="331"/>
      <c r="X7" s="331"/>
      <c r="Y7" s="331"/>
      <c r="Z7" s="331"/>
      <c r="AA7" s="331"/>
      <c r="AB7" s="331"/>
      <c r="AC7" s="331"/>
    </row>
    <row r="8" spans="1:29" ht="15" customHeight="1" x14ac:dyDescent="0.25">
      <c r="A8" s="348" t="s">
        <v>55</v>
      </c>
      <c r="B8" s="349" t="s">
        <v>56</v>
      </c>
      <c r="C8" s="44" t="s">
        <v>57</v>
      </c>
      <c r="E8" s="326" t="s">
        <v>58</v>
      </c>
      <c r="F8" s="327"/>
      <c r="G8" s="327"/>
      <c r="H8" s="327"/>
      <c r="I8" s="327"/>
      <c r="J8" s="327"/>
      <c r="K8" s="327"/>
      <c r="L8" s="327"/>
      <c r="N8" s="326" t="s">
        <v>329</v>
      </c>
      <c r="O8" s="327"/>
      <c r="P8" s="327"/>
      <c r="Q8" s="327"/>
      <c r="R8" s="327"/>
      <c r="S8" s="327"/>
      <c r="T8" s="327"/>
      <c r="U8" s="327"/>
      <c r="V8" s="326" t="s">
        <v>59</v>
      </c>
      <c r="W8" s="327"/>
      <c r="X8" s="327"/>
      <c r="Y8" s="327"/>
      <c r="Z8" s="327"/>
      <c r="AA8" s="327"/>
      <c r="AB8" s="327"/>
      <c r="AC8" s="327"/>
    </row>
    <row r="9" spans="1:29" x14ac:dyDescent="0.25">
      <c r="A9" s="348"/>
      <c r="B9" s="349"/>
      <c r="C9" s="9" t="s">
        <v>60</v>
      </c>
      <c r="E9" s="326" t="s">
        <v>61</v>
      </c>
      <c r="F9" s="327"/>
      <c r="G9" s="327"/>
      <c r="H9" s="327"/>
      <c r="I9" s="327"/>
      <c r="J9" s="327"/>
      <c r="K9" s="327"/>
      <c r="L9" s="327"/>
      <c r="N9" s="326" t="s">
        <v>62</v>
      </c>
      <c r="O9" s="327"/>
      <c r="P9" s="327"/>
      <c r="Q9" s="327"/>
      <c r="R9" s="327"/>
      <c r="S9" s="327"/>
      <c r="T9" s="327"/>
      <c r="U9" s="327"/>
      <c r="V9" s="326" t="s">
        <v>63</v>
      </c>
      <c r="W9" s="327"/>
      <c r="X9" s="327"/>
      <c r="Y9" s="327"/>
      <c r="Z9" s="327"/>
      <c r="AA9" s="327"/>
      <c r="AB9" s="327"/>
      <c r="AC9" s="327"/>
    </row>
    <row r="10" spans="1:29" x14ac:dyDescent="0.25">
      <c r="A10" s="348"/>
      <c r="B10" s="349"/>
      <c r="C10" s="45" t="s">
        <v>64</v>
      </c>
      <c r="E10" s="326" t="s">
        <v>65</v>
      </c>
      <c r="F10" s="327"/>
      <c r="G10" s="327"/>
      <c r="H10" s="327"/>
      <c r="I10" s="327"/>
      <c r="J10" s="327"/>
      <c r="K10" s="327"/>
      <c r="L10" s="327"/>
      <c r="N10" s="326" t="s">
        <v>330</v>
      </c>
      <c r="O10" s="327"/>
      <c r="P10" s="327"/>
      <c r="Q10" s="327"/>
      <c r="R10" s="327"/>
      <c r="S10" s="327"/>
      <c r="T10" s="327"/>
      <c r="U10" s="327"/>
      <c r="V10" s="326" t="s">
        <v>66</v>
      </c>
      <c r="W10" s="327"/>
      <c r="X10" s="327"/>
      <c r="Y10" s="327"/>
      <c r="Z10" s="327"/>
      <c r="AA10" s="327"/>
      <c r="AB10" s="327"/>
      <c r="AC10" s="327"/>
    </row>
    <row r="11" spans="1:29" x14ac:dyDescent="0.25">
      <c r="A11" s="7"/>
      <c r="B11" s="10"/>
      <c r="C11" s="10"/>
      <c r="E11" s="236"/>
      <c r="F11" s="237"/>
      <c r="G11" s="237"/>
      <c r="H11" s="237"/>
      <c r="I11" s="237"/>
      <c r="J11" s="237"/>
      <c r="K11" s="237"/>
      <c r="L11" s="237"/>
      <c r="N11" s="236"/>
      <c r="O11" s="237"/>
      <c r="P11" s="237"/>
      <c r="Q11" s="237"/>
      <c r="R11" s="237"/>
      <c r="S11" s="237"/>
      <c r="T11" s="237"/>
      <c r="U11" s="237"/>
      <c r="V11" s="236"/>
      <c r="W11" s="237"/>
      <c r="X11" s="237"/>
      <c r="Y11" s="237"/>
      <c r="Z11" s="237"/>
      <c r="AA11" s="237"/>
      <c r="AB11" s="237"/>
      <c r="AC11" s="237"/>
    </row>
    <row r="12" spans="1:29" ht="15" customHeight="1" x14ac:dyDescent="0.25">
      <c r="A12" s="336" t="s">
        <v>67</v>
      </c>
      <c r="B12" s="339" t="s">
        <v>68</v>
      </c>
      <c r="C12" s="42" t="s">
        <v>69</v>
      </c>
      <c r="E12" s="342" t="s">
        <v>70</v>
      </c>
      <c r="F12" s="343"/>
      <c r="G12" s="343"/>
      <c r="H12" s="343"/>
      <c r="I12" s="343"/>
      <c r="J12" s="343"/>
      <c r="K12" s="343"/>
      <c r="L12" s="343"/>
      <c r="N12" s="342" t="s">
        <v>70</v>
      </c>
      <c r="O12" s="343"/>
      <c r="P12" s="343"/>
      <c r="Q12" s="343"/>
      <c r="R12" s="343"/>
      <c r="S12" s="343"/>
      <c r="T12" s="343"/>
      <c r="U12" s="343"/>
      <c r="V12" s="342" t="s">
        <v>70</v>
      </c>
      <c r="W12" s="343"/>
      <c r="X12" s="343"/>
      <c r="Y12" s="343"/>
      <c r="Z12" s="343"/>
      <c r="AA12" s="343"/>
      <c r="AB12" s="343"/>
      <c r="AC12" s="343"/>
    </row>
    <row r="13" spans="1:29" x14ac:dyDescent="0.25">
      <c r="A13" s="337"/>
      <c r="B13" s="340"/>
      <c r="C13" s="11" t="s">
        <v>71</v>
      </c>
      <c r="E13" s="344" t="s">
        <v>72</v>
      </c>
      <c r="F13" s="345"/>
      <c r="G13" s="345"/>
      <c r="H13" s="345"/>
      <c r="I13" s="345"/>
      <c r="J13" s="345"/>
      <c r="K13" s="345"/>
      <c r="L13" s="345"/>
      <c r="N13" s="344" t="s">
        <v>73</v>
      </c>
      <c r="O13" s="345"/>
      <c r="P13" s="345"/>
      <c r="Q13" s="345"/>
      <c r="R13" s="345"/>
      <c r="S13" s="345"/>
      <c r="T13" s="345"/>
      <c r="U13" s="345"/>
      <c r="V13" s="344" t="s">
        <v>74</v>
      </c>
      <c r="W13" s="345"/>
      <c r="X13" s="345"/>
      <c r="Y13" s="345"/>
      <c r="Z13" s="345"/>
      <c r="AA13" s="345"/>
      <c r="AB13" s="345"/>
      <c r="AC13" s="345"/>
    </row>
    <row r="14" spans="1:29" x14ac:dyDescent="0.25">
      <c r="A14" s="338"/>
      <c r="B14" s="341"/>
      <c r="C14" s="43" t="s">
        <v>75</v>
      </c>
      <c r="E14" s="346" t="s">
        <v>76</v>
      </c>
      <c r="F14" s="347"/>
      <c r="G14" s="347"/>
      <c r="H14" s="347"/>
      <c r="I14" s="347"/>
      <c r="J14" s="347"/>
      <c r="K14" s="347"/>
      <c r="L14" s="347"/>
      <c r="N14" s="328" t="s">
        <v>77</v>
      </c>
      <c r="O14" s="329"/>
      <c r="P14" s="329"/>
      <c r="Q14" s="329"/>
      <c r="R14" s="329"/>
      <c r="S14" s="329"/>
      <c r="T14" s="329"/>
      <c r="U14" s="329"/>
      <c r="V14" s="328" t="s">
        <v>78</v>
      </c>
      <c r="W14" s="329"/>
      <c r="X14" s="329"/>
      <c r="Y14" s="329"/>
      <c r="Z14" s="329"/>
      <c r="AA14" s="329"/>
      <c r="AB14" s="329"/>
      <c r="AC14" s="329"/>
    </row>
    <row r="15" spans="1:29" x14ac:dyDescent="0.25">
      <c r="A15" s="7"/>
      <c r="B15" s="10"/>
      <c r="C15" s="10"/>
      <c r="E15" s="236"/>
      <c r="F15" s="237"/>
      <c r="G15" s="237"/>
      <c r="H15" s="237"/>
      <c r="I15" s="237"/>
      <c r="J15" s="237"/>
      <c r="K15" s="237"/>
      <c r="L15" s="237"/>
      <c r="M15" s="165"/>
      <c r="N15" s="236"/>
      <c r="O15" s="237"/>
      <c r="P15" s="237"/>
      <c r="Q15" s="237"/>
      <c r="R15" s="237"/>
      <c r="S15" s="237"/>
      <c r="T15" s="237"/>
      <c r="U15" s="237"/>
      <c r="V15" s="330"/>
      <c r="W15" s="331"/>
      <c r="X15" s="331"/>
      <c r="Y15" s="331"/>
      <c r="Z15" s="331"/>
      <c r="AA15" s="331"/>
      <c r="AB15" s="331"/>
      <c r="AC15" s="331"/>
    </row>
    <row r="16" spans="1:29" ht="15.75" customHeight="1" x14ac:dyDescent="0.25">
      <c r="A16" s="332" t="s">
        <v>79</v>
      </c>
      <c r="B16" s="309" t="s">
        <v>80</v>
      </c>
      <c r="C16" s="36" t="s">
        <v>81</v>
      </c>
      <c r="D16" s="165"/>
      <c r="E16" s="38" t="s">
        <v>82</v>
      </c>
      <c r="F16" s="126" t="s">
        <v>83</v>
      </c>
      <c r="G16" s="322" t="s">
        <v>84</v>
      </c>
      <c r="H16" s="323"/>
      <c r="I16" s="126" t="s">
        <v>85</v>
      </c>
      <c r="J16" s="126" t="s">
        <v>86</v>
      </c>
      <c r="K16" s="126" t="s">
        <v>87</v>
      </c>
      <c r="L16" s="126" t="s">
        <v>88</v>
      </c>
      <c r="M16" s="165"/>
      <c r="N16" s="38" t="s">
        <v>82</v>
      </c>
      <c r="O16" s="37" t="s">
        <v>83</v>
      </c>
      <c r="P16" s="322" t="s">
        <v>84</v>
      </c>
      <c r="Q16" s="323"/>
      <c r="R16" s="126" t="s">
        <v>85</v>
      </c>
      <c r="S16" s="126" t="s">
        <v>86</v>
      </c>
      <c r="T16" s="126" t="s">
        <v>87</v>
      </c>
      <c r="U16" s="126" t="s">
        <v>88</v>
      </c>
      <c r="V16" s="38" t="s">
        <v>82</v>
      </c>
      <c r="W16" s="37" t="s">
        <v>83</v>
      </c>
      <c r="X16" s="322" t="s">
        <v>84</v>
      </c>
      <c r="Y16" s="323"/>
      <c r="Z16" s="126" t="s">
        <v>85</v>
      </c>
      <c r="AA16" s="126" t="s">
        <v>86</v>
      </c>
      <c r="AB16" s="126" t="s">
        <v>87</v>
      </c>
      <c r="AC16" s="126" t="s">
        <v>88</v>
      </c>
    </row>
    <row r="17" spans="1:29" ht="15" customHeight="1" x14ac:dyDescent="0.25">
      <c r="A17" s="333"/>
      <c r="B17" s="310"/>
      <c r="C17" s="32" t="s">
        <v>89</v>
      </c>
      <c r="D17" s="165"/>
      <c r="E17" s="39" t="s">
        <v>90</v>
      </c>
      <c r="F17" s="70" t="s">
        <v>91</v>
      </c>
      <c r="G17" s="220" t="s">
        <v>92</v>
      </c>
      <c r="H17" s="221"/>
      <c r="I17" s="119" t="s">
        <v>93</v>
      </c>
      <c r="J17" s="119" t="s">
        <v>94</v>
      </c>
      <c r="K17" s="119">
        <v>1</v>
      </c>
      <c r="L17" s="119">
        <v>32.81</v>
      </c>
      <c r="M17" s="165"/>
      <c r="N17" s="39" t="s">
        <v>95</v>
      </c>
      <c r="O17" s="33" t="s">
        <v>96</v>
      </c>
      <c r="P17" s="232" t="s">
        <v>97</v>
      </c>
      <c r="Q17" s="233"/>
      <c r="R17" s="90" t="s">
        <v>98</v>
      </c>
      <c r="S17" s="90" t="s">
        <v>99</v>
      </c>
      <c r="T17" s="90">
        <v>1</v>
      </c>
      <c r="U17" s="90">
        <v>20</v>
      </c>
      <c r="V17" s="39" t="s">
        <v>100</v>
      </c>
      <c r="W17" s="33" t="s">
        <v>96</v>
      </c>
      <c r="X17" s="230" t="s">
        <v>101</v>
      </c>
      <c r="Y17" s="231"/>
      <c r="Z17" s="90" t="s">
        <v>93</v>
      </c>
      <c r="AA17" s="90" t="s">
        <v>102</v>
      </c>
      <c r="AB17" s="90">
        <v>1</v>
      </c>
      <c r="AC17" s="90">
        <v>31</v>
      </c>
    </row>
    <row r="18" spans="1:29" ht="15" customHeight="1" x14ac:dyDescent="0.25">
      <c r="A18" s="333"/>
      <c r="B18" s="310"/>
      <c r="C18" s="32" t="s">
        <v>89</v>
      </c>
      <c r="D18" s="165"/>
      <c r="E18" s="39"/>
      <c r="F18" s="33"/>
      <c r="G18" s="117"/>
      <c r="H18" s="118"/>
      <c r="I18" s="119"/>
      <c r="J18" s="90"/>
      <c r="K18" s="90"/>
      <c r="L18" s="90"/>
      <c r="M18" s="165"/>
      <c r="N18" s="39"/>
      <c r="O18" s="33"/>
      <c r="P18" s="120"/>
      <c r="Q18" s="121"/>
      <c r="R18" s="90"/>
      <c r="S18" s="90"/>
      <c r="T18" s="90"/>
      <c r="U18" s="90"/>
      <c r="V18" s="79" t="s">
        <v>103</v>
      </c>
      <c r="W18" s="33" t="s">
        <v>104</v>
      </c>
      <c r="X18" s="120" t="s">
        <v>105</v>
      </c>
      <c r="Y18" s="121"/>
      <c r="Z18" s="90" t="s">
        <v>106</v>
      </c>
      <c r="AA18" s="90" t="s">
        <v>107</v>
      </c>
      <c r="AB18" s="90">
        <v>1</v>
      </c>
      <c r="AC18" s="90">
        <v>35</v>
      </c>
    </row>
    <row r="19" spans="1:29" ht="15" customHeight="1" x14ac:dyDescent="0.25">
      <c r="A19" s="333"/>
      <c r="B19" s="310"/>
      <c r="C19" s="32" t="s">
        <v>89</v>
      </c>
      <c r="D19" s="165"/>
      <c r="E19" s="39"/>
      <c r="F19" s="33"/>
      <c r="G19" s="117"/>
      <c r="H19" s="118"/>
      <c r="I19" s="119"/>
      <c r="J19" s="90"/>
      <c r="K19" s="90"/>
      <c r="L19" s="90"/>
      <c r="M19" s="165"/>
      <c r="N19" s="39"/>
      <c r="O19" s="33"/>
      <c r="P19" s="120"/>
      <c r="Q19" s="121"/>
      <c r="R19" s="90"/>
      <c r="S19" s="90"/>
      <c r="T19" s="90"/>
      <c r="U19" s="90"/>
      <c r="V19" s="79" t="s">
        <v>103</v>
      </c>
      <c r="W19" s="33" t="s">
        <v>104</v>
      </c>
      <c r="X19" s="120" t="s">
        <v>108</v>
      </c>
      <c r="Y19" s="121"/>
      <c r="Z19" s="90" t="s">
        <v>109</v>
      </c>
      <c r="AA19" s="90" t="s">
        <v>110</v>
      </c>
      <c r="AB19" s="90">
        <v>3</v>
      </c>
      <c r="AC19" s="90">
        <v>4.5599999999999996</v>
      </c>
    </row>
    <row r="20" spans="1:29" ht="15" customHeight="1" x14ac:dyDescent="0.25">
      <c r="A20" s="333"/>
      <c r="B20" s="310"/>
      <c r="C20" s="32" t="s">
        <v>111</v>
      </c>
      <c r="D20" s="165"/>
      <c r="E20" s="39" t="s">
        <v>112</v>
      </c>
      <c r="F20" s="33" t="s">
        <v>113</v>
      </c>
      <c r="G20" s="220" t="s">
        <v>114</v>
      </c>
      <c r="H20" s="221"/>
      <c r="I20" s="119" t="s">
        <v>93</v>
      </c>
      <c r="J20" s="90" t="s">
        <v>107</v>
      </c>
      <c r="K20" s="90">
        <v>1</v>
      </c>
      <c r="L20" s="90">
        <v>21.62</v>
      </c>
      <c r="M20" s="165"/>
      <c r="N20" s="39"/>
      <c r="O20" s="33"/>
      <c r="P20" s="120"/>
      <c r="Q20" s="121"/>
      <c r="R20" s="90"/>
      <c r="S20" s="90"/>
      <c r="T20" s="90"/>
      <c r="U20" s="90"/>
      <c r="V20" s="39" t="s">
        <v>112</v>
      </c>
      <c r="W20" s="33" t="s">
        <v>113</v>
      </c>
      <c r="X20" s="220" t="s">
        <v>114</v>
      </c>
      <c r="Y20" s="221"/>
      <c r="Z20" s="119" t="s">
        <v>93</v>
      </c>
      <c r="AA20" s="90" t="s">
        <v>107</v>
      </c>
      <c r="AB20" s="90">
        <v>1</v>
      </c>
      <c r="AC20" s="90">
        <v>23.29</v>
      </c>
    </row>
    <row r="21" spans="1:29" x14ac:dyDescent="0.25">
      <c r="A21" s="333"/>
      <c r="B21" s="310"/>
      <c r="C21" s="12" t="s">
        <v>115</v>
      </c>
      <c r="D21" s="165"/>
      <c r="E21" s="39"/>
      <c r="F21" s="33"/>
      <c r="G21" s="230"/>
      <c r="H21" s="231"/>
      <c r="I21" s="90"/>
      <c r="J21" s="90"/>
      <c r="K21" s="90"/>
      <c r="L21" s="90"/>
      <c r="M21" s="165"/>
      <c r="N21" s="39"/>
      <c r="O21" s="33"/>
      <c r="P21" s="220"/>
      <c r="Q21" s="221"/>
      <c r="R21" s="90"/>
      <c r="S21" s="90"/>
      <c r="T21" s="90"/>
      <c r="U21" s="90"/>
      <c r="V21" s="39"/>
      <c r="W21" s="33"/>
      <c r="X21" s="230"/>
      <c r="Y21" s="231"/>
      <c r="Z21" s="90"/>
      <c r="AA21" s="90"/>
      <c r="AB21" s="90"/>
      <c r="AC21" s="90"/>
    </row>
    <row r="22" spans="1:29" x14ac:dyDescent="0.25">
      <c r="A22" s="333"/>
      <c r="B22" s="310"/>
      <c r="C22" s="12" t="s">
        <v>116</v>
      </c>
      <c r="D22" s="165"/>
      <c r="E22" s="39"/>
      <c r="F22" s="33"/>
      <c r="G22" s="230"/>
      <c r="H22" s="231"/>
      <c r="I22" s="90"/>
      <c r="J22" s="90"/>
      <c r="K22" s="90"/>
      <c r="L22" s="90"/>
      <c r="M22" s="165"/>
      <c r="N22" s="39"/>
      <c r="O22" s="33"/>
      <c r="P22" s="220"/>
      <c r="Q22" s="221"/>
      <c r="R22" s="90"/>
      <c r="S22" s="90"/>
      <c r="T22" s="90"/>
      <c r="U22" s="90"/>
      <c r="V22" s="39"/>
      <c r="W22" s="33"/>
      <c r="X22" s="230"/>
      <c r="Y22" s="231"/>
      <c r="Z22" s="90"/>
      <c r="AA22" s="90"/>
      <c r="AB22" s="90"/>
      <c r="AC22" s="90"/>
    </row>
    <row r="23" spans="1:29" x14ac:dyDescent="0.25">
      <c r="A23" s="333"/>
      <c r="B23" s="310"/>
      <c r="C23" s="12" t="s">
        <v>117</v>
      </c>
      <c r="D23" s="165"/>
      <c r="E23" s="39" t="s">
        <v>118</v>
      </c>
      <c r="F23" s="33" t="s">
        <v>119</v>
      </c>
      <c r="G23" s="230" t="s">
        <v>92</v>
      </c>
      <c r="H23" s="231"/>
      <c r="I23" s="90" t="s">
        <v>120</v>
      </c>
      <c r="J23" s="90" t="s">
        <v>94</v>
      </c>
      <c r="K23" s="90">
        <v>1</v>
      </c>
      <c r="L23" s="90">
        <v>85.71</v>
      </c>
      <c r="M23" s="165"/>
      <c r="N23" s="39" t="s">
        <v>118</v>
      </c>
      <c r="O23" s="33" t="s">
        <v>121</v>
      </c>
      <c r="P23" s="220" t="s">
        <v>122</v>
      </c>
      <c r="Q23" s="221"/>
      <c r="R23" s="90" t="s">
        <v>123</v>
      </c>
      <c r="S23" s="90" t="s">
        <v>124</v>
      </c>
      <c r="T23" s="90">
        <v>1</v>
      </c>
      <c r="U23" s="90">
        <v>61.83</v>
      </c>
      <c r="V23" s="40" t="s">
        <v>125</v>
      </c>
      <c r="W23" s="56" t="s">
        <v>126</v>
      </c>
      <c r="X23" s="230" t="s">
        <v>122</v>
      </c>
      <c r="Y23" s="231"/>
      <c r="Z23" s="119" t="s">
        <v>127</v>
      </c>
      <c r="AA23" s="90" t="s">
        <v>94</v>
      </c>
      <c r="AB23" s="90">
        <v>1</v>
      </c>
      <c r="AC23" s="90">
        <v>39.85</v>
      </c>
    </row>
    <row r="24" spans="1:29" x14ac:dyDescent="0.25">
      <c r="A24" s="333"/>
      <c r="B24" s="310"/>
      <c r="C24" s="12" t="s">
        <v>128</v>
      </c>
      <c r="D24" s="165"/>
      <c r="E24" s="39"/>
      <c r="F24" s="33"/>
      <c r="G24" s="230"/>
      <c r="H24" s="231"/>
      <c r="I24" s="119"/>
      <c r="J24" s="90"/>
      <c r="K24" s="90"/>
      <c r="L24" s="90"/>
      <c r="M24" s="165"/>
      <c r="N24" s="39"/>
      <c r="O24" s="33"/>
      <c r="P24" s="220"/>
      <c r="Q24" s="221"/>
      <c r="R24" s="90"/>
      <c r="S24" s="90"/>
      <c r="T24" s="90"/>
      <c r="U24" s="90"/>
      <c r="V24" s="39"/>
      <c r="W24" s="70"/>
      <c r="X24" s="230"/>
      <c r="Y24" s="231"/>
      <c r="Z24" s="119"/>
      <c r="AA24" s="90"/>
      <c r="AB24" s="90"/>
      <c r="AC24" s="90"/>
    </row>
    <row r="25" spans="1:29" x14ac:dyDescent="0.25">
      <c r="A25" s="333"/>
      <c r="B25" s="310"/>
      <c r="C25" s="12" t="s">
        <v>129</v>
      </c>
      <c r="D25" s="165"/>
      <c r="E25" s="39"/>
      <c r="F25" s="33"/>
      <c r="G25" s="230"/>
      <c r="H25" s="231"/>
      <c r="I25" s="119"/>
      <c r="J25" s="90"/>
      <c r="K25" s="90"/>
      <c r="L25" s="90"/>
      <c r="M25" s="165"/>
      <c r="N25" s="39"/>
      <c r="O25" s="33"/>
      <c r="P25" s="220"/>
      <c r="Q25" s="221"/>
      <c r="R25" s="90"/>
      <c r="S25" s="90"/>
      <c r="T25" s="90"/>
      <c r="U25" s="90"/>
      <c r="V25" s="39"/>
      <c r="W25" s="70"/>
      <c r="X25" s="230"/>
      <c r="Y25" s="231"/>
      <c r="Z25" s="90"/>
      <c r="AA25" s="90"/>
      <c r="AB25" s="90"/>
      <c r="AC25" s="90"/>
    </row>
    <row r="26" spans="1:29" x14ac:dyDescent="0.25">
      <c r="A26" s="333"/>
      <c r="B26" s="310"/>
      <c r="C26" s="25" t="s">
        <v>130</v>
      </c>
      <c r="D26" s="165"/>
      <c r="E26" s="39"/>
      <c r="F26" s="33"/>
      <c r="G26" s="230"/>
      <c r="H26" s="231"/>
      <c r="I26" s="90"/>
      <c r="J26" s="90"/>
      <c r="K26" s="90"/>
      <c r="L26" s="90"/>
      <c r="M26" s="165"/>
      <c r="N26" s="119"/>
      <c r="O26" s="77"/>
      <c r="P26" s="220"/>
      <c r="Q26" s="221"/>
      <c r="R26" s="119"/>
      <c r="S26" s="119"/>
      <c r="T26" s="119"/>
      <c r="U26" s="119"/>
      <c r="V26" s="119"/>
      <c r="W26" s="77"/>
      <c r="X26" s="222"/>
      <c r="Y26" s="222"/>
      <c r="Z26" s="119"/>
      <c r="AA26" s="119"/>
      <c r="AB26" s="119"/>
      <c r="AC26" s="119"/>
    </row>
    <row r="27" spans="1:29" x14ac:dyDescent="0.25">
      <c r="A27" s="333"/>
      <c r="B27" s="335"/>
      <c r="C27" s="76" t="s">
        <v>131</v>
      </c>
      <c r="D27" s="165"/>
      <c r="E27" s="119" t="s">
        <v>132</v>
      </c>
      <c r="F27" s="70"/>
      <c r="G27" s="220" t="s">
        <v>133</v>
      </c>
      <c r="H27" s="221"/>
      <c r="I27" s="119" t="s">
        <v>134</v>
      </c>
      <c r="J27" s="119" t="s">
        <v>135</v>
      </c>
      <c r="K27" s="119">
        <v>1</v>
      </c>
      <c r="L27" s="119">
        <v>11</v>
      </c>
      <c r="M27" s="165"/>
      <c r="N27" s="119"/>
      <c r="O27" s="77"/>
      <c r="P27" s="220"/>
      <c r="Q27" s="221"/>
      <c r="R27" s="119"/>
      <c r="S27" s="119"/>
      <c r="T27" s="119"/>
      <c r="U27" s="119"/>
      <c r="V27" s="119"/>
      <c r="W27" s="77"/>
      <c r="X27" s="220"/>
      <c r="Y27" s="221"/>
      <c r="Z27" s="119"/>
      <c r="AA27" s="119"/>
      <c r="AB27" s="119"/>
      <c r="AC27" s="119"/>
    </row>
    <row r="28" spans="1:29" x14ac:dyDescent="0.25">
      <c r="A28" s="333"/>
      <c r="B28" s="310"/>
      <c r="C28" s="60" t="s">
        <v>136</v>
      </c>
      <c r="D28" s="165"/>
      <c r="E28" s="74"/>
      <c r="F28" s="128"/>
      <c r="G28" s="226"/>
      <c r="H28" s="227"/>
      <c r="I28" s="128"/>
      <c r="J28" s="128"/>
      <c r="K28" s="128"/>
      <c r="L28" s="128"/>
      <c r="M28" s="165"/>
      <c r="N28" s="74"/>
      <c r="O28" s="128"/>
      <c r="P28" s="228"/>
      <c r="Q28" s="229"/>
      <c r="R28" s="128"/>
      <c r="S28" s="128"/>
      <c r="T28" s="128" t="s">
        <v>87</v>
      </c>
      <c r="U28" s="128"/>
      <c r="V28" s="74"/>
      <c r="W28" s="128"/>
      <c r="X28" s="226"/>
      <c r="Y28" s="227"/>
      <c r="Z28" s="128"/>
      <c r="AA28" s="128"/>
      <c r="AB28" s="128"/>
      <c r="AC28" s="128"/>
    </row>
    <row r="29" spans="1:29" x14ac:dyDescent="0.25">
      <c r="A29" s="333"/>
      <c r="B29" s="310"/>
      <c r="C29" s="32" t="s">
        <v>137</v>
      </c>
      <c r="D29" s="165"/>
      <c r="E29" s="39"/>
      <c r="F29" s="33"/>
      <c r="G29" s="230"/>
      <c r="H29" s="231"/>
      <c r="I29" s="90"/>
      <c r="J29" s="90"/>
      <c r="K29" s="90"/>
      <c r="L29" s="90"/>
      <c r="M29" s="165"/>
      <c r="N29" s="39"/>
      <c r="O29" s="33"/>
      <c r="P29" s="232"/>
      <c r="Q29" s="233"/>
      <c r="R29" s="90"/>
      <c r="S29" s="90"/>
      <c r="T29" s="90"/>
      <c r="U29" s="90"/>
      <c r="V29" s="39"/>
      <c r="W29" s="33"/>
      <c r="X29" s="232"/>
      <c r="Y29" s="233"/>
      <c r="Z29" s="90"/>
      <c r="AA29" s="90"/>
      <c r="AB29" s="90"/>
      <c r="AC29" s="90"/>
    </row>
    <row r="30" spans="1:29" x14ac:dyDescent="0.25">
      <c r="A30" s="334"/>
      <c r="B30" s="311"/>
      <c r="C30" s="34" t="s">
        <v>138</v>
      </c>
      <c r="D30" s="165"/>
      <c r="E30" s="39"/>
      <c r="F30" s="33"/>
      <c r="G30" s="230"/>
      <c r="H30" s="231"/>
      <c r="I30" s="90"/>
      <c r="J30" s="90"/>
      <c r="K30" s="90"/>
      <c r="L30" s="90"/>
      <c r="M30" s="165"/>
      <c r="N30" s="39"/>
      <c r="O30" s="33"/>
      <c r="P30" s="220"/>
      <c r="Q30" s="221"/>
      <c r="R30" s="90"/>
      <c r="S30" s="90"/>
      <c r="T30" s="90"/>
      <c r="U30" s="90"/>
      <c r="V30" s="39"/>
      <c r="W30" s="33"/>
      <c r="X30" s="220"/>
      <c r="Y30" s="221"/>
      <c r="Z30" s="90"/>
      <c r="AA30" s="90"/>
      <c r="AB30" s="90"/>
      <c r="AC30" s="90"/>
    </row>
    <row r="31" spans="1:29" x14ac:dyDescent="0.25">
      <c r="A31" s="13"/>
      <c r="B31" s="10"/>
      <c r="C31" s="10"/>
      <c r="E31" s="236"/>
      <c r="F31" s="237"/>
      <c r="G31" s="237"/>
      <c r="H31" s="237"/>
      <c r="I31" s="237"/>
      <c r="J31" s="237"/>
      <c r="K31" s="237"/>
      <c r="L31" s="237"/>
      <c r="N31" s="236"/>
      <c r="O31" s="237"/>
      <c r="P31" s="237"/>
      <c r="Q31" s="237"/>
      <c r="R31" s="237"/>
      <c r="S31" s="237"/>
      <c r="T31" s="237"/>
      <c r="U31" s="237"/>
      <c r="V31" s="238"/>
      <c r="W31" s="239"/>
      <c r="X31" s="239"/>
      <c r="Y31" s="239"/>
      <c r="Z31" s="240"/>
      <c r="AA31" s="240"/>
      <c r="AB31" s="240"/>
      <c r="AC31" s="239"/>
    </row>
    <row r="32" spans="1:29" ht="17.25" customHeight="1" x14ac:dyDescent="0.25">
      <c r="A32" s="260" t="s">
        <v>139</v>
      </c>
      <c r="B32" s="309" t="s">
        <v>140</v>
      </c>
      <c r="C32" s="36"/>
      <c r="E32" s="125" t="s">
        <v>82</v>
      </c>
      <c r="F32" s="126" t="s">
        <v>84</v>
      </c>
      <c r="G32" s="322" t="s">
        <v>141</v>
      </c>
      <c r="H32" s="323"/>
      <c r="I32" s="234" t="s">
        <v>86</v>
      </c>
      <c r="J32" s="235"/>
      <c r="K32" s="92" t="s">
        <v>87</v>
      </c>
      <c r="L32" s="102" t="s">
        <v>88</v>
      </c>
      <c r="N32" s="125" t="s">
        <v>82</v>
      </c>
      <c r="O32" s="126" t="s">
        <v>84</v>
      </c>
      <c r="P32" s="322" t="s">
        <v>141</v>
      </c>
      <c r="Q32" s="323"/>
      <c r="R32" s="92"/>
      <c r="S32" s="103" t="s">
        <v>86</v>
      </c>
      <c r="T32" s="92" t="s">
        <v>87</v>
      </c>
      <c r="U32" s="103" t="s">
        <v>88</v>
      </c>
      <c r="V32" s="125" t="s">
        <v>82</v>
      </c>
      <c r="W32" s="80" t="s">
        <v>84</v>
      </c>
      <c r="X32" s="224" t="s">
        <v>141</v>
      </c>
      <c r="Y32" s="225"/>
      <c r="Z32" s="324" t="s">
        <v>86</v>
      </c>
      <c r="AA32" s="325"/>
      <c r="AB32" s="98" t="s">
        <v>87</v>
      </c>
      <c r="AC32" s="127" t="s">
        <v>88</v>
      </c>
    </row>
    <row r="33" spans="1:29" ht="17.25" customHeight="1" x14ac:dyDescent="0.25">
      <c r="A33" s="261"/>
      <c r="B33" s="310"/>
      <c r="C33" s="32" t="s">
        <v>142</v>
      </c>
      <c r="E33" s="121" t="s">
        <v>143</v>
      </c>
      <c r="F33" s="90" t="s">
        <v>144</v>
      </c>
      <c r="G33" s="232" t="s">
        <v>145</v>
      </c>
      <c r="H33" s="233"/>
      <c r="I33" s="93"/>
      <c r="J33" s="94" t="s">
        <v>107</v>
      </c>
      <c r="K33" s="122">
        <v>1</v>
      </c>
      <c r="L33" s="93">
        <v>17.75</v>
      </c>
      <c r="N33" s="100" t="s">
        <v>146</v>
      </c>
      <c r="O33" s="90" t="s">
        <v>147</v>
      </c>
      <c r="P33" s="232" t="s">
        <v>148</v>
      </c>
      <c r="Q33" s="233"/>
      <c r="R33" s="97"/>
      <c r="S33" s="91" t="s">
        <v>107</v>
      </c>
      <c r="T33" s="91">
        <v>1</v>
      </c>
      <c r="U33" s="91">
        <v>46.21</v>
      </c>
      <c r="V33" s="88" t="s">
        <v>149</v>
      </c>
      <c r="W33" s="119" t="s">
        <v>133</v>
      </c>
      <c r="X33" s="222" t="s">
        <v>150</v>
      </c>
      <c r="Y33" s="222"/>
      <c r="Z33" s="120" t="s">
        <v>107</v>
      </c>
      <c r="AA33" s="99"/>
      <c r="AB33" s="122">
        <v>1</v>
      </c>
      <c r="AC33" s="122">
        <v>4.12</v>
      </c>
    </row>
    <row r="34" spans="1:29" ht="17.25" customHeight="1" x14ac:dyDescent="0.25">
      <c r="A34" s="261"/>
      <c r="B34" s="310"/>
      <c r="C34" s="12" t="s">
        <v>142</v>
      </c>
      <c r="E34" s="136" t="s">
        <v>319</v>
      </c>
      <c r="F34" s="90" t="s">
        <v>144</v>
      </c>
      <c r="G34" s="220" t="s">
        <v>151</v>
      </c>
      <c r="H34" s="221"/>
      <c r="I34" s="95"/>
      <c r="J34" s="94" t="s">
        <v>107</v>
      </c>
      <c r="K34" s="117">
        <v>1</v>
      </c>
      <c r="L34" s="95">
        <v>17.86</v>
      </c>
      <c r="N34" s="100" t="s">
        <v>152</v>
      </c>
      <c r="O34" s="90" t="s">
        <v>133</v>
      </c>
      <c r="P34" s="220" t="s">
        <v>153</v>
      </c>
      <c r="Q34" s="221"/>
      <c r="R34" s="75"/>
      <c r="S34" s="90" t="s">
        <v>154</v>
      </c>
      <c r="T34" s="90">
        <v>1</v>
      </c>
      <c r="U34" s="90">
        <v>89.65</v>
      </c>
      <c r="V34" s="68" t="s">
        <v>155</v>
      </c>
      <c r="W34" s="119"/>
      <c r="X34" s="222"/>
      <c r="Y34" s="222"/>
      <c r="Z34" s="120" t="s">
        <v>107</v>
      </c>
      <c r="AA34" s="96"/>
      <c r="AB34" s="117"/>
      <c r="AC34" s="117"/>
    </row>
    <row r="35" spans="1:29" ht="17.25" customHeight="1" x14ac:dyDescent="0.25">
      <c r="A35" s="261"/>
      <c r="B35" s="310"/>
      <c r="C35" s="12" t="s">
        <v>142</v>
      </c>
      <c r="E35" s="121"/>
      <c r="F35" s="90"/>
      <c r="G35" s="220"/>
      <c r="H35" s="221"/>
      <c r="I35" s="90"/>
      <c r="J35" s="90"/>
      <c r="K35" s="90"/>
      <c r="L35" s="90"/>
      <c r="N35" s="121" t="s">
        <v>156</v>
      </c>
      <c r="O35" s="33" t="s">
        <v>133</v>
      </c>
      <c r="P35" s="220" t="s">
        <v>157</v>
      </c>
      <c r="Q35" s="221"/>
      <c r="R35" s="120"/>
      <c r="S35" s="66" t="s">
        <v>154</v>
      </c>
      <c r="T35" s="66">
        <v>1</v>
      </c>
      <c r="U35" s="66">
        <v>25.86</v>
      </c>
      <c r="V35" s="68"/>
      <c r="W35" s="119"/>
      <c r="X35" s="220"/>
      <c r="Y35" s="221"/>
      <c r="Z35" s="87"/>
      <c r="AA35" s="99"/>
      <c r="AB35" s="120"/>
      <c r="AC35" s="120"/>
    </row>
    <row r="36" spans="1:29" x14ac:dyDescent="0.25">
      <c r="A36" s="261"/>
      <c r="B36" s="310"/>
      <c r="C36" s="12" t="s">
        <v>158</v>
      </c>
      <c r="E36" s="79"/>
      <c r="F36" s="145"/>
      <c r="G36" s="218"/>
      <c r="H36" s="219"/>
      <c r="I36" s="137"/>
      <c r="J36" s="137"/>
      <c r="K36" s="137"/>
      <c r="L36" s="137"/>
      <c r="M36" s="143"/>
      <c r="N36" s="152" t="s">
        <v>159</v>
      </c>
      <c r="O36" s="141" t="s">
        <v>133</v>
      </c>
      <c r="P36" s="218" t="s">
        <v>160</v>
      </c>
      <c r="Q36" s="219"/>
      <c r="R36" s="137"/>
      <c r="S36" s="137" t="s">
        <v>135</v>
      </c>
      <c r="T36" s="137">
        <v>1</v>
      </c>
      <c r="U36" s="137" t="s">
        <v>161</v>
      </c>
      <c r="V36" s="140" t="s">
        <v>162</v>
      </c>
      <c r="W36" s="141" t="s">
        <v>133</v>
      </c>
      <c r="X36" s="223" t="s">
        <v>163</v>
      </c>
      <c r="Y36" s="223"/>
      <c r="Z36" s="149" t="s">
        <v>154</v>
      </c>
      <c r="AA36" s="148"/>
      <c r="AB36" s="149">
        <v>1</v>
      </c>
      <c r="AC36" s="149">
        <v>120.69</v>
      </c>
    </row>
    <row r="37" spans="1:29" x14ac:dyDescent="0.25">
      <c r="A37" s="261"/>
      <c r="B37" s="310"/>
      <c r="C37" s="12" t="s">
        <v>158</v>
      </c>
      <c r="E37" s="79"/>
      <c r="F37" s="145"/>
      <c r="G37" s="218"/>
      <c r="H37" s="219"/>
      <c r="I37" s="137"/>
      <c r="J37" s="137"/>
      <c r="K37" s="137"/>
      <c r="L37" s="137"/>
      <c r="M37" s="143"/>
      <c r="N37" s="136" t="s">
        <v>324</v>
      </c>
      <c r="O37" s="137" t="s">
        <v>133</v>
      </c>
      <c r="P37" s="218" t="s">
        <v>164</v>
      </c>
      <c r="Q37" s="219"/>
      <c r="R37" s="137"/>
      <c r="S37" s="137" t="s">
        <v>135</v>
      </c>
      <c r="T37" s="137">
        <v>1</v>
      </c>
      <c r="U37" s="137">
        <v>41.03</v>
      </c>
      <c r="V37" s="140" t="s">
        <v>165</v>
      </c>
      <c r="W37" s="141" t="s">
        <v>133</v>
      </c>
      <c r="X37" s="218" t="s">
        <v>166</v>
      </c>
      <c r="Y37" s="219"/>
      <c r="Z37" s="149" t="s">
        <v>154</v>
      </c>
      <c r="AA37" s="148"/>
      <c r="AB37" s="149">
        <v>1</v>
      </c>
      <c r="AC37" s="149">
        <v>32.35</v>
      </c>
    </row>
    <row r="38" spans="1:29" x14ac:dyDescent="0.25">
      <c r="A38" s="261"/>
      <c r="B38" s="310"/>
      <c r="C38" s="12" t="s">
        <v>158</v>
      </c>
      <c r="E38" s="79"/>
      <c r="F38" s="145"/>
      <c r="G38" s="218"/>
      <c r="H38" s="219"/>
      <c r="I38" s="137"/>
      <c r="J38" s="137"/>
      <c r="K38" s="137"/>
      <c r="L38" s="137"/>
      <c r="M38" s="143"/>
      <c r="N38" s="136"/>
      <c r="O38" s="137"/>
      <c r="P38" s="151"/>
      <c r="Q38" s="136"/>
      <c r="R38" s="137"/>
      <c r="S38" s="137"/>
      <c r="T38" s="137"/>
      <c r="U38" s="137"/>
      <c r="V38" s="83" t="s">
        <v>167</v>
      </c>
      <c r="W38" s="141" t="s">
        <v>133</v>
      </c>
      <c r="X38" s="218" t="s">
        <v>168</v>
      </c>
      <c r="Y38" s="219"/>
      <c r="Z38" s="149" t="s">
        <v>135</v>
      </c>
      <c r="AA38" s="148"/>
      <c r="AB38" s="149">
        <v>1</v>
      </c>
      <c r="AC38" s="149">
        <v>20.71</v>
      </c>
    </row>
    <row r="39" spans="1:29" x14ac:dyDescent="0.25">
      <c r="A39" s="261"/>
      <c r="B39" s="310"/>
      <c r="C39" s="12" t="s">
        <v>169</v>
      </c>
      <c r="E39" s="79" t="s">
        <v>170</v>
      </c>
      <c r="F39" s="137" t="s">
        <v>133</v>
      </c>
      <c r="G39" s="218" t="s">
        <v>145</v>
      </c>
      <c r="H39" s="219"/>
      <c r="I39" s="147"/>
      <c r="J39" s="148" t="s">
        <v>135</v>
      </c>
      <c r="K39" s="149">
        <v>1</v>
      </c>
      <c r="L39" s="147">
        <v>4.3899999999999997</v>
      </c>
      <c r="M39" s="143"/>
      <c r="N39" s="79"/>
      <c r="O39" s="145"/>
      <c r="P39" s="218"/>
      <c r="Q39" s="219"/>
      <c r="R39" s="137"/>
      <c r="S39" s="137"/>
      <c r="T39" s="137">
        <v>1</v>
      </c>
      <c r="U39" s="137"/>
      <c r="V39" s="158" t="s">
        <v>170</v>
      </c>
      <c r="W39" s="141" t="s">
        <v>133</v>
      </c>
      <c r="X39" s="223" t="s">
        <v>171</v>
      </c>
      <c r="Y39" s="223"/>
      <c r="Z39" s="149" t="s">
        <v>154</v>
      </c>
      <c r="AA39" s="148"/>
      <c r="AB39" s="149">
        <v>1</v>
      </c>
      <c r="AC39" s="149">
        <v>2.5499999999999998</v>
      </c>
    </row>
    <row r="40" spans="1:29" x14ac:dyDescent="0.25">
      <c r="A40" s="261"/>
      <c r="B40" s="310"/>
      <c r="C40" s="12" t="s">
        <v>172</v>
      </c>
      <c r="E40" s="79" t="s">
        <v>173</v>
      </c>
      <c r="F40" s="137" t="s">
        <v>133</v>
      </c>
      <c r="G40" s="218" t="s">
        <v>174</v>
      </c>
      <c r="H40" s="219"/>
      <c r="I40" s="147"/>
      <c r="J40" s="148" t="s">
        <v>135</v>
      </c>
      <c r="K40" s="149">
        <v>1</v>
      </c>
      <c r="L40" s="147">
        <v>27.58</v>
      </c>
      <c r="M40" s="143"/>
      <c r="N40" s="79" t="s">
        <v>325</v>
      </c>
      <c r="O40" s="145" t="s">
        <v>133</v>
      </c>
      <c r="P40" s="218" t="s">
        <v>175</v>
      </c>
      <c r="Q40" s="219"/>
      <c r="R40" s="137"/>
      <c r="S40" s="137" t="s">
        <v>176</v>
      </c>
      <c r="T40" s="137">
        <v>1</v>
      </c>
      <c r="U40" s="137">
        <v>22.41</v>
      </c>
      <c r="V40" s="150"/>
      <c r="W40" s="159"/>
      <c r="X40" s="223"/>
      <c r="Y40" s="223"/>
      <c r="Z40" s="137"/>
      <c r="AA40" s="137"/>
      <c r="AB40" s="137"/>
      <c r="AC40" s="137"/>
    </row>
    <row r="41" spans="1:29" x14ac:dyDescent="0.25">
      <c r="A41" s="261"/>
      <c r="B41" s="310"/>
      <c r="C41" s="25" t="s">
        <v>177</v>
      </c>
      <c r="E41" s="79" t="s">
        <v>178</v>
      </c>
      <c r="F41" s="137" t="s">
        <v>133</v>
      </c>
      <c r="G41" s="218" t="s">
        <v>179</v>
      </c>
      <c r="H41" s="219"/>
      <c r="I41" s="147"/>
      <c r="J41" s="148" t="s">
        <v>135</v>
      </c>
      <c r="K41" s="149">
        <v>2</v>
      </c>
      <c r="L41" s="147">
        <v>2.62</v>
      </c>
      <c r="M41" s="143"/>
      <c r="N41" s="79"/>
      <c r="O41" s="145"/>
      <c r="P41" s="151"/>
      <c r="Q41" s="136"/>
      <c r="R41" s="137"/>
      <c r="S41" s="151"/>
      <c r="T41" s="151"/>
      <c r="U41" s="151"/>
      <c r="V41" s="141"/>
      <c r="W41" s="159"/>
      <c r="X41" s="218"/>
      <c r="Y41" s="219"/>
      <c r="Z41" s="137"/>
      <c r="AA41" s="137"/>
      <c r="AB41" s="137"/>
      <c r="AC41" s="137"/>
    </row>
    <row r="42" spans="1:29" x14ac:dyDescent="0.25">
      <c r="A42" s="261"/>
      <c r="B42" s="310"/>
      <c r="C42" s="34" t="s">
        <v>172</v>
      </c>
      <c r="E42" s="79"/>
      <c r="F42" s="145"/>
      <c r="G42" s="318"/>
      <c r="H42" s="319"/>
      <c r="I42" s="137"/>
      <c r="J42" s="137"/>
      <c r="K42" s="137"/>
      <c r="L42" s="137"/>
      <c r="M42" s="143"/>
      <c r="N42" s="79"/>
      <c r="O42" s="145"/>
      <c r="P42" s="320"/>
      <c r="Q42" s="321"/>
      <c r="R42" s="137"/>
      <c r="S42" s="151"/>
      <c r="T42" s="151"/>
      <c r="U42" s="151"/>
      <c r="V42" s="141"/>
      <c r="W42" s="159"/>
      <c r="X42" s="223"/>
      <c r="Y42" s="223"/>
      <c r="Z42" s="137"/>
      <c r="AA42" s="137"/>
      <c r="AB42" s="137"/>
      <c r="AC42" s="137"/>
    </row>
    <row r="43" spans="1:29" s="26" customFormat="1" x14ac:dyDescent="0.25">
      <c r="A43" s="262"/>
      <c r="B43" s="311"/>
      <c r="C43" s="36" t="s">
        <v>180</v>
      </c>
      <c r="D43" s="27"/>
      <c r="E43" s="302"/>
      <c r="F43" s="303"/>
      <c r="G43" s="303"/>
      <c r="H43" s="304"/>
      <c r="I43" s="305"/>
      <c r="J43" s="305"/>
      <c r="K43" s="305"/>
      <c r="L43" s="305"/>
      <c r="M43" s="160"/>
      <c r="N43" s="303"/>
      <c r="O43" s="303"/>
      <c r="P43" s="303"/>
      <c r="Q43" s="304"/>
      <c r="R43" s="305"/>
      <c r="S43" s="305"/>
      <c r="T43" s="305"/>
      <c r="U43" s="305"/>
      <c r="V43" s="306"/>
      <c r="W43" s="307"/>
      <c r="X43" s="307"/>
      <c r="Y43" s="308"/>
      <c r="Z43" s="317"/>
      <c r="AA43" s="303"/>
      <c r="AB43" s="303"/>
      <c r="AC43" s="304"/>
    </row>
    <row r="44" spans="1:29" x14ac:dyDescent="0.25">
      <c r="A44" s="7"/>
      <c r="B44" s="10"/>
      <c r="C44" s="10"/>
      <c r="E44" s="242"/>
      <c r="F44" s="243"/>
      <c r="G44" s="243"/>
      <c r="H44" s="243"/>
      <c r="I44" s="243"/>
      <c r="J44" s="243"/>
      <c r="K44" s="243"/>
      <c r="L44" s="243"/>
      <c r="M44" s="143"/>
      <c r="N44" s="242"/>
      <c r="O44" s="243"/>
      <c r="P44" s="243"/>
      <c r="Q44" s="243"/>
      <c r="R44" s="243"/>
      <c r="S44" s="243"/>
      <c r="T44" s="243"/>
      <c r="U44" s="243"/>
      <c r="V44" s="244"/>
      <c r="W44" s="245"/>
      <c r="X44" s="245"/>
      <c r="Y44" s="245"/>
      <c r="Z44" s="245"/>
      <c r="AA44" s="245"/>
      <c r="AB44" s="245"/>
      <c r="AC44" s="245"/>
    </row>
    <row r="45" spans="1:29" ht="15.75" customHeight="1" x14ac:dyDescent="0.25">
      <c r="A45" s="294" t="s">
        <v>181</v>
      </c>
      <c r="B45" s="295" t="s">
        <v>182</v>
      </c>
      <c r="C45" s="42"/>
      <c r="D45" s="52" t="s">
        <v>183</v>
      </c>
      <c r="E45" s="298" t="s">
        <v>183</v>
      </c>
      <c r="F45" s="299"/>
      <c r="G45" s="300" t="s">
        <v>75</v>
      </c>
      <c r="H45" s="300"/>
      <c r="I45" s="300"/>
      <c r="J45" s="300"/>
      <c r="K45" s="300"/>
      <c r="L45" s="300"/>
      <c r="M45" s="161"/>
      <c r="N45" s="298" t="s">
        <v>183</v>
      </c>
      <c r="O45" s="299"/>
      <c r="P45" s="300" t="s">
        <v>75</v>
      </c>
      <c r="Q45" s="300"/>
      <c r="R45" s="300"/>
      <c r="S45" s="300"/>
      <c r="T45" s="300"/>
      <c r="U45" s="300"/>
      <c r="V45" s="301" t="s">
        <v>183</v>
      </c>
      <c r="W45" s="299"/>
      <c r="X45" s="301" t="s">
        <v>75</v>
      </c>
      <c r="Y45" s="298"/>
      <c r="Z45" s="298"/>
      <c r="AA45" s="298"/>
      <c r="AB45" s="298"/>
      <c r="AC45" s="299"/>
    </row>
    <row r="46" spans="1:29" ht="15" customHeight="1" x14ac:dyDescent="0.25">
      <c r="A46" s="294"/>
      <c r="B46" s="296"/>
      <c r="C46" s="11" t="s">
        <v>184</v>
      </c>
      <c r="E46" s="312" t="s">
        <v>176</v>
      </c>
      <c r="F46" s="313"/>
      <c r="G46" s="314" t="s">
        <v>185</v>
      </c>
      <c r="H46" s="315"/>
      <c r="I46" s="315"/>
      <c r="J46" s="315"/>
      <c r="K46" s="315"/>
      <c r="L46" s="316"/>
      <c r="M46" s="143"/>
      <c r="N46" s="312" t="s">
        <v>176</v>
      </c>
      <c r="O46" s="313"/>
      <c r="P46" s="314" t="s">
        <v>185</v>
      </c>
      <c r="Q46" s="315"/>
      <c r="R46" s="315"/>
      <c r="S46" s="315"/>
      <c r="T46" s="315"/>
      <c r="U46" s="316"/>
      <c r="V46" s="314" t="s">
        <v>186</v>
      </c>
      <c r="W46" s="316"/>
      <c r="X46" s="314" t="s">
        <v>185</v>
      </c>
      <c r="Y46" s="315"/>
      <c r="Z46" s="315"/>
      <c r="AA46" s="315"/>
      <c r="AB46" s="315"/>
      <c r="AC46" s="316"/>
    </row>
    <row r="47" spans="1:29" x14ac:dyDescent="0.25">
      <c r="A47" s="294"/>
      <c r="B47" s="296"/>
      <c r="C47" s="11" t="s">
        <v>187</v>
      </c>
      <c r="E47" s="256"/>
      <c r="F47" s="257"/>
      <c r="G47" s="255" t="s">
        <v>188</v>
      </c>
      <c r="H47" s="256"/>
      <c r="I47" s="256"/>
      <c r="J47" s="256"/>
      <c r="K47" s="256"/>
      <c r="L47" s="257"/>
      <c r="M47" s="143"/>
      <c r="N47" s="256" t="s">
        <v>188</v>
      </c>
      <c r="O47" s="257"/>
      <c r="P47" s="255" t="s">
        <v>188</v>
      </c>
      <c r="Q47" s="256"/>
      <c r="R47" s="256"/>
      <c r="S47" s="256"/>
      <c r="T47" s="256"/>
      <c r="U47" s="257"/>
      <c r="V47" s="255" t="s">
        <v>188</v>
      </c>
      <c r="W47" s="257"/>
      <c r="X47" s="255" t="s">
        <v>188</v>
      </c>
      <c r="Y47" s="256"/>
      <c r="Z47" s="256"/>
      <c r="AA47" s="256"/>
      <c r="AB47" s="256"/>
      <c r="AC47" s="257"/>
    </row>
    <row r="48" spans="1:29" x14ac:dyDescent="0.25">
      <c r="A48" s="294"/>
      <c r="B48" s="297"/>
      <c r="C48" s="43" t="s">
        <v>189</v>
      </c>
      <c r="E48" s="293"/>
      <c r="F48" s="259"/>
      <c r="G48" s="255" t="s">
        <v>188</v>
      </c>
      <c r="H48" s="256"/>
      <c r="I48" s="256"/>
      <c r="J48" s="256"/>
      <c r="K48" s="256"/>
      <c r="L48" s="257"/>
      <c r="M48" s="143"/>
      <c r="N48" s="293" t="s">
        <v>188</v>
      </c>
      <c r="O48" s="259"/>
      <c r="P48" s="255" t="s">
        <v>188</v>
      </c>
      <c r="Q48" s="256"/>
      <c r="R48" s="256"/>
      <c r="S48" s="256"/>
      <c r="T48" s="256"/>
      <c r="U48" s="257"/>
      <c r="V48" s="258" t="s">
        <v>188</v>
      </c>
      <c r="W48" s="259"/>
      <c r="X48" s="255" t="s">
        <v>188</v>
      </c>
      <c r="Y48" s="256"/>
      <c r="Z48" s="256"/>
      <c r="AA48" s="256"/>
      <c r="AB48" s="256"/>
      <c r="AC48" s="257"/>
    </row>
    <row r="49" spans="1:29" x14ac:dyDescent="0.25">
      <c r="A49" s="7"/>
      <c r="B49" s="10"/>
      <c r="C49" s="10"/>
      <c r="E49" s="242"/>
      <c r="F49" s="243"/>
      <c r="G49" s="243"/>
      <c r="H49" s="243"/>
      <c r="I49" s="243"/>
      <c r="J49" s="243"/>
      <c r="K49" s="243"/>
      <c r="L49" s="243"/>
      <c r="M49" s="143"/>
      <c r="N49" s="242"/>
      <c r="O49" s="243"/>
      <c r="P49" s="243"/>
      <c r="Q49" s="243"/>
      <c r="R49" s="243"/>
      <c r="S49" s="243"/>
      <c r="T49" s="243"/>
      <c r="U49" s="243"/>
      <c r="V49" s="244"/>
      <c r="W49" s="245"/>
      <c r="X49" s="245"/>
      <c r="Y49" s="245"/>
      <c r="Z49" s="245"/>
      <c r="AA49" s="245"/>
      <c r="AB49" s="245"/>
      <c r="AC49" s="245"/>
    </row>
    <row r="50" spans="1:29" ht="15" customHeight="1" x14ac:dyDescent="0.25">
      <c r="A50" s="278" t="s">
        <v>190</v>
      </c>
      <c r="B50" s="280" t="s">
        <v>191</v>
      </c>
      <c r="C50" s="51"/>
      <c r="E50" s="162" t="s">
        <v>183</v>
      </c>
      <c r="F50" s="249" t="s">
        <v>192</v>
      </c>
      <c r="G50" s="251"/>
      <c r="H50" s="283" t="s">
        <v>193</v>
      </c>
      <c r="I50" s="283"/>
      <c r="J50" s="283"/>
      <c r="K50" s="283"/>
      <c r="L50" s="283"/>
      <c r="M50" s="143"/>
      <c r="N50" s="162" t="s">
        <v>183</v>
      </c>
      <c r="O50" s="249" t="s">
        <v>192</v>
      </c>
      <c r="P50" s="251"/>
      <c r="Q50" s="283" t="s">
        <v>194</v>
      </c>
      <c r="R50" s="283"/>
      <c r="S50" s="283"/>
      <c r="T50" s="283"/>
      <c r="U50" s="283"/>
      <c r="V50" s="162" t="s">
        <v>183</v>
      </c>
      <c r="W50" s="249" t="s">
        <v>192</v>
      </c>
      <c r="X50" s="251"/>
      <c r="Y50" s="249" t="s">
        <v>194</v>
      </c>
      <c r="Z50" s="250"/>
      <c r="AA50" s="250"/>
      <c r="AB50" s="250"/>
      <c r="AC50" s="251"/>
    </row>
    <row r="51" spans="1:29" ht="15" customHeight="1" x14ac:dyDescent="0.25">
      <c r="A51" s="279"/>
      <c r="B51" s="281"/>
      <c r="C51" s="50" t="s">
        <v>195</v>
      </c>
      <c r="E51" s="163"/>
      <c r="F51" s="287">
        <v>10</v>
      </c>
      <c r="G51" s="288"/>
      <c r="H51" s="289">
        <v>1500</v>
      </c>
      <c r="I51" s="289"/>
      <c r="J51" s="289"/>
      <c r="K51" s="289"/>
      <c r="L51" s="289"/>
      <c r="M51" s="143"/>
      <c r="N51" s="163"/>
      <c r="O51" s="290">
        <v>3.2</v>
      </c>
      <c r="P51" s="291"/>
      <c r="Q51" s="292">
        <v>992</v>
      </c>
      <c r="R51" s="289"/>
      <c r="S51" s="289"/>
      <c r="T51" s="289"/>
      <c r="U51" s="289"/>
      <c r="V51" s="163"/>
      <c r="W51" s="290">
        <v>6</v>
      </c>
      <c r="X51" s="291"/>
      <c r="Y51" s="252">
        <v>984</v>
      </c>
      <c r="Z51" s="253"/>
      <c r="AA51" s="253"/>
      <c r="AB51" s="253"/>
      <c r="AC51" s="254"/>
    </row>
    <row r="52" spans="1:29" x14ac:dyDescent="0.25">
      <c r="A52" s="279"/>
      <c r="B52" s="282"/>
      <c r="C52" s="49" t="s">
        <v>196</v>
      </c>
      <c r="E52" s="164" t="s">
        <v>63</v>
      </c>
      <c r="F52" s="284" t="s">
        <v>63</v>
      </c>
      <c r="G52" s="248"/>
      <c r="H52" s="285">
        <v>0</v>
      </c>
      <c r="I52" s="285"/>
      <c r="J52" s="285"/>
      <c r="K52" s="285"/>
      <c r="L52" s="285"/>
      <c r="M52" s="143"/>
      <c r="N52" s="164" t="s">
        <v>63</v>
      </c>
      <c r="O52" s="284" t="s">
        <v>63</v>
      </c>
      <c r="P52" s="286"/>
      <c r="Q52" s="285">
        <v>0</v>
      </c>
      <c r="R52" s="285"/>
      <c r="S52" s="285"/>
      <c r="T52" s="285"/>
      <c r="U52" s="285"/>
      <c r="V52" s="164" t="s">
        <v>63</v>
      </c>
      <c r="W52" s="284" t="s">
        <v>63</v>
      </c>
      <c r="X52" s="286"/>
      <c r="Y52" s="246">
        <v>0</v>
      </c>
      <c r="Z52" s="247"/>
      <c r="AA52" s="247"/>
      <c r="AB52" s="247"/>
      <c r="AC52" s="248"/>
    </row>
    <row r="53" spans="1:29" x14ac:dyDescent="0.25">
      <c r="A53" s="7"/>
      <c r="B53" s="10"/>
      <c r="C53" s="10"/>
      <c r="E53" s="242"/>
      <c r="F53" s="243"/>
      <c r="G53" s="243"/>
      <c r="H53" s="243"/>
      <c r="I53" s="243"/>
      <c r="J53" s="243"/>
      <c r="K53" s="243"/>
      <c r="L53" s="243"/>
      <c r="M53" s="143"/>
      <c r="N53" s="242"/>
      <c r="O53" s="243"/>
      <c r="P53" s="243"/>
      <c r="Q53" s="243"/>
      <c r="R53" s="243"/>
      <c r="S53" s="243"/>
      <c r="T53" s="243"/>
      <c r="U53" s="243"/>
      <c r="V53" s="244"/>
      <c r="W53" s="245"/>
      <c r="X53" s="245"/>
      <c r="Y53" s="245"/>
      <c r="Z53" s="245"/>
      <c r="AA53" s="245"/>
      <c r="AB53" s="245"/>
      <c r="AC53" s="245"/>
    </row>
    <row r="54" spans="1:29" ht="15" customHeight="1" x14ac:dyDescent="0.25">
      <c r="A54" s="260" t="s">
        <v>197</v>
      </c>
      <c r="B54" s="263" t="s">
        <v>198</v>
      </c>
      <c r="C54" s="48" t="s">
        <v>199</v>
      </c>
      <c r="E54" s="266">
        <v>120</v>
      </c>
      <c r="F54" s="267"/>
      <c r="G54" s="267"/>
      <c r="H54" s="267"/>
      <c r="I54" s="267"/>
      <c r="J54" s="267"/>
      <c r="K54" s="267"/>
      <c r="L54" s="267"/>
      <c r="M54" s="143"/>
      <c r="N54" s="266">
        <v>59</v>
      </c>
      <c r="O54" s="267"/>
      <c r="P54" s="267"/>
      <c r="Q54" s="267"/>
      <c r="R54" s="267"/>
      <c r="S54" s="267"/>
      <c r="T54" s="267"/>
      <c r="U54" s="267"/>
      <c r="V54" s="266">
        <v>123</v>
      </c>
      <c r="W54" s="267"/>
      <c r="X54" s="267"/>
      <c r="Y54" s="267"/>
      <c r="Z54" s="267"/>
      <c r="AA54" s="267"/>
      <c r="AB54" s="267"/>
      <c r="AC54" s="267"/>
    </row>
    <row r="55" spans="1:29" x14ac:dyDescent="0.25">
      <c r="A55" s="261"/>
      <c r="B55" s="264"/>
      <c r="C55" s="14" t="s">
        <v>200</v>
      </c>
      <c r="E55" s="241">
        <f>L17+L20+L23+L27</f>
        <v>151.13999999999999</v>
      </c>
      <c r="F55" s="223"/>
      <c r="G55" s="223"/>
      <c r="H55" s="223"/>
      <c r="I55" s="223"/>
      <c r="J55" s="223"/>
      <c r="K55" s="223"/>
      <c r="L55" s="223"/>
      <c r="M55" s="143"/>
      <c r="N55" s="241">
        <f>U17+U23</f>
        <v>81.83</v>
      </c>
      <c r="O55" s="223"/>
      <c r="P55" s="223"/>
      <c r="Q55" s="223"/>
      <c r="R55" s="223"/>
      <c r="S55" s="223"/>
      <c r="T55" s="223"/>
      <c r="U55" s="223"/>
      <c r="V55" s="241">
        <f>AC17+AC18+AC19+AC20+AC23</f>
        <v>133.69999999999999</v>
      </c>
      <c r="W55" s="223"/>
      <c r="X55" s="223"/>
      <c r="Y55" s="223"/>
      <c r="Z55" s="223"/>
      <c r="AA55" s="223"/>
      <c r="AB55" s="223"/>
      <c r="AC55" s="223"/>
    </row>
    <row r="56" spans="1:29" x14ac:dyDescent="0.25">
      <c r="A56" s="261"/>
      <c r="B56" s="264"/>
      <c r="C56" s="14" t="s">
        <v>201</v>
      </c>
      <c r="E56" s="219">
        <f>SUM(L33:L42)</f>
        <v>70.2</v>
      </c>
      <c r="F56" s="223"/>
      <c r="G56" s="223"/>
      <c r="H56" s="223"/>
      <c r="I56" s="223"/>
      <c r="J56" s="223"/>
      <c r="K56" s="223"/>
      <c r="L56" s="223"/>
      <c r="M56" s="143"/>
      <c r="N56" s="219">
        <f>SUM(U33:U42)</f>
        <v>225.16000000000003</v>
      </c>
      <c r="O56" s="223"/>
      <c r="P56" s="223"/>
      <c r="Q56" s="223"/>
      <c r="R56" s="223"/>
      <c r="S56" s="223"/>
      <c r="T56" s="223"/>
      <c r="U56" s="223"/>
      <c r="V56" s="219">
        <f>SUM(AC33:AC42)</f>
        <v>180.42000000000002</v>
      </c>
      <c r="W56" s="223"/>
      <c r="X56" s="223"/>
      <c r="Y56" s="223"/>
      <c r="Z56" s="223"/>
      <c r="AA56" s="223"/>
      <c r="AB56" s="223"/>
      <c r="AC56" s="223"/>
    </row>
    <row r="57" spans="1:29" x14ac:dyDescent="0.25">
      <c r="A57" s="261"/>
      <c r="B57" s="264"/>
      <c r="C57" s="14" t="s">
        <v>202</v>
      </c>
      <c r="E57" s="241">
        <v>151</v>
      </c>
      <c r="F57" s="223"/>
      <c r="G57" s="223"/>
      <c r="H57" s="223"/>
      <c r="I57" s="223"/>
      <c r="J57" s="223"/>
      <c r="K57" s="223"/>
      <c r="L57" s="223"/>
      <c r="M57" s="143"/>
      <c r="N57" s="241">
        <v>110</v>
      </c>
      <c r="O57" s="223"/>
      <c r="P57" s="223"/>
      <c r="Q57" s="223"/>
      <c r="R57" s="223"/>
      <c r="S57" s="223"/>
      <c r="T57" s="223"/>
      <c r="U57" s="223"/>
      <c r="V57" s="241">
        <v>120</v>
      </c>
      <c r="W57" s="223"/>
      <c r="X57" s="223"/>
      <c r="Y57" s="223"/>
      <c r="Z57" s="223"/>
      <c r="AA57" s="223"/>
      <c r="AB57" s="223"/>
      <c r="AC57" s="223"/>
    </row>
    <row r="58" spans="1:29" x14ac:dyDescent="0.25">
      <c r="A58" s="261"/>
      <c r="B58" s="264"/>
      <c r="C58" s="12" t="s">
        <v>204</v>
      </c>
      <c r="E58" s="276"/>
      <c r="F58" s="277"/>
      <c r="G58" s="277"/>
      <c r="H58" s="277"/>
      <c r="I58" s="277"/>
      <c r="J58" s="277"/>
      <c r="K58" s="277"/>
      <c r="L58" s="277"/>
      <c r="M58" s="143"/>
      <c r="N58" s="276"/>
      <c r="O58" s="277"/>
      <c r="P58" s="277"/>
      <c r="Q58" s="277"/>
      <c r="R58" s="277"/>
      <c r="S58" s="277"/>
      <c r="T58" s="277"/>
      <c r="U58" s="277"/>
      <c r="V58" s="276"/>
      <c r="W58" s="277"/>
      <c r="X58" s="277"/>
      <c r="Y58" s="277"/>
      <c r="Z58" s="277"/>
      <c r="AA58" s="277"/>
      <c r="AB58" s="277"/>
      <c r="AC58" s="277"/>
    </row>
    <row r="59" spans="1:29" x14ac:dyDescent="0.25">
      <c r="A59" s="261"/>
      <c r="B59" s="264"/>
      <c r="C59" s="12" t="s">
        <v>205</v>
      </c>
      <c r="E59" s="276"/>
      <c r="F59" s="277"/>
      <c r="G59" s="277"/>
      <c r="H59" s="277"/>
      <c r="I59" s="277"/>
      <c r="J59" s="277"/>
      <c r="K59" s="277"/>
      <c r="L59" s="277"/>
      <c r="M59" s="143"/>
      <c r="N59" s="276"/>
      <c r="O59" s="277"/>
      <c r="P59" s="277"/>
      <c r="Q59" s="277"/>
      <c r="R59" s="277"/>
      <c r="S59" s="277"/>
      <c r="T59" s="277"/>
      <c r="U59" s="277"/>
      <c r="V59" s="276"/>
      <c r="W59" s="277"/>
      <c r="X59" s="277"/>
      <c r="Y59" s="277"/>
      <c r="Z59" s="277"/>
      <c r="AA59" s="277"/>
      <c r="AB59" s="277"/>
      <c r="AC59" s="277"/>
    </row>
    <row r="60" spans="1:29" x14ac:dyDescent="0.25">
      <c r="A60" s="261"/>
      <c r="B60" s="264"/>
      <c r="C60" s="14" t="s">
        <v>206</v>
      </c>
      <c r="E60" s="276"/>
      <c r="F60" s="277"/>
      <c r="G60" s="277"/>
      <c r="H60" s="277"/>
      <c r="I60" s="277"/>
      <c r="J60" s="277"/>
      <c r="K60" s="277"/>
      <c r="L60" s="277"/>
      <c r="M60" s="143"/>
      <c r="N60" s="276"/>
      <c r="O60" s="277"/>
      <c r="P60" s="277"/>
      <c r="Q60" s="277"/>
      <c r="R60" s="277"/>
      <c r="S60" s="277"/>
      <c r="T60" s="277"/>
      <c r="U60" s="277"/>
      <c r="V60" s="276"/>
      <c r="W60" s="277"/>
      <c r="X60" s="277"/>
      <c r="Y60" s="277"/>
      <c r="Z60" s="277"/>
      <c r="AA60" s="277"/>
      <c r="AB60" s="277"/>
      <c r="AC60" s="277"/>
    </row>
    <row r="61" spans="1:29" x14ac:dyDescent="0.25">
      <c r="A61" s="261"/>
      <c r="B61" s="264"/>
      <c r="C61" s="12" t="s">
        <v>207</v>
      </c>
      <c r="E61" s="241">
        <f>E54+E55+E56</f>
        <v>341.34</v>
      </c>
      <c r="F61" s="223"/>
      <c r="G61" s="223"/>
      <c r="H61" s="223"/>
      <c r="I61" s="223"/>
      <c r="J61" s="223"/>
      <c r="K61" s="223"/>
      <c r="L61" s="223"/>
      <c r="M61" s="143"/>
      <c r="N61" s="241">
        <f>N54+N55+N56+N57</f>
        <v>475.99</v>
      </c>
      <c r="O61" s="223"/>
      <c r="P61" s="223"/>
      <c r="Q61" s="223"/>
      <c r="R61" s="223"/>
      <c r="S61" s="223"/>
      <c r="T61" s="223"/>
      <c r="U61" s="223"/>
      <c r="V61" s="241">
        <f>V54+V55+V56+V57</f>
        <v>557.12</v>
      </c>
      <c r="W61" s="223"/>
      <c r="X61" s="223"/>
      <c r="Y61" s="223"/>
      <c r="Z61" s="223"/>
      <c r="AA61" s="223"/>
      <c r="AB61" s="223"/>
      <c r="AC61" s="223"/>
    </row>
    <row r="62" spans="1:29" ht="15" customHeight="1" x14ac:dyDescent="0.25">
      <c r="A62" s="261"/>
      <c r="B62" s="264"/>
      <c r="C62" s="268" t="s">
        <v>208</v>
      </c>
      <c r="D62" s="28"/>
      <c r="E62" s="270"/>
      <c r="F62" s="271"/>
      <c r="G62" s="271"/>
      <c r="H62" s="271"/>
      <c r="I62" s="271"/>
      <c r="J62" s="271"/>
      <c r="K62" s="271"/>
      <c r="L62" s="272"/>
      <c r="M62" s="28"/>
      <c r="N62" s="270"/>
      <c r="O62" s="271"/>
      <c r="P62" s="271"/>
      <c r="Q62" s="271"/>
      <c r="R62" s="271"/>
      <c r="S62" s="271"/>
      <c r="T62" s="271"/>
      <c r="U62" s="272"/>
      <c r="V62" s="270"/>
      <c r="W62" s="271"/>
      <c r="X62" s="271"/>
      <c r="Y62" s="271"/>
      <c r="Z62" s="271"/>
      <c r="AA62" s="271"/>
      <c r="AB62" s="271"/>
      <c r="AC62" s="272"/>
    </row>
    <row r="63" spans="1:29" x14ac:dyDescent="0.25">
      <c r="A63" s="262"/>
      <c r="B63" s="265"/>
      <c r="C63" s="269"/>
      <c r="D63" s="28"/>
      <c r="E63" s="273"/>
      <c r="F63" s="274"/>
      <c r="G63" s="274"/>
      <c r="H63" s="274"/>
      <c r="I63" s="274"/>
      <c r="J63" s="274"/>
      <c r="K63" s="274"/>
      <c r="L63" s="275"/>
      <c r="M63" s="28"/>
      <c r="N63" s="273"/>
      <c r="O63" s="274"/>
      <c r="P63" s="274"/>
      <c r="Q63" s="274"/>
      <c r="R63" s="274"/>
      <c r="S63" s="274"/>
      <c r="T63" s="274"/>
      <c r="U63" s="275"/>
      <c r="V63" s="273"/>
      <c r="W63" s="274"/>
      <c r="X63" s="274"/>
      <c r="Y63" s="274"/>
      <c r="Z63" s="274"/>
      <c r="AA63" s="274"/>
      <c r="AB63" s="274"/>
      <c r="AC63" s="275"/>
    </row>
    <row r="65" spans="5:5" x14ac:dyDescent="0.25">
      <c r="E65" s="4" t="s">
        <v>203</v>
      </c>
    </row>
    <row r="66" spans="5:5" x14ac:dyDescent="0.25">
      <c r="E66" s="3" t="s">
        <v>209</v>
      </c>
    </row>
  </sheetData>
  <mergeCells count="217">
    <mergeCell ref="E2:L2"/>
    <mergeCell ref="N2:U2"/>
    <mergeCell ref="V2:AC2"/>
    <mergeCell ref="A3:A6"/>
    <mergeCell ref="B3:B6"/>
    <mergeCell ref="E3:L3"/>
    <mergeCell ref="N3:U3"/>
    <mergeCell ref="V3:AC3"/>
    <mergeCell ref="E4:L4"/>
    <mergeCell ref="N4:U4"/>
    <mergeCell ref="V4:AC4"/>
    <mergeCell ref="E5:L5"/>
    <mergeCell ref="N5:U5"/>
    <mergeCell ref="V5:AC5"/>
    <mergeCell ref="E6:L6"/>
    <mergeCell ref="N6:U6"/>
    <mergeCell ref="V6:AC6"/>
    <mergeCell ref="E7:L7"/>
    <mergeCell ref="N7:U7"/>
    <mergeCell ref="V7:AC7"/>
    <mergeCell ref="A16:A30"/>
    <mergeCell ref="B16:B30"/>
    <mergeCell ref="G16:H16"/>
    <mergeCell ref="P16:Q16"/>
    <mergeCell ref="X16:Y16"/>
    <mergeCell ref="G17:H17"/>
    <mergeCell ref="A12:A14"/>
    <mergeCell ref="B12:B14"/>
    <mergeCell ref="E12:L12"/>
    <mergeCell ref="N12:U12"/>
    <mergeCell ref="V12:AC12"/>
    <mergeCell ref="E13:L13"/>
    <mergeCell ref="N13:U13"/>
    <mergeCell ref="V13:AC13"/>
    <mergeCell ref="E14:L14"/>
    <mergeCell ref="N14:U14"/>
    <mergeCell ref="P17:Q17"/>
    <mergeCell ref="X17:Y17"/>
    <mergeCell ref="A8:A10"/>
    <mergeCell ref="B8:B10"/>
    <mergeCell ref="E10:L10"/>
    <mergeCell ref="E8:L8"/>
    <mergeCell ref="V14:AC14"/>
    <mergeCell ref="E15:L15"/>
    <mergeCell ref="N15:U15"/>
    <mergeCell ref="V15:AC15"/>
    <mergeCell ref="G20:H20"/>
    <mergeCell ref="X20:Y20"/>
    <mergeCell ref="E11:L11"/>
    <mergeCell ref="N11:U11"/>
    <mergeCell ref="V11:AC11"/>
    <mergeCell ref="V9:AC9"/>
    <mergeCell ref="N10:U10"/>
    <mergeCell ref="V10:AC10"/>
    <mergeCell ref="N8:U8"/>
    <mergeCell ref="V8:AC8"/>
    <mergeCell ref="E9:L9"/>
    <mergeCell ref="N9:U9"/>
    <mergeCell ref="G23:H23"/>
    <mergeCell ref="P23:Q23"/>
    <mergeCell ref="X23:Y23"/>
    <mergeCell ref="G24:H24"/>
    <mergeCell ref="P24:Q24"/>
    <mergeCell ref="X24:Y24"/>
    <mergeCell ref="G21:H21"/>
    <mergeCell ref="P21:Q21"/>
    <mergeCell ref="X21:Y21"/>
    <mergeCell ref="G22:H22"/>
    <mergeCell ref="P22:Q22"/>
    <mergeCell ref="X22:Y22"/>
    <mergeCell ref="X33:Y33"/>
    <mergeCell ref="G32:H32"/>
    <mergeCell ref="P32:Q32"/>
    <mergeCell ref="X35:Y35"/>
    <mergeCell ref="G35:H35"/>
    <mergeCell ref="P35:Q35"/>
    <mergeCell ref="Z32:AA32"/>
    <mergeCell ref="G25:H25"/>
    <mergeCell ref="P25:Q25"/>
    <mergeCell ref="X25:Y25"/>
    <mergeCell ref="G26:H26"/>
    <mergeCell ref="P26:Q26"/>
    <mergeCell ref="X26:Y26"/>
    <mergeCell ref="P27:Q27"/>
    <mergeCell ref="X27:Y27"/>
    <mergeCell ref="Z43:AC43"/>
    <mergeCell ref="P39:Q39"/>
    <mergeCell ref="X39:Y39"/>
    <mergeCell ref="G40:H40"/>
    <mergeCell ref="P40:Q40"/>
    <mergeCell ref="X40:Y40"/>
    <mergeCell ref="G42:H42"/>
    <mergeCell ref="P42:Q42"/>
    <mergeCell ref="X42:Y42"/>
    <mergeCell ref="G39:H39"/>
    <mergeCell ref="A45:A48"/>
    <mergeCell ref="B45:B48"/>
    <mergeCell ref="E45:F45"/>
    <mergeCell ref="G45:L45"/>
    <mergeCell ref="N45:O45"/>
    <mergeCell ref="P45:U45"/>
    <mergeCell ref="V45:W45"/>
    <mergeCell ref="E43:H43"/>
    <mergeCell ref="I43:L43"/>
    <mergeCell ref="N43:Q43"/>
    <mergeCell ref="R43:U43"/>
    <mergeCell ref="V43:Y43"/>
    <mergeCell ref="A32:A43"/>
    <mergeCell ref="B32:B43"/>
    <mergeCell ref="X45:AC45"/>
    <mergeCell ref="E46:F46"/>
    <mergeCell ref="G46:L46"/>
    <mergeCell ref="N46:O46"/>
    <mergeCell ref="P46:U46"/>
    <mergeCell ref="V46:W46"/>
    <mergeCell ref="X46:AC46"/>
    <mergeCell ref="E44:L44"/>
    <mergeCell ref="N44:U44"/>
    <mergeCell ref="V44:AC44"/>
    <mergeCell ref="E47:F47"/>
    <mergeCell ref="G47:L47"/>
    <mergeCell ref="N47:O47"/>
    <mergeCell ref="P47:U47"/>
    <mergeCell ref="V47:W47"/>
    <mergeCell ref="X47:AC47"/>
    <mergeCell ref="E48:F48"/>
    <mergeCell ref="G48:L48"/>
    <mergeCell ref="N48:O48"/>
    <mergeCell ref="A50:A52"/>
    <mergeCell ref="B50:B52"/>
    <mergeCell ref="F50:G50"/>
    <mergeCell ref="H50:L50"/>
    <mergeCell ref="O50:P50"/>
    <mergeCell ref="Q50:U50"/>
    <mergeCell ref="W50:X50"/>
    <mergeCell ref="F52:G52"/>
    <mergeCell ref="H52:L52"/>
    <mergeCell ref="O52:P52"/>
    <mergeCell ref="Q52:U52"/>
    <mergeCell ref="W52:X52"/>
    <mergeCell ref="F51:G51"/>
    <mergeCell ref="H51:L51"/>
    <mergeCell ref="O51:P51"/>
    <mergeCell ref="Q51:U51"/>
    <mergeCell ref="W51:X51"/>
    <mergeCell ref="A54:A63"/>
    <mergeCell ref="B54:B63"/>
    <mergeCell ref="E54:L54"/>
    <mergeCell ref="N54:U54"/>
    <mergeCell ref="V54:AC54"/>
    <mergeCell ref="E55:L55"/>
    <mergeCell ref="N55:U55"/>
    <mergeCell ref="C62:C63"/>
    <mergeCell ref="E62:L63"/>
    <mergeCell ref="N62:U63"/>
    <mergeCell ref="V62:AC63"/>
    <mergeCell ref="E60:L60"/>
    <mergeCell ref="N60:U60"/>
    <mergeCell ref="V60:AC60"/>
    <mergeCell ref="E61:L61"/>
    <mergeCell ref="N61:U61"/>
    <mergeCell ref="V61:AC61"/>
    <mergeCell ref="E58:L58"/>
    <mergeCell ref="N58:U58"/>
    <mergeCell ref="V58:AC58"/>
    <mergeCell ref="E59:L59"/>
    <mergeCell ref="N59:U59"/>
    <mergeCell ref="V59:AC59"/>
    <mergeCell ref="V55:AC55"/>
    <mergeCell ref="E56:L56"/>
    <mergeCell ref="N56:U56"/>
    <mergeCell ref="V56:AC56"/>
    <mergeCell ref="E57:L57"/>
    <mergeCell ref="N57:U57"/>
    <mergeCell ref="V57:AC57"/>
    <mergeCell ref="X37:Y37"/>
    <mergeCell ref="X38:Y38"/>
    <mergeCell ref="X41:Y41"/>
    <mergeCell ref="G37:H37"/>
    <mergeCell ref="G38:H38"/>
    <mergeCell ref="G41:H41"/>
    <mergeCell ref="E53:L53"/>
    <mergeCell ref="N53:U53"/>
    <mergeCell ref="V53:AC53"/>
    <mergeCell ref="E49:L49"/>
    <mergeCell ref="N49:U49"/>
    <mergeCell ref="V49:AC49"/>
    <mergeCell ref="Y52:AC52"/>
    <mergeCell ref="Y50:AC50"/>
    <mergeCell ref="Y51:AC51"/>
    <mergeCell ref="P48:U48"/>
    <mergeCell ref="V48:W48"/>
    <mergeCell ref="X48:AC48"/>
    <mergeCell ref="P37:Q37"/>
    <mergeCell ref="G27:H27"/>
    <mergeCell ref="X34:Y34"/>
    <mergeCell ref="G36:H36"/>
    <mergeCell ref="P36:Q36"/>
    <mergeCell ref="X36:Y36"/>
    <mergeCell ref="X32:Y32"/>
    <mergeCell ref="G34:H34"/>
    <mergeCell ref="P34:Q34"/>
    <mergeCell ref="G28:H28"/>
    <mergeCell ref="P28:Q28"/>
    <mergeCell ref="X28:Y28"/>
    <mergeCell ref="G29:H29"/>
    <mergeCell ref="P29:Q29"/>
    <mergeCell ref="X29:Y29"/>
    <mergeCell ref="I32:J32"/>
    <mergeCell ref="G30:H30"/>
    <mergeCell ref="P30:Q30"/>
    <mergeCell ref="X30:Y30"/>
    <mergeCell ref="E31:L31"/>
    <mergeCell ref="N31:U31"/>
    <mergeCell ref="V31:AC31"/>
    <mergeCell ref="G33:H33"/>
    <mergeCell ref="P33:Q33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2"/>
  <sheetViews>
    <sheetView topLeftCell="A13" zoomScale="60" zoomScaleNormal="60" workbookViewId="0">
      <pane xSplit="3" topLeftCell="D1" activePane="topRight" state="frozen"/>
      <selection pane="topRight" activeCell="J55" sqref="J55"/>
    </sheetView>
  </sheetViews>
  <sheetFormatPr baseColWidth="10" defaultColWidth="11.42578125" defaultRowHeight="15" x14ac:dyDescent="0.25"/>
  <cols>
    <col min="1" max="1" width="11.42578125" style="3"/>
    <col min="2" max="2" width="44.28515625" style="3" customWidth="1"/>
    <col min="3" max="3" width="59.28515625" style="3" customWidth="1"/>
    <col min="4" max="4" width="1.7109375" style="17" customWidth="1"/>
    <col min="5" max="5" width="41.42578125" style="17" customWidth="1"/>
    <col min="6" max="6" width="35" style="17" bestFit="1" customWidth="1"/>
    <col min="7" max="8" width="9.5703125" style="17" customWidth="1"/>
    <col min="9" max="9" width="25.7109375" style="17" bestFit="1" customWidth="1"/>
    <col min="10" max="11" width="25.7109375" style="17" customWidth="1"/>
    <col min="12" max="12" width="28.28515625" style="17" bestFit="1" customWidth="1"/>
    <col min="13" max="13" width="49.42578125" style="3" customWidth="1"/>
    <col min="14" max="14" width="35" style="3" bestFit="1" customWidth="1"/>
    <col min="15" max="15" width="19" style="3" customWidth="1"/>
    <col min="16" max="16" width="21" style="3" customWidth="1"/>
    <col min="17" max="17" width="45.28515625" style="3" customWidth="1"/>
    <col min="18" max="18" width="28.28515625" style="3" customWidth="1"/>
    <col min="19" max="19" width="26" style="3" customWidth="1"/>
    <col min="20" max="20" width="39.28515625" style="3" customWidth="1"/>
    <col min="21" max="21" width="1.7109375" style="17" customWidth="1"/>
    <col min="22" max="22" width="39.5703125" style="3" customWidth="1"/>
    <col min="23" max="23" width="33.28515625" style="3" customWidth="1"/>
    <col min="24" max="24" width="11.42578125" style="3"/>
    <col min="25" max="25" width="32.5703125" style="3" customWidth="1"/>
    <col min="26" max="26" width="29.7109375" style="3" customWidth="1"/>
    <col min="27" max="27" width="27.42578125" style="3" customWidth="1"/>
    <col min="28" max="28" width="28" style="3" customWidth="1"/>
    <col min="29" max="29" width="41.7109375" style="3" customWidth="1"/>
    <col min="30" max="30" width="39.5703125" style="3" customWidth="1"/>
    <col min="31" max="31" width="33.28515625" style="3" customWidth="1"/>
    <col min="32" max="32" width="11.42578125" style="3"/>
    <col min="33" max="33" width="32.5703125" style="3" customWidth="1"/>
    <col min="34" max="34" width="30" style="3" customWidth="1"/>
    <col min="35" max="36" width="29.7109375" style="3" customWidth="1"/>
    <col min="37" max="37" width="42.7109375" style="3" customWidth="1"/>
    <col min="38" max="16384" width="11.42578125" style="3"/>
  </cols>
  <sheetData>
    <row r="1" spans="1:37" x14ac:dyDescent="0.25">
      <c r="E1" s="3"/>
      <c r="F1" s="3"/>
      <c r="G1" s="3"/>
      <c r="H1" s="3"/>
      <c r="I1" s="3"/>
      <c r="J1" s="3"/>
      <c r="K1" s="3"/>
      <c r="L1" s="3"/>
    </row>
    <row r="2" spans="1:37" x14ac:dyDescent="0.25">
      <c r="A2" s="15"/>
      <c r="B2" s="16" t="s">
        <v>39</v>
      </c>
      <c r="C2" s="16" t="s">
        <v>40</v>
      </c>
      <c r="D2" s="53"/>
      <c r="E2" s="350" t="s">
        <v>41</v>
      </c>
      <c r="F2" s="351"/>
      <c r="G2" s="351"/>
      <c r="H2" s="351"/>
      <c r="I2" s="351"/>
      <c r="J2" s="351"/>
      <c r="K2" s="351"/>
      <c r="L2" s="351"/>
      <c r="M2" s="350" t="s">
        <v>42</v>
      </c>
      <c r="N2" s="351"/>
      <c r="O2" s="351"/>
      <c r="P2" s="351"/>
      <c r="Q2" s="351"/>
      <c r="R2" s="351"/>
      <c r="S2" s="351"/>
      <c r="T2" s="351"/>
      <c r="U2" s="53"/>
      <c r="V2" s="352" t="s">
        <v>43</v>
      </c>
      <c r="W2" s="351"/>
      <c r="X2" s="351"/>
      <c r="Y2" s="351"/>
      <c r="Z2" s="351"/>
      <c r="AA2" s="351"/>
      <c r="AB2" s="351"/>
      <c r="AC2" s="351"/>
      <c r="AD2" s="352" t="s">
        <v>217</v>
      </c>
      <c r="AE2" s="351"/>
      <c r="AF2" s="351"/>
      <c r="AG2" s="351"/>
      <c r="AH2" s="351"/>
      <c r="AI2" s="351"/>
      <c r="AJ2" s="351"/>
      <c r="AK2" s="351"/>
    </row>
    <row r="3" spans="1:37" ht="15" customHeight="1" x14ac:dyDescent="0.25">
      <c r="A3" s="356" t="s">
        <v>44</v>
      </c>
      <c r="B3" s="359" t="s">
        <v>45</v>
      </c>
      <c r="C3" s="30" t="s">
        <v>46</v>
      </c>
      <c r="D3" s="18"/>
      <c r="E3" s="362" t="s">
        <v>218</v>
      </c>
      <c r="F3" s="363"/>
      <c r="G3" s="363"/>
      <c r="H3" s="363"/>
      <c r="I3" s="363"/>
      <c r="J3" s="363"/>
      <c r="K3" s="363"/>
      <c r="L3" s="363"/>
      <c r="M3" s="362" t="s">
        <v>219</v>
      </c>
      <c r="N3" s="363"/>
      <c r="O3" s="363"/>
      <c r="P3" s="363"/>
      <c r="Q3" s="363"/>
      <c r="R3" s="363"/>
      <c r="S3" s="363"/>
      <c r="T3" s="363"/>
      <c r="U3" s="18"/>
      <c r="V3" s="362" t="s">
        <v>48</v>
      </c>
      <c r="W3" s="363"/>
      <c r="X3" s="363"/>
      <c r="Y3" s="363"/>
      <c r="Z3" s="363"/>
      <c r="AA3" s="363"/>
      <c r="AB3" s="363"/>
      <c r="AC3" s="363"/>
      <c r="AD3" s="362" t="s">
        <v>49</v>
      </c>
      <c r="AE3" s="363"/>
      <c r="AF3" s="363"/>
      <c r="AG3" s="363"/>
      <c r="AH3" s="363"/>
      <c r="AI3" s="363"/>
      <c r="AJ3" s="363"/>
      <c r="AK3" s="363"/>
    </row>
    <row r="4" spans="1:37" x14ac:dyDescent="0.25">
      <c r="A4" s="357"/>
      <c r="B4" s="360"/>
      <c r="C4" s="31" t="s">
        <v>50</v>
      </c>
      <c r="D4" s="18"/>
      <c r="E4" s="364" t="s">
        <v>51</v>
      </c>
      <c r="F4" s="365"/>
      <c r="G4" s="365"/>
      <c r="H4" s="365"/>
      <c r="I4" s="365"/>
      <c r="J4" s="365"/>
      <c r="K4" s="365"/>
      <c r="L4" s="365"/>
      <c r="M4" s="364" t="s">
        <v>51</v>
      </c>
      <c r="N4" s="365"/>
      <c r="O4" s="365"/>
      <c r="P4" s="365"/>
      <c r="Q4" s="365"/>
      <c r="R4" s="365"/>
      <c r="S4" s="365"/>
      <c r="T4" s="365"/>
      <c r="U4" s="18"/>
      <c r="V4" s="364" t="s">
        <v>51</v>
      </c>
      <c r="W4" s="365"/>
      <c r="X4" s="365"/>
      <c r="Y4" s="365"/>
      <c r="Z4" s="365"/>
      <c r="AA4" s="365"/>
      <c r="AB4" s="365"/>
      <c r="AC4" s="365"/>
      <c r="AD4" s="364" t="s">
        <v>51</v>
      </c>
      <c r="AE4" s="365"/>
      <c r="AF4" s="365"/>
      <c r="AG4" s="365"/>
      <c r="AH4" s="365"/>
      <c r="AI4" s="365"/>
      <c r="AJ4" s="365"/>
      <c r="AK4" s="365"/>
    </row>
    <row r="5" spans="1:37" x14ac:dyDescent="0.25">
      <c r="A5" s="357"/>
      <c r="B5" s="360"/>
      <c r="C5" s="54" t="s">
        <v>52</v>
      </c>
      <c r="D5" s="5"/>
      <c r="E5" s="366" t="s">
        <v>53</v>
      </c>
      <c r="F5" s="366"/>
      <c r="G5" s="366"/>
      <c r="H5" s="366"/>
      <c r="I5" s="366"/>
      <c r="J5" s="366"/>
      <c r="K5" s="366"/>
      <c r="L5" s="366"/>
      <c r="M5" s="366" t="s">
        <v>53</v>
      </c>
      <c r="N5" s="366"/>
      <c r="O5" s="366"/>
      <c r="P5" s="366"/>
      <c r="Q5" s="366"/>
      <c r="R5" s="366"/>
      <c r="S5" s="366"/>
      <c r="T5" s="366"/>
      <c r="U5" s="55"/>
      <c r="V5" s="366" t="s">
        <v>188</v>
      </c>
      <c r="W5" s="366"/>
      <c r="X5" s="366"/>
      <c r="Y5" s="366"/>
      <c r="Z5" s="366"/>
      <c r="AA5" s="366"/>
      <c r="AB5" s="366"/>
      <c r="AC5" s="366"/>
      <c r="AD5" s="366" t="s">
        <v>188</v>
      </c>
      <c r="AE5" s="366"/>
      <c r="AF5" s="366"/>
      <c r="AG5" s="366"/>
      <c r="AH5" s="366"/>
      <c r="AI5" s="366"/>
      <c r="AJ5" s="366"/>
      <c r="AK5" s="366"/>
    </row>
    <row r="6" spans="1:37" x14ac:dyDescent="0.25">
      <c r="A6" s="358"/>
      <c r="B6" s="361"/>
      <c r="C6" s="47" t="s">
        <v>54</v>
      </c>
      <c r="D6" s="18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6"/>
      <c r="U6" s="18"/>
      <c r="V6" s="367"/>
      <c r="W6" s="368"/>
      <c r="X6" s="368"/>
      <c r="Y6" s="368"/>
      <c r="Z6" s="368"/>
      <c r="AA6" s="368"/>
      <c r="AB6" s="368"/>
      <c r="AC6" s="369"/>
      <c r="AD6" s="367"/>
      <c r="AE6" s="368"/>
      <c r="AF6" s="368"/>
      <c r="AG6" s="368"/>
      <c r="AH6" s="368"/>
      <c r="AI6" s="368"/>
      <c r="AJ6" s="368"/>
      <c r="AK6" s="369"/>
    </row>
    <row r="7" spans="1:37" x14ac:dyDescent="0.25">
      <c r="A7" s="6"/>
      <c r="B7" s="8"/>
      <c r="C7" s="46"/>
      <c r="E7" s="330"/>
      <c r="F7" s="331"/>
      <c r="G7" s="331"/>
      <c r="H7" s="331"/>
      <c r="I7" s="331"/>
      <c r="J7" s="331"/>
      <c r="K7" s="331"/>
      <c r="L7" s="331"/>
      <c r="M7" s="330"/>
      <c r="N7" s="331"/>
      <c r="O7" s="331"/>
      <c r="P7" s="331"/>
      <c r="Q7" s="331"/>
      <c r="R7" s="331"/>
      <c r="S7" s="331"/>
      <c r="T7" s="331"/>
      <c r="V7" s="330"/>
      <c r="W7" s="331"/>
      <c r="X7" s="331"/>
      <c r="Y7" s="331"/>
      <c r="Z7" s="331"/>
      <c r="AA7" s="331"/>
      <c r="AB7" s="331"/>
      <c r="AC7" s="331"/>
      <c r="AD7" s="330"/>
      <c r="AE7" s="331"/>
      <c r="AF7" s="331"/>
      <c r="AG7" s="331"/>
      <c r="AH7" s="331"/>
      <c r="AI7" s="331"/>
      <c r="AJ7" s="331"/>
      <c r="AK7" s="331"/>
    </row>
    <row r="8" spans="1:37" ht="15" customHeight="1" thickBot="1" x14ac:dyDescent="0.3">
      <c r="A8" s="348" t="s">
        <v>55</v>
      </c>
      <c r="B8" s="349" t="s">
        <v>56</v>
      </c>
      <c r="C8" s="44" t="s">
        <v>57</v>
      </c>
      <c r="E8" s="326" t="s">
        <v>220</v>
      </c>
      <c r="F8" s="327"/>
      <c r="G8" s="327"/>
      <c r="H8" s="327"/>
      <c r="I8" s="327"/>
      <c r="J8" s="327"/>
      <c r="K8" s="327"/>
      <c r="L8" s="327"/>
      <c r="M8" s="326" t="s">
        <v>221</v>
      </c>
      <c r="N8" s="327"/>
      <c r="O8" s="327"/>
      <c r="P8" s="327"/>
      <c r="Q8" s="327"/>
      <c r="R8" s="327"/>
      <c r="S8" s="327"/>
      <c r="T8" s="327"/>
      <c r="V8" s="326" t="s">
        <v>222</v>
      </c>
      <c r="W8" s="327"/>
      <c r="X8" s="327"/>
      <c r="Y8" s="327"/>
      <c r="Z8" s="327"/>
      <c r="AA8" s="327"/>
      <c r="AB8" s="327"/>
      <c r="AC8" s="327"/>
      <c r="AD8" s="326" t="s">
        <v>223</v>
      </c>
      <c r="AE8" s="327"/>
      <c r="AF8" s="327"/>
      <c r="AG8" s="327"/>
      <c r="AH8" s="327"/>
      <c r="AI8" s="327"/>
      <c r="AJ8" s="327"/>
      <c r="AK8" s="327"/>
    </row>
    <row r="9" spans="1:37" x14ac:dyDescent="0.25">
      <c r="A9" s="348"/>
      <c r="B9" s="349"/>
      <c r="C9" s="9" t="s">
        <v>60</v>
      </c>
      <c r="E9" s="326" t="s">
        <v>224</v>
      </c>
      <c r="F9" s="327"/>
      <c r="G9" s="327"/>
      <c r="H9" s="327"/>
      <c r="I9" s="327"/>
      <c r="J9" s="327"/>
      <c r="K9" s="327"/>
      <c r="L9" s="327"/>
      <c r="M9" s="326" t="s">
        <v>225</v>
      </c>
      <c r="N9" s="327"/>
      <c r="O9" s="327"/>
      <c r="P9" s="327"/>
      <c r="Q9" s="327"/>
      <c r="R9" s="327"/>
      <c r="S9" s="327"/>
      <c r="T9" s="327"/>
      <c r="V9" s="326" t="s">
        <v>226</v>
      </c>
      <c r="W9" s="327"/>
      <c r="X9" s="327"/>
      <c r="Y9" s="327"/>
      <c r="Z9" s="327"/>
      <c r="AA9" s="327"/>
      <c r="AB9" s="327"/>
      <c r="AC9" s="327"/>
      <c r="AD9" s="326" t="s">
        <v>227</v>
      </c>
      <c r="AE9" s="327"/>
      <c r="AF9" s="327"/>
      <c r="AG9" s="327"/>
      <c r="AH9" s="327"/>
      <c r="AI9" s="327"/>
      <c r="AJ9" s="327"/>
      <c r="AK9" s="327"/>
    </row>
    <row r="10" spans="1:37" x14ac:dyDescent="0.25">
      <c r="A10" s="348"/>
      <c r="B10" s="349"/>
      <c r="C10" s="45" t="s">
        <v>64</v>
      </c>
      <c r="E10" s="326" t="s">
        <v>228</v>
      </c>
      <c r="F10" s="327"/>
      <c r="G10" s="327"/>
      <c r="H10" s="327"/>
      <c r="I10" s="327"/>
      <c r="J10" s="327"/>
      <c r="K10" s="327"/>
      <c r="L10" s="327"/>
      <c r="M10" s="326" t="s">
        <v>228</v>
      </c>
      <c r="N10" s="327"/>
      <c r="O10" s="327"/>
      <c r="P10" s="327"/>
      <c r="Q10" s="327"/>
      <c r="R10" s="327"/>
      <c r="S10" s="327"/>
      <c r="T10" s="327"/>
      <c r="V10" s="326" t="s">
        <v>229</v>
      </c>
      <c r="W10" s="327"/>
      <c r="X10" s="327"/>
      <c r="Y10" s="327"/>
      <c r="Z10" s="327"/>
      <c r="AA10" s="327"/>
      <c r="AB10" s="327"/>
      <c r="AC10" s="327"/>
      <c r="AD10" s="326" t="s">
        <v>230</v>
      </c>
      <c r="AE10" s="327"/>
      <c r="AF10" s="327"/>
      <c r="AG10" s="327"/>
      <c r="AH10" s="327"/>
      <c r="AI10" s="327"/>
      <c r="AJ10" s="327"/>
      <c r="AK10" s="327"/>
    </row>
    <row r="11" spans="1:37" x14ac:dyDescent="0.25">
      <c r="A11" s="7"/>
      <c r="B11" s="10"/>
      <c r="C11" s="10"/>
      <c r="E11" s="236"/>
      <c r="F11" s="237"/>
      <c r="G11" s="237"/>
      <c r="H11" s="237"/>
      <c r="I11" s="237"/>
      <c r="J11" s="237"/>
      <c r="K11" s="237"/>
      <c r="L11" s="237"/>
      <c r="M11" s="236"/>
      <c r="N11" s="237"/>
      <c r="O11" s="237"/>
      <c r="P11" s="237"/>
      <c r="Q11" s="237"/>
      <c r="R11" s="237"/>
      <c r="S11" s="237"/>
      <c r="T11" s="237"/>
      <c r="V11" s="236"/>
      <c r="W11" s="237"/>
      <c r="X11" s="237"/>
      <c r="Y11" s="237"/>
      <c r="Z11" s="237"/>
      <c r="AA11" s="237"/>
      <c r="AB11" s="237"/>
      <c r="AC11" s="237"/>
      <c r="AD11" s="236"/>
      <c r="AE11" s="237"/>
      <c r="AF11" s="237"/>
      <c r="AG11" s="237"/>
      <c r="AH11" s="237"/>
      <c r="AI11" s="237"/>
      <c r="AJ11" s="237"/>
      <c r="AK11" s="237"/>
    </row>
    <row r="12" spans="1:37" ht="15" customHeight="1" x14ac:dyDescent="0.25">
      <c r="A12" s="336" t="s">
        <v>67</v>
      </c>
      <c r="B12" s="339" t="s">
        <v>68</v>
      </c>
      <c r="C12" s="42" t="s">
        <v>69</v>
      </c>
      <c r="E12" s="342" t="s">
        <v>70</v>
      </c>
      <c r="F12" s="343"/>
      <c r="G12" s="343"/>
      <c r="H12" s="343"/>
      <c r="I12" s="343"/>
      <c r="J12" s="343"/>
      <c r="K12" s="343"/>
      <c r="L12" s="343"/>
      <c r="M12" s="342" t="s">
        <v>70</v>
      </c>
      <c r="N12" s="343"/>
      <c r="O12" s="343"/>
      <c r="P12" s="343"/>
      <c r="Q12" s="343"/>
      <c r="R12" s="343"/>
      <c r="S12" s="343"/>
      <c r="T12" s="343"/>
      <c r="V12" s="342" t="s">
        <v>70</v>
      </c>
      <c r="W12" s="343"/>
      <c r="X12" s="343"/>
      <c r="Y12" s="343"/>
      <c r="Z12" s="343"/>
      <c r="AA12" s="343"/>
      <c r="AB12" s="343"/>
      <c r="AC12" s="343"/>
      <c r="AD12" s="342" t="s">
        <v>70</v>
      </c>
      <c r="AE12" s="343"/>
      <c r="AF12" s="343"/>
      <c r="AG12" s="343"/>
      <c r="AH12" s="343"/>
      <c r="AI12" s="343"/>
      <c r="AJ12" s="343"/>
      <c r="AK12" s="343"/>
    </row>
    <row r="13" spans="1:37" x14ac:dyDescent="0.25">
      <c r="A13" s="337"/>
      <c r="B13" s="340"/>
      <c r="C13" s="11" t="s">
        <v>71</v>
      </c>
      <c r="E13" s="344" t="s">
        <v>327</v>
      </c>
      <c r="F13" s="345"/>
      <c r="G13" s="345"/>
      <c r="H13" s="345"/>
      <c r="I13" s="345"/>
      <c r="J13" s="345"/>
      <c r="K13" s="345"/>
      <c r="L13" s="345"/>
      <c r="M13" s="344" t="s">
        <v>328</v>
      </c>
      <c r="N13" s="345"/>
      <c r="O13" s="345"/>
      <c r="P13" s="345"/>
      <c r="Q13" s="345"/>
      <c r="R13" s="345"/>
      <c r="S13" s="345"/>
      <c r="T13" s="345"/>
      <c r="V13" s="344" t="s">
        <v>231</v>
      </c>
      <c r="W13" s="345"/>
      <c r="X13" s="345"/>
      <c r="Y13" s="345"/>
      <c r="Z13" s="345"/>
      <c r="AA13" s="345"/>
      <c r="AB13" s="345"/>
      <c r="AC13" s="345"/>
      <c r="AD13" s="344" t="s">
        <v>232</v>
      </c>
      <c r="AE13" s="345"/>
      <c r="AF13" s="345"/>
      <c r="AG13" s="345"/>
      <c r="AH13" s="345"/>
      <c r="AI13" s="345"/>
      <c r="AJ13" s="345"/>
      <c r="AK13" s="345"/>
    </row>
    <row r="14" spans="1:37" x14ac:dyDescent="0.25">
      <c r="A14" s="338"/>
      <c r="B14" s="341"/>
      <c r="C14" s="43" t="s">
        <v>75</v>
      </c>
      <c r="E14" s="328" t="s">
        <v>233</v>
      </c>
      <c r="F14" s="329"/>
      <c r="G14" s="329"/>
      <c r="H14" s="329"/>
      <c r="I14" s="329"/>
      <c r="J14" s="329"/>
      <c r="K14" s="329"/>
      <c r="L14" s="329"/>
      <c r="M14" s="328" t="s">
        <v>234</v>
      </c>
      <c r="N14" s="329"/>
      <c r="O14" s="329"/>
      <c r="P14" s="329"/>
      <c r="Q14" s="329"/>
      <c r="R14" s="329"/>
      <c r="S14" s="329"/>
      <c r="T14" s="329"/>
      <c r="V14" s="328" t="s">
        <v>235</v>
      </c>
      <c r="W14" s="329"/>
      <c r="X14" s="329"/>
      <c r="Y14" s="329"/>
      <c r="Z14" s="329"/>
      <c r="AA14" s="329"/>
      <c r="AB14" s="329"/>
      <c r="AC14" s="329"/>
      <c r="AD14" s="413" t="s">
        <v>236</v>
      </c>
      <c r="AE14" s="414"/>
      <c r="AF14" s="414"/>
      <c r="AG14" s="414"/>
      <c r="AH14" s="414"/>
      <c r="AI14" s="414"/>
      <c r="AJ14" s="414"/>
      <c r="AK14" s="414"/>
    </row>
    <row r="15" spans="1:37" ht="15.75" thickBot="1" x14ac:dyDescent="0.3">
      <c r="A15" s="7"/>
      <c r="B15" s="10"/>
      <c r="C15" s="10"/>
      <c r="E15" s="236"/>
      <c r="F15" s="237"/>
      <c r="G15" s="237"/>
      <c r="H15" s="237"/>
      <c r="I15" s="237"/>
      <c r="J15" s="237"/>
      <c r="K15" s="237"/>
      <c r="L15" s="237"/>
      <c r="M15" s="236"/>
      <c r="N15" s="237"/>
      <c r="O15" s="237"/>
      <c r="P15" s="237"/>
      <c r="Q15" s="237"/>
      <c r="R15" s="237"/>
      <c r="S15" s="237"/>
      <c r="T15" s="237"/>
      <c r="V15" s="236"/>
      <c r="W15" s="237"/>
      <c r="X15" s="237"/>
      <c r="Y15" s="237"/>
      <c r="Z15" s="237"/>
      <c r="AA15" s="237"/>
      <c r="AB15" s="237"/>
      <c r="AC15" s="237"/>
      <c r="AD15" s="236"/>
      <c r="AE15" s="237"/>
      <c r="AF15" s="237"/>
      <c r="AG15" s="237"/>
      <c r="AH15" s="237"/>
      <c r="AI15" s="237"/>
      <c r="AJ15" s="237"/>
      <c r="AK15" s="237"/>
    </row>
    <row r="16" spans="1:37" ht="15.75" customHeight="1" thickBot="1" x14ac:dyDescent="0.3">
      <c r="A16" s="332" t="s">
        <v>79</v>
      </c>
      <c r="B16" s="309" t="s">
        <v>80</v>
      </c>
      <c r="C16" s="36" t="s">
        <v>81</v>
      </c>
      <c r="D16" s="165"/>
      <c r="E16" s="38" t="s">
        <v>82</v>
      </c>
      <c r="F16" s="126" t="s">
        <v>83</v>
      </c>
      <c r="G16" s="322" t="s">
        <v>84</v>
      </c>
      <c r="H16" s="323"/>
      <c r="I16" s="126" t="s">
        <v>85</v>
      </c>
      <c r="J16" s="126" t="s">
        <v>86</v>
      </c>
      <c r="K16" s="126" t="s">
        <v>87</v>
      </c>
      <c r="L16" s="126" t="s">
        <v>88</v>
      </c>
      <c r="M16" s="38" t="s">
        <v>82</v>
      </c>
      <c r="N16" s="126" t="s">
        <v>83</v>
      </c>
      <c r="O16" s="322" t="s">
        <v>84</v>
      </c>
      <c r="P16" s="323"/>
      <c r="Q16" s="131" t="s">
        <v>85</v>
      </c>
      <c r="R16" s="126" t="s">
        <v>86</v>
      </c>
      <c r="S16" s="126" t="s">
        <v>87</v>
      </c>
      <c r="T16" s="126" t="s">
        <v>88</v>
      </c>
      <c r="V16" s="38" t="s">
        <v>82</v>
      </c>
      <c r="W16" s="37" t="s">
        <v>83</v>
      </c>
      <c r="X16" s="322" t="s">
        <v>84</v>
      </c>
      <c r="Y16" s="323"/>
      <c r="Z16" s="133" t="s">
        <v>85</v>
      </c>
      <c r="AA16" s="126" t="s">
        <v>86</v>
      </c>
      <c r="AB16" s="126" t="s">
        <v>87</v>
      </c>
      <c r="AC16" s="126" t="s">
        <v>88</v>
      </c>
      <c r="AD16" s="38" t="s">
        <v>82</v>
      </c>
      <c r="AE16" s="37" t="s">
        <v>83</v>
      </c>
      <c r="AF16" s="322" t="s">
        <v>84</v>
      </c>
      <c r="AG16" s="323"/>
      <c r="AH16" s="126" t="s">
        <v>85</v>
      </c>
      <c r="AI16" s="126" t="s">
        <v>86</v>
      </c>
      <c r="AJ16" s="126" t="s">
        <v>87</v>
      </c>
      <c r="AK16" s="126" t="s">
        <v>88</v>
      </c>
    </row>
    <row r="17" spans="1:37" ht="15" customHeight="1" x14ac:dyDescent="0.25">
      <c r="A17" s="333"/>
      <c r="B17" s="310"/>
      <c r="C17" s="12" t="s">
        <v>117</v>
      </c>
      <c r="D17" s="165"/>
      <c r="E17" s="40" t="s">
        <v>125</v>
      </c>
      <c r="F17" s="56" t="s">
        <v>126</v>
      </c>
      <c r="G17" s="230" t="s">
        <v>92</v>
      </c>
      <c r="H17" s="231"/>
      <c r="I17" s="119" t="s">
        <v>237</v>
      </c>
      <c r="J17" s="90" t="s">
        <v>94</v>
      </c>
      <c r="K17" s="90">
        <v>1</v>
      </c>
      <c r="L17" s="90">
        <v>58</v>
      </c>
      <c r="M17" s="39" t="s">
        <v>125</v>
      </c>
      <c r="N17" s="56" t="s">
        <v>126</v>
      </c>
      <c r="O17" s="230" t="s">
        <v>92</v>
      </c>
      <c r="P17" s="231"/>
      <c r="Q17" s="90" t="s">
        <v>238</v>
      </c>
      <c r="R17" s="90" t="s">
        <v>94</v>
      </c>
      <c r="S17" s="90">
        <v>1</v>
      </c>
      <c r="T17" s="90">
        <v>38.71</v>
      </c>
      <c r="V17" s="40" t="s">
        <v>125</v>
      </c>
      <c r="W17" s="56" t="s">
        <v>126</v>
      </c>
      <c r="X17" s="230" t="s">
        <v>92</v>
      </c>
      <c r="Y17" s="231"/>
      <c r="Z17" s="132" t="s">
        <v>237</v>
      </c>
      <c r="AA17" s="90" t="s">
        <v>94</v>
      </c>
      <c r="AB17" s="90">
        <v>1</v>
      </c>
      <c r="AC17" s="90">
        <v>57.33</v>
      </c>
      <c r="AD17" s="40" t="s">
        <v>125</v>
      </c>
      <c r="AE17" s="56" t="s">
        <v>126</v>
      </c>
      <c r="AF17" s="230" t="s">
        <v>144</v>
      </c>
      <c r="AG17" s="231"/>
      <c r="AH17" s="119" t="s">
        <v>237</v>
      </c>
      <c r="AI17" s="90" t="s">
        <v>94</v>
      </c>
      <c r="AJ17" s="90">
        <v>1</v>
      </c>
      <c r="AK17" s="90">
        <v>59.1</v>
      </c>
    </row>
    <row r="18" spans="1:37" ht="15" customHeight="1" x14ac:dyDescent="0.25">
      <c r="A18" s="333"/>
      <c r="B18" s="310"/>
      <c r="C18" s="12" t="s">
        <v>239</v>
      </c>
      <c r="D18" s="165"/>
      <c r="E18" s="39"/>
      <c r="F18" s="82"/>
      <c r="G18" s="120"/>
      <c r="H18" s="121"/>
      <c r="I18" s="90"/>
      <c r="J18" s="90"/>
      <c r="K18" s="90"/>
      <c r="L18" s="90"/>
      <c r="M18" s="39"/>
      <c r="N18" s="82"/>
      <c r="O18" s="120"/>
      <c r="P18" s="121"/>
      <c r="Q18" s="90"/>
      <c r="R18" s="90"/>
      <c r="S18" s="90"/>
      <c r="T18" s="90"/>
      <c r="V18" s="84" t="s">
        <v>240</v>
      </c>
      <c r="W18" s="82" t="s">
        <v>241</v>
      </c>
      <c r="X18" s="230" t="s">
        <v>242</v>
      </c>
      <c r="Y18" s="231"/>
      <c r="Z18" s="90" t="s">
        <v>243</v>
      </c>
      <c r="AA18" s="90" t="s">
        <v>135</v>
      </c>
      <c r="AB18" s="90">
        <v>1</v>
      </c>
      <c r="AC18" s="90">
        <v>1.1000000000000001</v>
      </c>
      <c r="AD18" s="84" t="s">
        <v>240</v>
      </c>
      <c r="AE18" s="82" t="s">
        <v>241</v>
      </c>
      <c r="AF18" s="230" t="s">
        <v>242</v>
      </c>
      <c r="AG18" s="231"/>
      <c r="AH18" s="90" t="s">
        <v>243</v>
      </c>
      <c r="AI18" s="90" t="s">
        <v>135</v>
      </c>
      <c r="AJ18" s="90">
        <v>1</v>
      </c>
      <c r="AK18" s="90"/>
    </row>
    <row r="19" spans="1:37" ht="15" customHeight="1" x14ac:dyDescent="0.25">
      <c r="A19" s="333"/>
      <c r="B19" s="310"/>
      <c r="C19" s="12" t="s">
        <v>117</v>
      </c>
      <c r="D19" s="165"/>
      <c r="E19" s="39"/>
      <c r="F19" s="82"/>
      <c r="G19" s="120"/>
      <c r="H19" s="121"/>
      <c r="I19" s="90"/>
      <c r="J19" s="90"/>
      <c r="K19" s="90"/>
      <c r="L19" s="90"/>
      <c r="M19" s="39" t="s">
        <v>118</v>
      </c>
      <c r="N19" s="33" t="s">
        <v>121</v>
      </c>
      <c r="O19" s="230" t="s">
        <v>114</v>
      </c>
      <c r="P19" s="231"/>
      <c r="Q19" s="90" t="s">
        <v>238</v>
      </c>
      <c r="R19" s="90" t="s">
        <v>154</v>
      </c>
      <c r="S19" s="90">
        <v>1</v>
      </c>
      <c r="T19" s="90">
        <v>38.22</v>
      </c>
      <c r="V19" s="39"/>
      <c r="W19" s="33"/>
      <c r="X19" s="120"/>
      <c r="Y19" s="121"/>
      <c r="Z19" s="90"/>
      <c r="AA19" s="90"/>
      <c r="AB19" s="90"/>
      <c r="AC19" s="90"/>
      <c r="AD19" s="39" t="s">
        <v>118</v>
      </c>
      <c r="AE19" s="33" t="s">
        <v>119</v>
      </c>
      <c r="AF19" s="230" t="s">
        <v>114</v>
      </c>
      <c r="AG19" s="231"/>
      <c r="AH19" s="90" t="s">
        <v>238</v>
      </c>
      <c r="AI19" s="90" t="s">
        <v>94</v>
      </c>
      <c r="AJ19" s="90">
        <v>1</v>
      </c>
      <c r="AK19" s="90">
        <v>39.229999999999997</v>
      </c>
    </row>
    <row r="20" spans="1:37" ht="15" customHeight="1" x14ac:dyDescent="0.25">
      <c r="A20" s="333"/>
      <c r="B20" s="310"/>
      <c r="C20" s="12" t="s">
        <v>244</v>
      </c>
      <c r="D20" s="165"/>
      <c r="E20" s="39" t="s">
        <v>112</v>
      </c>
      <c r="F20" s="82" t="s">
        <v>245</v>
      </c>
      <c r="G20" s="230" t="s">
        <v>246</v>
      </c>
      <c r="H20" s="231"/>
      <c r="I20" s="90" t="s">
        <v>238</v>
      </c>
      <c r="J20" s="90" t="s">
        <v>107</v>
      </c>
      <c r="K20" s="90">
        <v>1</v>
      </c>
      <c r="L20" s="90">
        <v>40.86</v>
      </c>
      <c r="M20" s="39"/>
      <c r="N20" s="33"/>
      <c r="O20" s="120"/>
      <c r="P20" s="121"/>
      <c r="Q20" s="90"/>
      <c r="R20" s="90"/>
      <c r="S20" s="90"/>
      <c r="T20" s="90"/>
      <c r="V20" s="39"/>
      <c r="W20" s="33"/>
      <c r="X20" s="120"/>
      <c r="Y20" s="121"/>
      <c r="Z20" s="90"/>
      <c r="AA20" s="90"/>
      <c r="AB20" s="90"/>
      <c r="AC20" s="90"/>
      <c r="AD20" s="39" t="s">
        <v>112</v>
      </c>
      <c r="AE20" s="82" t="s">
        <v>245</v>
      </c>
      <c r="AF20" s="230" t="s">
        <v>242</v>
      </c>
      <c r="AG20" s="231"/>
      <c r="AH20" s="90" t="s">
        <v>247</v>
      </c>
      <c r="AI20" s="90" t="s">
        <v>102</v>
      </c>
      <c r="AJ20" s="90">
        <v>1</v>
      </c>
      <c r="AK20" s="90">
        <v>37.36</v>
      </c>
    </row>
    <row r="21" spans="1:37" x14ac:dyDescent="0.25">
      <c r="A21" s="333"/>
      <c r="B21" s="310"/>
      <c r="C21" s="12" t="s">
        <v>89</v>
      </c>
      <c r="D21" s="165"/>
      <c r="E21" s="39" t="s">
        <v>90</v>
      </c>
      <c r="F21" s="70" t="s">
        <v>91</v>
      </c>
      <c r="G21" s="120" t="s">
        <v>92</v>
      </c>
      <c r="H21" s="121"/>
      <c r="I21" s="90" t="s">
        <v>248</v>
      </c>
      <c r="J21" s="90" t="s">
        <v>94</v>
      </c>
      <c r="K21" s="90">
        <v>1</v>
      </c>
      <c r="L21" s="90">
        <v>39.380000000000003</v>
      </c>
      <c r="M21" s="79" t="s">
        <v>103</v>
      </c>
      <c r="N21" s="33" t="s">
        <v>104</v>
      </c>
      <c r="O21" s="220" t="s">
        <v>249</v>
      </c>
      <c r="P21" s="221"/>
      <c r="Q21" s="90" t="s">
        <v>109</v>
      </c>
      <c r="R21" s="90" t="s">
        <v>135</v>
      </c>
      <c r="S21" s="90">
        <v>1</v>
      </c>
      <c r="T21" s="90">
        <v>1.56</v>
      </c>
      <c r="V21" s="79" t="s">
        <v>100</v>
      </c>
      <c r="W21" s="33" t="s">
        <v>96</v>
      </c>
      <c r="X21" s="220" t="s">
        <v>250</v>
      </c>
      <c r="Y21" s="221"/>
      <c r="Z21" s="90" t="s">
        <v>251</v>
      </c>
      <c r="AA21" s="90" t="s">
        <v>107</v>
      </c>
      <c r="AB21" s="90">
        <v>1</v>
      </c>
      <c r="AC21" s="137">
        <v>44</v>
      </c>
      <c r="AD21" s="39" t="s">
        <v>100</v>
      </c>
      <c r="AE21" s="33" t="s">
        <v>96</v>
      </c>
      <c r="AF21" s="230" t="s">
        <v>252</v>
      </c>
      <c r="AG21" s="231"/>
      <c r="AH21" s="90" t="s">
        <v>238</v>
      </c>
      <c r="AI21" s="90" t="s">
        <v>107</v>
      </c>
      <c r="AJ21" s="90">
        <v>1</v>
      </c>
      <c r="AK21" s="90">
        <v>31.45</v>
      </c>
    </row>
    <row r="22" spans="1:37" x14ac:dyDescent="0.25">
      <c r="A22" s="333"/>
      <c r="B22" s="310"/>
      <c r="C22" s="12" t="s">
        <v>89</v>
      </c>
      <c r="D22" s="165"/>
      <c r="E22" s="79" t="s">
        <v>103</v>
      </c>
      <c r="F22" s="33" t="s">
        <v>104</v>
      </c>
      <c r="G22" s="220" t="s">
        <v>249</v>
      </c>
      <c r="H22" s="221"/>
      <c r="I22" s="90" t="s">
        <v>109</v>
      </c>
      <c r="J22" s="90" t="s">
        <v>135</v>
      </c>
      <c r="K22" s="90">
        <v>1</v>
      </c>
      <c r="L22" s="90">
        <v>1.23</v>
      </c>
      <c r="M22" s="79"/>
      <c r="N22" s="33"/>
      <c r="O22" s="220"/>
      <c r="P22" s="221"/>
      <c r="Q22" s="90"/>
      <c r="R22" s="90"/>
      <c r="S22" s="90"/>
      <c r="T22" s="90"/>
      <c r="V22" s="39"/>
      <c r="W22" s="33"/>
      <c r="X22" s="120"/>
      <c r="Y22" s="121"/>
      <c r="Z22" s="90"/>
      <c r="AA22" s="90"/>
      <c r="AB22" s="90"/>
      <c r="AC22" s="90"/>
      <c r="AD22" s="79" t="s">
        <v>103</v>
      </c>
      <c r="AE22" s="33" t="s">
        <v>104</v>
      </c>
      <c r="AF22" s="220" t="s">
        <v>250</v>
      </c>
      <c r="AG22" s="221"/>
      <c r="AH22" s="90" t="s">
        <v>253</v>
      </c>
      <c r="AI22" s="90" t="s">
        <v>154</v>
      </c>
      <c r="AJ22" s="90">
        <v>1</v>
      </c>
      <c r="AK22" s="90">
        <v>1.83</v>
      </c>
    </row>
    <row r="23" spans="1:37" x14ac:dyDescent="0.25">
      <c r="A23" s="333"/>
      <c r="B23" s="310"/>
      <c r="C23" s="12" t="s">
        <v>254</v>
      </c>
      <c r="D23" s="165"/>
      <c r="E23" s="84" t="s">
        <v>255</v>
      </c>
      <c r="F23" s="33" t="s">
        <v>256</v>
      </c>
      <c r="G23" s="230" t="s">
        <v>242</v>
      </c>
      <c r="H23" s="231"/>
      <c r="I23" s="90" t="s">
        <v>257</v>
      </c>
      <c r="J23" s="90" t="s">
        <v>135</v>
      </c>
      <c r="K23" s="90">
        <v>1</v>
      </c>
      <c r="L23" s="90">
        <v>1.93</v>
      </c>
      <c r="M23" s="39"/>
      <c r="N23" s="33"/>
      <c r="O23" s="230"/>
      <c r="P23" s="231"/>
      <c r="Q23" s="90"/>
      <c r="R23" s="90"/>
      <c r="S23" s="90"/>
      <c r="T23" s="90"/>
      <c r="V23" s="84" t="s">
        <v>255</v>
      </c>
      <c r="W23" s="33" t="s">
        <v>256</v>
      </c>
      <c r="X23" s="230" t="s">
        <v>242</v>
      </c>
      <c r="Y23" s="231"/>
      <c r="Z23" s="90" t="s">
        <v>257</v>
      </c>
      <c r="AA23" s="90" t="s">
        <v>135</v>
      </c>
      <c r="AB23" s="90">
        <v>1</v>
      </c>
      <c r="AC23" s="90">
        <v>2.06</v>
      </c>
      <c r="AD23" s="84"/>
      <c r="AE23" s="33"/>
      <c r="AF23" s="230"/>
      <c r="AG23" s="231"/>
      <c r="AH23" s="90"/>
      <c r="AI23" s="90"/>
      <c r="AJ23" s="90"/>
      <c r="AK23" s="90"/>
    </row>
    <row r="24" spans="1:37" x14ac:dyDescent="0.25">
      <c r="A24" s="333"/>
      <c r="B24" s="310"/>
      <c r="C24" s="12" t="s">
        <v>254</v>
      </c>
      <c r="D24" s="165"/>
      <c r="E24" s="84"/>
      <c r="F24" s="33"/>
      <c r="G24" s="120"/>
      <c r="H24" s="121"/>
      <c r="I24" s="90"/>
      <c r="J24" s="90"/>
      <c r="K24" s="90"/>
      <c r="L24" s="90"/>
      <c r="M24" s="39"/>
      <c r="N24" s="33"/>
      <c r="O24" s="120"/>
      <c r="P24" s="121"/>
      <c r="Q24" s="90"/>
      <c r="R24" s="90"/>
      <c r="S24" s="90"/>
      <c r="T24" s="90"/>
      <c r="V24" s="84" t="s">
        <v>255</v>
      </c>
      <c r="W24" s="33" t="s">
        <v>256</v>
      </c>
      <c r="X24" s="230" t="s">
        <v>242</v>
      </c>
      <c r="Y24" s="231"/>
      <c r="Z24" s="90" t="s">
        <v>258</v>
      </c>
      <c r="AA24" s="90" t="s">
        <v>135</v>
      </c>
      <c r="AB24" s="90">
        <v>1</v>
      </c>
      <c r="AC24" s="90">
        <v>4.12</v>
      </c>
      <c r="AD24" s="84" t="s">
        <v>255</v>
      </c>
      <c r="AE24" s="33" t="s">
        <v>256</v>
      </c>
      <c r="AF24" s="230" t="s">
        <v>242</v>
      </c>
      <c r="AG24" s="231"/>
      <c r="AH24" s="90" t="s">
        <v>257</v>
      </c>
      <c r="AI24" s="90" t="s">
        <v>135</v>
      </c>
      <c r="AJ24" s="90">
        <v>1</v>
      </c>
      <c r="AK24" s="90">
        <v>2.2999999999999998</v>
      </c>
    </row>
    <row r="25" spans="1:37" x14ac:dyDescent="0.25">
      <c r="A25" s="333"/>
      <c r="B25" s="310"/>
      <c r="C25" s="12" t="s">
        <v>117</v>
      </c>
      <c r="D25" s="165"/>
      <c r="E25" s="40"/>
      <c r="F25" s="56"/>
      <c r="G25" s="230"/>
      <c r="H25" s="231"/>
      <c r="I25" s="119"/>
      <c r="J25" s="90"/>
      <c r="K25" s="90"/>
      <c r="L25" s="90"/>
      <c r="M25" s="86" t="s">
        <v>259</v>
      </c>
      <c r="N25" s="56"/>
      <c r="O25" s="230" t="s">
        <v>260</v>
      </c>
      <c r="P25" s="231"/>
      <c r="Q25" s="119" t="s">
        <v>261</v>
      </c>
      <c r="R25" s="90" t="s">
        <v>135</v>
      </c>
      <c r="S25" s="90">
        <v>1</v>
      </c>
      <c r="T25" s="90">
        <v>2.0699999999999998</v>
      </c>
      <c r="V25" s="39"/>
      <c r="W25" s="33"/>
      <c r="X25" s="230"/>
      <c r="Y25" s="231"/>
      <c r="Z25" s="90"/>
      <c r="AA25" s="90"/>
      <c r="AB25" s="90"/>
      <c r="AC25" s="90"/>
      <c r="AD25" s="86" t="s">
        <v>259</v>
      </c>
      <c r="AE25" s="56"/>
      <c r="AF25" s="230" t="s">
        <v>260</v>
      </c>
      <c r="AG25" s="231"/>
      <c r="AH25" s="119" t="s">
        <v>261</v>
      </c>
      <c r="AI25" s="90" t="s">
        <v>107</v>
      </c>
      <c r="AJ25" s="90">
        <v>1</v>
      </c>
      <c r="AK25" s="90">
        <v>2.6</v>
      </c>
    </row>
    <row r="26" spans="1:37" x14ac:dyDescent="0.25">
      <c r="A26" s="333"/>
      <c r="B26" s="310"/>
      <c r="C26" s="12" t="s">
        <v>131</v>
      </c>
      <c r="D26" s="165"/>
      <c r="E26" s="101" t="s">
        <v>262</v>
      </c>
      <c r="F26" s="33" t="s">
        <v>263</v>
      </c>
      <c r="G26" s="230" t="s">
        <v>242</v>
      </c>
      <c r="H26" s="231"/>
      <c r="I26" s="90" t="s">
        <v>257</v>
      </c>
      <c r="J26" s="90" t="s">
        <v>135</v>
      </c>
      <c r="K26" s="90">
        <v>1</v>
      </c>
      <c r="L26" s="90">
        <v>1.9</v>
      </c>
      <c r="M26" s="39"/>
      <c r="N26" s="70"/>
      <c r="O26" s="230"/>
      <c r="P26" s="231"/>
      <c r="Q26" s="119"/>
      <c r="R26" s="90"/>
      <c r="S26" s="90"/>
      <c r="T26" s="90"/>
      <c r="V26" s="39"/>
      <c r="W26" s="33"/>
      <c r="X26" s="230"/>
      <c r="Y26" s="231"/>
      <c r="Z26" s="90"/>
      <c r="AA26" s="90"/>
      <c r="AB26" s="90"/>
      <c r="AC26" s="90"/>
      <c r="AD26" s="39"/>
      <c r="AE26" s="33"/>
      <c r="AF26" s="230"/>
      <c r="AG26" s="231"/>
      <c r="AH26" s="90"/>
      <c r="AI26" s="90"/>
      <c r="AJ26" s="90"/>
      <c r="AK26" s="90"/>
    </row>
    <row r="27" spans="1:37" x14ac:dyDescent="0.25">
      <c r="A27" s="333"/>
      <c r="B27" s="310"/>
      <c r="C27" s="12" t="s">
        <v>264</v>
      </c>
      <c r="D27" s="165"/>
      <c r="E27" s="39"/>
      <c r="F27" s="33"/>
      <c r="G27" s="230"/>
      <c r="H27" s="231"/>
      <c r="I27" s="90"/>
      <c r="J27" s="90"/>
      <c r="K27" s="90"/>
      <c r="L27" s="90"/>
      <c r="M27" s="84" t="s">
        <v>265</v>
      </c>
      <c r="N27" s="70" t="s">
        <v>266</v>
      </c>
      <c r="O27" s="230" t="s">
        <v>260</v>
      </c>
      <c r="P27" s="231"/>
      <c r="Q27" s="119" t="s">
        <v>267</v>
      </c>
      <c r="R27" s="90" t="s">
        <v>135</v>
      </c>
      <c r="S27" s="90">
        <v>1</v>
      </c>
      <c r="T27" s="90">
        <v>1.03</v>
      </c>
      <c r="V27" s="39"/>
      <c r="W27" s="33"/>
      <c r="X27" s="230"/>
      <c r="Y27" s="231"/>
      <c r="Z27" s="90"/>
      <c r="AA27" s="90"/>
      <c r="AB27" s="90"/>
      <c r="AC27" s="90"/>
      <c r="AD27" s="39"/>
      <c r="AE27" s="33"/>
      <c r="AF27" s="230"/>
      <c r="AG27" s="231"/>
      <c r="AH27" s="90"/>
      <c r="AI27" s="90"/>
      <c r="AJ27" s="90"/>
      <c r="AK27" s="90"/>
    </row>
    <row r="28" spans="1:37" x14ac:dyDescent="0.25">
      <c r="A28" s="333"/>
      <c r="B28" s="310"/>
      <c r="C28" s="25" t="s">
        <v>117</v>
      </c>
      <c r="D28" s="165"/>
      <c r="E28" s="33"/>
      <c r="F28" s="33"/>
      <c r="G28" s="120"/>
      <c r="H28" s="121"/>
      <c r="I28" s="90"/>
      <c r="J28" s="120"/>
      <c r="K28" s="120"/>
      <c r="L28" s="120"/>
      <c r="M28" s="85" t="s">
        <v>268</v>
      </c>
      <c r="N28" s="78"/>
      <c r="O28" s="230" t="s">
        <v>260</v>
      </c>
      <c r="P28" s="231"/>
      <c r="Q28" s="119" t="s">
        <v>261</v>
      </c>
      <c r="R28" s="90" t="s">
        <v>135</v>
      </c>
      <c r="S28" s="90">
        <v>1</v>
      </c>
      <c r="T28" s="90">
        <v>6.55</v>
      </c>
      <c r="V28" s="39"/>
      <c r="W28" s="33"/>
      <c r="X28" s="120"/>
      <c r="Y28" s="121"/>
      <c r="Z28" s="90"/>
      <c r="AA28" s="90"/>
      <c r="AB28" s="90"/>
      <c r="AC28" s="90"/>
      <c r="AD28" s="86" t="s">
        <v>259</v>
      </c>
      <c r="AE28" s="56"/>
      <c r="AF28" s="230" t="s">
        <v>260</v>
      </c>
      <c r="AG28" s="231"/>
      <c r="AH28" s="119" t="s">
        <v>269</v>
      </c>
      <c r="AI28" s="90" t="s">
        <v>135</v>
      </c>
      <c r="AJ28" s="90">
        <v>1</v>
      </c>
      <c r="AK28" s="90">
        <v>1.3</v>
      </c>
    </row>
    <row r="29" spans="1:37" x14ac:dyDescent="0.25">
      <c r="A29" s="333"/>
      <c r="B29" s="310"/>
      <c r="C29" s="25" t="s">
        <v>270</v>
      </c>
      <c r="D29" s="165"/>
      <c r="E29" s="39"/>
      <c r="F29" s="33"/>
      <c r="G29" s="120"/>
      <c r="H29" s="121"/>
      <c r="I29" s="90"/>
      <c r="J29" s="120"/>
      <c r="K29" s="120"/>
      <c r="L29" s="120"/>
      <c r="M29" s="85" t="s">
        <v>271</v>
      </c>
      <c r="N29" s="78" t="s">
        <v>272</v>
      </c>
      <c r="O29" s="230" t="s">
        <v>260</v>
      </c>
      <c r="P29" s="231"/>
      <c r="Q29" s="119" t="s">
        <v>261</v>
      </c>
      <c r="R29" s="90" t="s">
        <v>135</v>
      </c>
      <c r="S29" s="90">
        <v>1</v>
      </c>
      <c r="T29" s="90">
        <v>2.59</v>
      </c>
      <c r="V29" s="39"/>
      <c r="W29" s="33"/>
      <c r="X29" s="120"/>
      <c r="Y29" s="121"/>
      <c r="Z29" s="90"/>
      <c r="AA29" s="90"/>
      <c r="AB29" s="90"/>
      <c r="AC29" s="90"/>
      <c r="AD29" s="39"/>
      <c r="AE29" s="33"/>
      <c r="AF29" s="120"/>
      <c r="AG29" s="121"/>
      <c r="AH29" s="90"/>
      <c r="AI29" s="90"/>
      <c r="AJ29" s="90"/>
      <c r="AK29" s="90"/>
    </row>
    <row r="30" spans="1:37" x14ac:dyDescent="0.25">
      <c r="A30" s="333"/>
      <c r="B30" s="310"/>
      <c r="C30" s="25" t="s">
        <v>130</v>
      </c>
      <c r="D30" s="165"/>
      <c r="E30" s="39"/>
      <c r="F30" s="33"/>
      <c r="G30" s="230"/>
      <c r="H30" s="231"/>
      <c r="I30" s="90"/>
      <c r="J30" s="90"/>
      <c r="K30" s="90"/>
      <c r="L30" s="90"/>
      <c r="M30" s="41"/>
      <c r="N30" s="57"/>
      <c r="O30" s="228"/>
      <c r="P30" s="229"/>
      <c r="Q30" s="35"/>
      <c r="R30" s="130"/>
      <c r="S30" s="130"/>
      <c r="T30" s="90"/>
      <c r="V30" s="39"/>
      <c r="W30" s="33"/>
      <c r="X30" s="230"/>
      <c r="Y30" s="231"/>
      <c r="Z30" s="90"/>
      <c r="AA30" s="90"/>
      <c r="AB30" s="90"/>
      <c r="AC30" s="90"/>
      <c r="AD30" s="39"/>
      <c r="AE30" s="33"/>
      <c r="AF30" s="230"/>
      <c r="AG30" s="231"/>
      <c r="AH30" s="90"/>
      <c r="AI30" s="90"/>
      <c r="AJ30" s="90"/>
      <c r="AK30" s="90"/>
    </row>
    <row r="31" spans="1:37" ht="17.25" x14ac:dyDescent="0.25">
      <c r="A31" s="333"/>
      <c r="B31" s="310"/>
      <c r="C31" s="36" t="s">
        <v>136</v>
      </c>
      <c r="D31" s="165"/>
      <c r="E31" s="38" t="s">
        <v>82</v>
      </c>
      <c r="F31" s="126" t="s">
        <v>273</v>
      </c>
      <c r="G31" s="322" t="s">
        <v>84</v>
      </c>
      <c r="H31" s="323"/>
      <c r="I31" s="126" t="s">
        <v>274</v>
      </c>
      <c r="J31" s="126"/>
      <c r="K31" s="126"/>
      <c r="L31" s="126"/>
      <c r="M31" s="38"/>
      <c r="N31" s="126"/>
      <c r="O31" s="322"/>
      <c r="P31" s="323"/>
      <c r="Q31" s="126"/>
      <c r="R31" s="126"/>
      <c r="S31" s="126"/>
      <c r="T31" s="126"/>
      <c r="V31" s="38"/>
      <c r="W31" s="126"/>
      <c r="X31" s="322"/>
      <c r="Y31" s="323"/>
      <c r="Z31" s="126"/>
      <c r="AA31" s="126"/>
      <c r="AB31" s="126"/>
      <c r="AC31" s="126"/>
      <c r="AD31" s="38"/>
      <c r="AE31" s="126"/>
      <c r="AF31" s="322"/>
      <c r="AG31" s="323"/>
      <c r="AH31" s="126"/>
      <c r="AI31" s="126"/>
      <c r="AJ31" s="126"/>
      <c r="AK31" s="126"/>
    </row>
    <row r="32" spans="1:37" x14ac:dyDescent="0.25">
      <c r="A32" s="333"/>
      <c r="B32" s="310"/>
      <c r="C32" s="32" t="s">
        <v>137</v>
      </c>
      <c r="E32" s="39"/>
      <c r="F32" s="33"/>
      <c r="G32" s="230"/>
      <c r="H32" s="231"/>
      <c r="I32" s="90"/>
      <c r="J32" s="90"/>
      <c r="K32" s="90"/>
      <c r="L32" s="90"/>
      <c r="M32" s="39"/>
      <c r="N32" s="33"/>
      <c r="O32" s="230"/>
      <c r="P32" s="231"/>
      <c r="Q32" s="90"/>
      <c r="R32" s="90"/>
      <c r="S32" s="90"/>
      <c r="T32" s="90"/>
      <c r="V32" s="39"/>
      <c r="W32" s="33"/>
      <c r="X32" s="230"/>
      <c r="Y32" s="231"/>
      <c r="Z32" s="90"/>
      <c r="AA32" s="90"/>
      <c r="AB32" s="90"/>
      <c r="AC32" s="90"/>
      <c r="AD32" s="39"/>
      <c r="AE32" s="33"/>
      <c r="AF32" s="230"/>
      <c r="AG32" s="231"/>
      <c r="AH32" s="90"/>
      <c r="AI32" s="90"/>
      <c r="AJ32" s="90"/>
      <c r="AK32" s="90"/>
    </row>
    <row r="33" spans="1:37" x14ac:dyDescent="0.25">
      <c r="A33" s="334"/>
      <c r="B33" s="311"/>
      <c r="C33" s="34" t="s">
        <v>138</v>
      </c>
      <c r="E33" s="39"/>
      <c r="F33" s="33"/>
      <c r="G33" s="230"/>
      <c r="H33" s="231"/>
      <c r="I33" s="90"/>
      <c r="J33" s="90"/>
      <c r="K33" s="90"/>
      <c r="L33" s="90"/>
      <c r="M33" s="39"/>
      <c r="N33" s="33"/>
      <c r="O33" s="230"/>
      <c r="P33" s="231"/>
      <c r="Q33" s="90"/>
      <c r="R33" s="90"/>
      <c r="S33" s="90"/>
      <c r="T33" s="90"/>
      <c r="V33" s="39"/>
      <c r="W33" s="33"/>
      <c r="X33" s="230"/>
      <c r="Y33" s="231"/>
      <c r="Z33" s="90"/>
      <c r="AA33" s="90"/>
      <c r="AB33" s="90"/>
      <c r="AC33" s="90"/>
      <c r="AD33" s="39"/>
      <c r="AE33" s="33"/>
      <c r="AF33" s="230"/>
      <c r="AG33" s="231"/>
      <c r="AH33" s="90"/>
      <c r="AI33" s="90"/>
      <c r="AJ33" s="90"/>
      <c r="AK33" s="90"/>
    </row>
    <row r="34" spans="1:37" x14ac:dyDescent="0.25">
      <c r="A34" s="13"/>
      <c r="B34" s="10"/>
      <c r="C34" s="10"/>
      <c r="E34" s="236"/>
      <c r="F34" s="237"/>
      <c r="G34" s="237"/>
      <c r="H34" s="237"/>
      <c r="I34" s="237"/>
      <c r="J34" s="237"/>
      <c r="K34" s="237"/>
      <c r="L34" s="237"/>
      <c r="M34" s="236"/>
      <c r="N34" s="237"/>
      <c r="O34" s="237"/>
      <c r="P34" s="237"/>
      <c r="Q34" s="237"/>
      <c r="R34" s="237"/>
      <c r="S34" s="237"/>
      <c r="T34" s="237"/>
      <c r="V34" s="236"/>
      <c r="W34" s="237"/>
      <c r="X34" s="237"/>
      <c r="Y34" s="237"/>
      <c r="Z34" s="237"/>
      <c r="AA34" s="237"/>
      <c r="AB34" s="237"/>
      <c r="AC34" s="237"/>
      <c r="AD34" s="236"/>
      <c r="AE34" s="237"/>
      <c r="AF34" s="237"/>
      <c r="AG34" s="237"/>
      <c r="AH34" s="237"/>
      <c r="AI34" s="237"/>
      <c r="AJ34" s="237"/>
      <c r="AK34" s="237"/>
    </row>
    <row r="35" spans="1:37" ht="23.25" customHeight="1" x14ac:dyDescent="0.25">
      <c r="A35" s="260" t="s">
        <v>139</v>
      </c>
      <c r="B35" s="309" t="s">
        <v>140</v>
      </c>
      <c r="C35" s="36"/>
      <c r="E35" s="125" t="s">
        <v>82</v>
      </c>
      <c r="F35" s="126" t="s">
        <v>84</v>
      </c>
      <c r="G35" s="322" t="s">
        <v>141</v>
      </c>
      <c r="H35" s="323"/>
      <c r="I35" s="371" t="s">
        <v>86</v>
      </c>
      <c r="J35" s="372"/>
      <c r="K35" s="92" t="s">
        <v>87</v>
      </c>
      <c r="L35" s="103" t="s">
        <v>88</v>
      </c>
      <c r="M35" s="125" t="s">
        <v>82</v>
      </c>
      <c r="N35" s="80" t="s">
        <v>84</v>
      </c>
      <c r="O35" s="322" t="s">
        <v>141</v>
      </c>
      <c r="P35" s="323"/>
      <c r="Q35" s="371" t="s">
        <v>86</v>
      </c>
      <c r="R35" s="372"/>
      <c r="S35" s="92" t="s">
        <v>87</v>
      </c>
      <c r="T35" s="103" t="s">
        <v>88</v>
      </c>
      <c r="V35" s="125" t="s">
        <v>82</v>
      </c>
      <c r="W35" s="126" t="s">
        <v>84</v>
      </c>
      <c r="X35" s="322" t="s">
        <v>141</v>
      </c>
      <c r="Y35" s="323"/>
      <c r="Z35" s="371" t="s">
        <v>86</v>
      </c>
      <c r="AA35" s="372"/>
      <c r="AB35" s="92" t="s">
        <v>87</v>
      </c>
      <c r="AC35" s="92"/>
      <c r="AD35" s="125" t="s">
        <v>82</v>
      </c>
      <c r="AE35" s="80" t="s">
        <v>84</v>
      </c>
      <c r="AF35" s="322" t="s">
        <v>141</v>
      </c>
      <c r="AG35" s="323"/>
      <c r="AH35" s="371" t="s">
        <v>86</v>
      </c>
      <c r="AI35" s="372"/>
      <c r="AJ35" s="92" t="s">
        <v>87</v>
      </c>
      <c r="AK35" s="92" t="s">
        <v>88</v>
      </c>
    </row>
    <row r="36" spans="1:37" ht="17.25" customHeight="1" x14ac:dyDescent="0.25">
      <c r="A36" s="261"/>
      <c r="B36" s="310"/>
      <c r="C36" s="32" t="s">
        <v>142</v>
      </c>
      <c r="E36" s="79" t="s">
        <v>323</v>
      </c>
      <c r="F36" s="145" t="s">
        <v>144</v>
      </c>
      <c r="G36" s="318" t="s">
        <v>175</v>
      </c>
      <c r="H36" s="319"/>
      <c r="I36" s="146" t="s">
        <v>107</v>
      </c>
      <c r="J36" s="146"/>
      <c r="K36" s="137">
        <v>1</v>
      </c>
      <c r="L36" s="137">
        <v>29.83</v>
      </c>
      <c r="M36" s="83" t="s">
        <v>275</v>
      </c>
      <c r="N36" s="119" t="s">
        <v>144</v>
      </c>
      <c r="O36" s="224" t="s">
        <v>276</v>
      </c>
      <c r="P36" s="403"/>
      <c r="Q36" s="90" t="s">
        <v>154</v>
      </c>
      <c r="R36" s="90"/>
      <c r="S36" s="90">
        <v>1</v>
      </c>
      <c r="T36" s="90">
        <v>31.03</v>
      </c>
      <c r="V36" s="166" t="s">
        <v>331</v>
      </c>
      <c r="W36" s="119" t="s">
        <v>144</v>
      </c>
      <c r="X36" s="222" t="s">
        <v>277</v>
      </c>
      <c r="Y36" s="222"/>
      <c r="Z36" s="75" t="s">
        <v>107</v>
      </c>
      <c r="AA36" s="75"/>
      <c r="AB36" s="90">
        <v>1</v>
      </c>
      <c r="AC36" s="90">
        <v>69.09</v>
      </c>
      <c r="AD36" s="138" t="s">
        <v>320</v>
      </c>
      <c r="AE36" s="119" t="s">
        <v>242</v>
      </c>
      <c r="AF36" s="230" t="s">
        <v>278</v>
      </c>
      <c r="AG36" s="231"/>
      <c r="AH36" s="90" t="s">
        <v>107</v>
      </c>
      <c r="AI36" s="90"/>
      <c r="AJ36" s="90">
        <v>1</v>
      </c>
      <c r="AK36" s="90">
        <v>9.2100000000000009</v>
      </c>
    </row>
    <row r="37" spans="1:37" ht="17.25" customHeight="1" x14ac:dyDescent="0.25">
      <c r="A37" s="261"/>
      <c r="B37" s="310"/>
      <c r="C37" s="12" t="s">
        <v>279</v>
      </c>
      <c r="E37" s="79" t="s">
        <v>280</v>
      </c>
      <c r="F37" s="145" t="s">
        <v>144</v>
      </c>
      <c r="G37" s="318" t="s">
        <v>153</v>
      </c>
      <c r="H37" s="319"/>
      <c r="I37" s="147" t="s">
        <v>107</v>
      </c>
      <c r="J37" s="148"/>
      <c r="K37" s="149">
        <v>1</v>
      </c>
      <c r="L37" s="149">
        <v>4.8</v>
      </c>
      <c r="M37" s="79" t="s">
        <v>280</v>
      </c>
      <c r="N37" s="119" t="s">
        <v>144</v>
      </c>
      <c r="O37" s="222" t="s">
        <v>281</v>
      </c>
      <c r="P37" s="222"/>
      <c r="Q37" s="90" t="s">
        <v>154</v>
      </c>
      <c r="R37" s="90"/>
      <c r="S37" s="90">
        <v>1</v>
      </c>
      <c r="T37" s="108">
        <v>5.2</v>
      </c>
      <c r="V37" s="79" t="s">
        <v>280</v>
      </c>
      <c r="W37" s="119" t="s">
        <v>144</v>
      </c>
      <c r="X37" s="222" t="s">
        <v>281</v>
      </c>
      <c r="Y37" s="222"/>
      <c r="Z37" s="90" t="s">
        <v>107</v>
      </c>
      <c r="AA37" s="90"/>
      <c r="AB37" s="90">
        <v>1</v>
      </c>
      <c r="AC37" s="90">
        <v>5.2</v>
      </c>
      <c r="AD37" s="136"/>
      <c r="AE37" s="90"/>
      <c r="AF37" s="120"/>
      <c r="AG37" s="121"/>
      <c r="AH37" s="90"/>
      <c r="AI37" s="90"/>
      <c r="AJ37" s="90"/>
      <c r="AK37" s="90"/>
    </row>
    <row r="38" spans="1:37" ht="17.25" customHeight="1" x14ac:dyDescent="0.25">
      <c r="A38" s="261"/>
      <c r="B38" s="310"/>
      <c r="C38" s="12" t="s">
        <v>142</v>
      </c>
      <c r="E38" s="79" t="s">
        <v>282</v>
      </c>
      <c r="F38" s="145" t="s">
        <v>242</v>
      </c>
      <c r="G38" s="218" t="s">
        <v>283</v>
      </c>
      <c r="H38" s="219"/>
      <c r="I38" s="147" t="s">
        <v>135</v>
      </c>
      <c r="J38" s="148"/>
      <c r="K38" s="149">
        <v>1</v>
      </c>
      <c r="L38" s="149">
        <v>47.71</v>
      </c>
      <c r="M38" s="150" t="s">
        <v>284</v>
      </c>
      <c r="N38" s="119" t="s">
        <v>260</v>
      </c>
      <c r="O38" s="222" t="s">
        <v>285</v>
      </c>
      <c r="P38" s="222"/>
      <c r="Q38" s="90" t="s">
        <v>154</v>
      </c>
      <c r="R38" s="90"/>
      <c r="S38" s="90">
        <v>1</v>
      </c>
      <c r="T38" s="108">
        <v>2.7</v>
      </c>
      <c r="V38" s="139" t="s">
        <v>152</v>
      </c>
      <c r="W38" s="33" t="s">
        <v>242</v>
      </c>
      <c r="X38" s="222" t="s">
        <v>281</v>
      </c>
      <c r="Y38" s="222"/>
      <c r="Z38" s="90" t="s">
        <v>154</v>
      </c>
      <c r="AA38" s="90"/>
      <c r="AB38" s="90">
        <v>1</v>
      </c>
      <c r="AC38" s="90">
        <v>76.47</v>
      </c>
      <c r="AD38" s="79"/>
      <c r="AE38" s="33"/>
      <c r="AF38" s="230"/>
      <c r="AG38" s="231"/>
      <c r="AH38" s="90"/>
      <c r="AI38" s="90"/>
      <c r="AJ38" s="90"/>
      <c r="AK38" s="90"/>
    </row>
    <row r="39" spans="1:37" ht="17.25" customHeight="1" x14ac:dyDescent="0.25">
      <c r="A39" s="261"/>
      <c r="B39" s="310"/>
      <c r="C39" s="12" t="s">
        <v>279</v>
      </c>
      <c r="E39" s="79" t="s">
        <v>286</v>
      </c>
      <c r="F39" s="145" t="s">
        <v>242</v>
      </c>
      <c r="G39" s="318" t="s">
        <v>145</v>
      </c>
      <c r="H39" s="319"/>
      <c r="I39" s="147" t="s">
        <v>135</v>
      </c>
      <c r="J39" s="148"/>
      <c r="K39" s="149">
        <v>1</v>
      </c>
      <c r="L39" s="149">
        <v>1.95</v>
      </c>
      <c r="M39" s="79" t="s">
        <v>286</v>
      </c>
      <c r="N39" s="119" t="s">
        <v>260</v>
      </c>
      <c r="O39" s="222" t="s">
        <v>171</v>
      </c>
      <c r="P39" s="222"/>
      <c r="Q39" s="90" t="s">
        <v>154</v>
      </c>
      <c r="R39" s="90"/>
      <c r="S39" s="90">
        <v>1</v>
      </c>
      <c r="T39" s="90">
        <v>2.1</v>
      </c>
      <c r="V39" s="166"/>
      <c r="W39" s="33"/>
      <c r="X39" s="120"/>
      <c r="Y39" s="121"/>
      <c r="Z39" s="90"/>
      <c r="AA39" s="90"/>
      <c r="AB39" s="90"/>
      <c r="AC39" s="90"/>
      <c r="AD39" s="136"/>
      <c r="AE39" s="33"/>
      <c r="AF39" s="120"/>
      <c r="AG39" s="121"/>
      <c r="AH39" s="90"/>
      <c r="AI39" s="90"/>
      <c r="AJ39" s="90"/>
      <c r="AK39" s="90"/>
    </row>
    <row r="40" spans="1:37" ht="17.25" customHeight="1" x14ac:dyDescent="0.25">
      <c r="A40" s="261"/>
      <c r="B40" s="310"/>
      <c r="C40" s="12" t="s">
        <v>142</v>
      </c>
      <c r="E40" s="79"/>
      <c r="F40" s="145"/>
      <c r="G40" s="318"/>
      <c r="H40" s="319"/>
      <c r="I40" s="137"/>
      <c r="J40" s="136"/>
      <c r="K40" s="136"/>
      <c r="L40" s="136"/>
      <c r="M40" s="150" t="s">
        <v>287</v>
      </c>
      <c r="N40" s="119" t="s">
        <v>260</v>
      </c>
      <c r="O40" s="222" t="s">
        <v>288</v>
      </c>
      <c r="P40" s="222"/>
      <c r="Q40" s="90" t="s">
        <v>154</v>
      </c>
      <c r="R40" s="90"/>
      <c r="S40" s="90">
        <v>1</v>
      </c>
      <c r="T40" s="90">
        <v>43.96</v>
      </c>
      <c r="V40" s="166"/>
      <c r="W40" s="33"/>
      <c r="X40" s="120"/>
      <c r="Y40" s="121"/>
      <c r="Z40" s="90"/>
      <c r="AA40" s="90"/>
      <c r="AB40" s="90"/>
      <c r="AC40" s="90"/>
      <c r="AD40" s="136"/>
      <c r="AE40" s="33"/>
      <c r="AF40" s="120"/>
      <c r="AG40" s="121"/>
      <c r="AH40" s="90"/>
      <c r="AI40" s="90"/>
      <c r="AJ40" s="90"/>
      <c r="AK40" s="90"/>
    </row>
    <row r="41" spans="1:37" ht="17.25" customHeight="1" x14ac:dyDescent="0.25">
      <c r="A41" s="261"/>
      <c r="B41" s="310"/>
      <c r="C41" s="12" t="s">
        <v>158</v>
      </c>
      <c r="E41" s="79"/>
      <c r="F41" s="145"/>
      <c r="G41" s="218"/>
      <c r="H41" s="219"/>
      <c r="I41" s="137"/>
      <c r="J41" s="137"/>
      <c r="K41" s="137"/>
      <c r="L41" s="137"/>
      <c r="M41" s="83" t="s">
        <v>324</v>
      </c>
      <c r="N41" s="119" t="s">
        <v>260</v>
      </c>
      <c r="O41" s="222" t="s">
        <v>289</v>
      </c>
      <c r="P41" s="222"/>
      <c r="Q41" s="90" t="s">
        <v>135</v>
      </c>
      <c r="R41" s="90"/>
      <c r="S41" s="90">
        <v>1</v>
      </c>
      <c r="T41" s="90">
        <v>43.97</v>
      </c>
      <c r="V41" s="79" t="s">
        <v>290</v>
      </c>
      <c r="W41" s="33" t="s">
        <v>242</v>
      </c>
      <c r="X41" s="222" t="s">
        <v>281</v>
      </c>
      <c r="Y41" s="222"/>
      <c r="Z41" s="90" t="s">
        <v>135</v>
      </c>
      <c r="AA41" s="90"/>
      <c r="AB41" s="90">
        <v>1</v>
      </c>
      <c r="AC41" s="90">
        <v>23.53</v>
      </c>
      <c r="AD41" s="138" t="s">
        <v>321</v>
      </c>
      <c r="AE41" s="121" t="s">
        <v>242</v>
      </c>
      <c r="AF41" s="220" t="s">
        <v>261</v>
      </c>
      <c r="AG41" s="221"/>
      <c r="AH41" s="90" t="s">
        <v>107</v>
      </c>
      <c r="AI41" s="90"/>
      <c r="AJ41" s="90">
        <v>1</v>
      </c>
      <c r="AK41" s="90">
        <v>17.27</v>
      </c>
    </row>
    <row r="42" spans="1:37" ht="17.25" customHeight="1" x14ac:dyDescent="0.25">
      <c r="A42" s="261"/>
      <c r="B42" s="310"/>
      <c r="C42" s="12" t="s">
        <v>169</v>
      </c>
      <c r="E42" s="79"/>
      <c r="F42" s="145"/>
      <c r="G42" s="151"/>
      <c r="H42" s="136"/>
      <c r="I42" s="137"/>
      <c r="J42" s="137"/>
      <c r="K42" s="137"/>
      <c r="L42" s="137"/>
      <c r="M42" s="83" t="s">
        <v>291</v>
      </c>
      <c r="N42" s="119" t="s">
        <v>260</v>
      </c>
      <c r="O42" s="222" t="s">
        <v>292</v>
      </c>
      <c r="P42" s="222"/>
      <c r="Q42" s="90" t="s">
        <v>154</v>
      </c>
      <c r="R42" s="90"/>
      <c r="S42" s="90">
        <v>1</v>
      </c>
      <c r="T42" s="90">
        <v>16.829999999999998</v>
      </c>
      <c r="V42" s="79"/>
      <c r="W42" s="33"/>
      <c r="X42" s="120"/>
      <c r="Y42" s="121"/>
      <c r="Z42" s="90"/>
      <c r="AA42" s="90"/>
      <c r="AB42" s="90"/>
      <c r="AC42" s="90"/>
      <c r="AD42" s="79" t="s">
        <v>293</v>
      </c>
      <c r="AE42" s="121" t="s">
        <v>242</v>
      </c>
      <c r="AF42" s="220" t="s">
        <v>294</v>
      </c>
      <c r="AG42" s="221"/>
      <c r="AH42" s="90" t="s">
        <v>107</v>
      </c>
      <c r="AI42" s="90"/>
      <c r="AJ42" s="90">
        <v>1</v>
      </c>
      <c r="AK42" s="90">
        <v>10.5</v>
      </c>
    </row>
    <row r="43" spans="1:37" ht="17.25" customHeight="1" x14ac:dyDescent="0.25">
      <c r="A43" s="261"/>
      <c r="B43" s="310"/>
      <c r="C43" s="12" t="s">
        <v>279</v>
      </c>
      <c r="E43" s="79" t="s">
        <v>286</v>
      </c>
      <c r="F43" s="145" t="s">
        <v>242</v>
      </c>
      <c r="G43" s="318" t="s">
        <v>174</v>
      </c>
      <c r="H43" s="319"/>
      <c r="I43" s="147" t="s">
        <v>135</v>
      </c>
      <c r="J43" s="148"/>
      <c r="K43" s="152">
        <v>1</v>
      </c>
      <c r="L43" s="152">
        <v>2.5499999999999998</v>
      </c>
      <c r="M43" s="79" t="s">
        <v>286</v>
      </c>
      <c r="N43" s="119" t="s">
        <v>260</v>
      </c>
      <c r="O43" s="222" t="s">
        <v>171</v>
      </c>
      <c r="P43" s="222"/>
      <c r="Q43" s="90" t="s">
        <v>135</v>
      </c>
      <c r="R43" s="90"/>
      <c r="S43" s="90">
        <v>1</v>
      </c>
      <c r="T43" s="90">
        <v>13.79</v>
      </c>
      <c r="V43" s="79" t="s">
        <v>286</v>
      </c>
      <c r="W43" s="119" t="s">
        <v>260</v>
      </c>
      <c r="X43" s="222" t="s">
        <v>171</v>
      </c>
      <c r="Y43" s="222"/>
      <c r="Z43" s="90" t="s">
        <v>135</v>
      </c>
      <c r="AA43" s="90"/>
      <c r="AB43" s="90">
        <v>1</v>
      </c>
      <c r="AC43" s="90">
        <v>2.25</v>
      </c>
      <c r="AD43" s="79" t="s">
        <v>286</v>
      </c>
      <c r="AE43" s="119" t="s">
        <v>260</v>
      </c>
      <c r="AF43" s="222" t="s">
        <v>171</v>
      </c>
      <c r="AG43" s="222"/>
      <c r="AH43" s="90" t="s">
        <v>107</v>
      </c>
      <c r="AI43" s="90"/>
      <c r="AJ43" s="90">
        <v>1</v>
      </c>
      <c r="AK43" s="90">
        <v>2.4</v>
      </c>
    </row>
    <row r="44" spans="1:37" ht="17.25" customHeight="1" x14ac:dyDescent="0.25">
      <c r="A44" s="261"/>
      <c r="B44" s="310"/>
      <c r="C44" s="12" t="s">
        <v>169</v>
      </c>
      <c r="E44" s="79"/>
      <c r="F44" s="145"/>
      <c r="G44" s="151"/>
      <c r="H44" s="136"/>
      <c r="I44" s="137"/>
      <c r="J44" s="137"/>
      <c r="K44" s="137"/>
      <c r="L44" s="137"/>
      <c r="M44" s="83" t="s">
        <v>322</v>
      </c>
      <c r="N44" s="119" t="s">
        <v>260</v>
      </c>
      <c r="O44" s="222" t="s">
        <v>295</v>
      </c>
      <c r="P44" s="222"/>
      <c r="Q44" s="90" t="s">
        <v>135</v>
      </c>
      <c r="R44" s="90"/>
      <c r="S44" s="90">
        <v>1</v>
      </c>
      <c r="T44" s="90">
        <v>2.1</v>
      </c>
      <c r="V44" s="79"/>
      <c r="W44" s="33"/>
      <c r="X44" s="120"/>
      <c r="Y44" s="121"/>
      <c r="Z44" s="90"/>
      <c r="AA44" s="90"/>
      <c r="AB44" s="90"/>
      <c r="AC44" s="90"/>
      <c r="AD44" s="79"/>
      <c r="AE44" s="33"/>
      <c r="AF44" s="120"/>
      <c r="AG44" s="121"/>
      <c r="AH44" s="90"/>
      <c r="AI44" s="90"/>
      <c r="AJ44" s="90"/>
      <c r="AK44" s="90"/>
    </row>
    <row r="45" spans="1:37" ht="17.25" customHeight="1" x14ac:dyDescent="0.25">
      <c r="A45" s="261"/>
      <c r="B45" s="310"/>
      <c r="C45" s="12" t="s">
        <v>169</v>
      </c>
      <c r="E45" s="79"/>
      <c r="F45" s="145"/>
      <c r="G45" s="151"/>
      <c r="H45" s="136"/>
      <c r="I45" s="137"/>
      <c r="J45" s="137"/>
      <c r="K45" s="137"/>
      <c r="L45" s="137"/>
      <c r="M45" s="79" t="s">
        <v>286</v>
      </c>
      <c r="N45" s="119" t="s">
        <v>260</v>
      </c>
      <c r="O45" s="222" t="s">
        <v>171</v>
      </c>
      <c r="P45" s="222"/>
      <c r="Q45" s="90" t="s">
        <v>135</v>
      </c>
      <c r="R45" s="90"/>
      <c r="S45" s="90"/>
      <c r="T45" s="90"/>
      <c r="V45" s="79"/>
      <c r="W45" s="33"/>
      <c r="X45" s="120"/>
      <c r="Y45" s="121"/>
      <c r="Z45" s="90"/>
      <c r="AA45" s="90"/>
      <c r="AB45" s="90"/>
      <c r="AC45" s="90"/>
      <c r="AD45" s="139" t="s">
        <v>296</v>
      </c>
      <c r="AE45" s="121" t="s">
        <v>242</v>
      </c>
      <c r="AF45" s="220" t="s">
        <v>294</v>
      </c>
      <c r="AG45" s="221"/>
      <c r="AH45" s="90" t="s">
        <v>154</v>
      </c>
      <c r="AI45" s="90"/>
      <c r="AJ45" s="90">
        <v>1</v>
      </c>
      <c r="AK45" s="90">
        <v>3.24</v>
      </c>
    </row>
    <row r="46" spans="1:37" ht="17.25" customHeight="1" x14ac:dyDescent="0.25">
      <c r="A46" s="261"/>
      <c r="B46" s="310"/>
      <c r="C46" s="12" t="s">
        <v>279</v>
      </c>
      <c r="E46" s="79"/>
      <c r="F46" s="145"/>
      <c r="G46" s="151"/>
      <c r="H46" s="136"/>
      <c r="I46" s="137"/>
      <c r="J46" s="137"/>
      <c r="K46" s="137"/>
      <c r="L46" s="137"/>
      <c r="M46" s="83"/>
      <c r="N46" s="119"/>
      <c r="O46" s="66"/>
      <c r="P46" s="121"/>
      <c r="Q46" s="90"/>
      <c r="R46" s="90"/>
      <c r="S46" s="90"/>
      <c r="T46" s="90"/>
      <c r="V46" s="79" t="s">
        <v>286</v>
      </c>
      <c r="W46" s="119" t="s">
        <v>260</v>
      </c>
      <c r="X46" s="222" t="s">
        <v>171</v>
      </c>
      <c r="Y46" s="222"/>
      <c r="Z46" s="90" t="s">
        <v>135</v>
      </c>
      <c r="AA46" s="90"/>
      <c r="AB46" s="90">
        <v>1</v>
      </c>
      <c r="AC46" s="90">
        <v>2.25</v>
      </c>
      <c r="AD46" s="79" t="s">
        <v>286</v>
      </c>
      <c r="AE46" s="119" t="s">
        <v>260</v>
      </c>
      <c r="AF46" s="222" t="s">
        <v>171</v>
      </c>
      <c r="AG46" s="222"/>
      <c r="AH46" s="90" t="s">
        <v>154</v>
      </c>
      <c r="AI46" s="90"/>
      <c r="AJ46" s="90">
        <v>1</v>
      </c>
      <c r="AK46" s="90">
        <v>2.4</v>
      </c>
    </row>
    <row r="47" spans="1:37" ht="17.25" customHeight="1" x14ac:dyDescent="0.25">
      <c r="A47" s="261"/>
      <c r="B47" s="310"/>
      <c r="C47" s="12" t="s">
        <v>158</v>
      </c>
      <c r="E47" s="79"/>
      <c r="F47" s="145"/>
      <c r="G47" s="151"/>
      <c r="H47" s="136"/>
      <c r="I47" s="137"/>
      <c r="J47" s="137"/>
      <c r="K47" s="137"/>
      <c r="L47" s="137"/>
      <c r="M47" s="83"/>
      <c r="N47" s="119"/>
      <c r="O47" s="66"/>
      <c r="P47" s="121"/>
      <c r="Q47" s="90"/>
      <c r="R47" s="90"/>
      <c r="S47" s="90"/>
      <c r="T47" s="90"/>
      <c r="V47" s="79"/>
      <c r="W47" s="90"/>
      <c r="X47" s="120"/>
      <c r="Y47" s="121"/>
      <c r="Z47" s="90"/>
      <c r="AA47" s="90"/>
      <c r="AB47" s="90"/>
      <c r="AC47" s="90"/>
      <c r="AD47" s="140" t="s">
        <v>165</v>
      </c>
      <c r="AE47" s="119" t="s">
        <v>133</v>
      </c>
      <c r="AF47" s="220" t="s">
        <v>166</v>
      </c>
      <c r="AG47" s="221"/>
      <c r="AH47" s="117" t="s">
        <v>154</v>
      </c>
      <c r="AI47" s="68"/>
      <c r="AJ47" s="117">
        <v>1</v>
      </c>
      <c r="AK47" s="117">
        <v>39.54</v>
      </c>
    </row>
    <row r="48" spans="1:37" ht="17.25" customHeight="1" x14ac:dyDescent="0.25">
      <c r="A48" s="261"/>
      <c r="B48" s="310"/>
      <c r="C48" s="12" t="s">
        <v>158</v>
      </c>
      <c r="E48" s="79"/>
      <c r="F48" s="145"/>
      <c r="G48" s="318"/>
      <c r="H48" s="319"/>
      <c r="I48" s="137"/>
      <c r="J48" s="137"/>
      <c r="K48" s="137"/>
      <c r="L48" s="137"/>
      <c r="M48" s="79"/>
      <c r="N48" s="119"/>
      <c r="O48" s="220"/>
      <c r="P48" s="221"/>
      <c r="Q48" s="90"/>
      <c r="R48" s="90"/>
      <c r="S48" s="90"/>
      <c r="T48" s="90"/>
      <c r="V48" s="79"/>
      <c r="W48" s="33"/>
      <c r="X48" s="230"/>
      <c r="Y48" s="231"/>
      <c r="Z48" s="90"/>
      <c r="AA48" s="90"/>
      <c r="AB48" s="90"/>
      <c r="AC48" s="90"/>
      <c r="AD48" s="79" t="s">
        <v>297</v>
      </c>
      <c r="AE48" s="119" t="s">
        <v>133</v>
      </c>
      <c r="AF48" s="220" t="s">
        <v>166</v>
      </c>
      <c r="AG48" s="221"/>
      <c r="AH48" s="117" t="s">
        <v>135</v>
      </c>
      <c r="AI48" s="120"/>
      <c r="AJ48" s="117">
        <v>1</v>
      </c>
      <c r="AK48" s="117">
        <v>25.39</v>
      </c>
    </row>
    <row r="49" spans="1:37" x14ac:dyDescent="0.25">
      <c r="A49" s="261"/>
      <c r="B49" s="310"/>
      <c r="C49" s="12" t="s">
        <v>172</v>
      </c>
      <c r="E49" s="153"/>
      <c r="F49" s="154"/>
      <c r="G49" s="155"/>
      <c r="H49" s="156"/>
      <c r="I49" s="157"/>
      <c r="J49" s="157"/>
      <c r="K49" s="157"/>
      <c r="L49" s="157"/>
      <c r="M49" s="79" t="s">
        <v>325</v>
      </c>
      <c r="N49" s="119" t="s">
        <v>260</v>
      </c>
      <c r="O49" s="220" t="s">
        <v>298</v>
      </c>
      <c r="P49" s="221"/>
      <c r="Q49" s="90" t="s">
        <v>176</v>
      </c>
      <c r="R49" s="90"/>
      <c r="S49" s="90">
        <v>1</v>
      </c>
      <c r="T49" s="90">
        <v>19.72</v>
      </c>
      <c r="V49" s="79" t="s">
        <v>325</v>
      </c>
      <c r="W49" s="119" t="s">
        <v>260</v>
      </c>
      <c r="X49" s="220" t="s">
        <v>298</v>
      </c>
      <c r="Y49" s="221"/>
      <c r="Z49" s="119" t="s">
        <v>176</v>
      </c>
      <c r="AA49" s="119"/>
      <c r="AB49" s="119">
        <v>1</v>
      </c>
      <c r="AC49" s="119">
        <v>17.47</v>
      </c>
      <c r="AD49" s="141"/>
      <c r="AE49" s="70"/>
      <c r="AF49" s="220"/>
      <c r="AG49" s="221"/>
      <c r="AH49" s="119"/>
      <c r="AI49" s="130"/>
      <c r="AJ49" s="119"/>
      <c r="AK49" s="119"/>
    </row>
    <row r="50" spans="1:37" x14ac:dyDescent="0.25">
      <c r="A50" s="261"/>
      <c r="B50" s="310"/>
      <c r="C50" s="12" t="s">
        <v>279</v>
      </c>
      <c r="E50" s="153"/>
      <c r="F50" s="154"/>
      <c r="G50" s="155"/>
      <c r="H50" s="156"/>
      <c r="I50" s="157"/>
      <c r="J50" s="157"/>
      <c r="K50" s="157"/>
      <c r="L50" s="157"/>
      <c r="M50" s="79" t="s">
        <v>286</v>
      </c>
      <c r="N50" s="119" t="s">
        <v>260</v>
      </c>
      <c r="O50" s="220" t="s">
        <v>171</v>
      </c>
      <c r="P50" s="221"/>
      <c r="Q50" s="90" t="s">
        <v>176</v>
      </c>
      <c r="R50" s="90"/>
      <c r="S50" s="90">
        <v>1</v>
      </c>
      <c r="T50" s="90">
        <v>2.1</v>
      </c>
      <c r="V50" s="39" t="s">
        <v>286</v>
      </c>
      <c r="W50" s="119" t="s">
        <v>260</v>
      </c>
      <c r="X50" s="220" t="s">
        <v>171</v>
      </c>
      <c r="Y50" s="221"/>
      <c r="Z50" s="119" t="s">
        <v>176</v>
      </c>
      <c r="AA50" s="119"/>
      <c r="AB50" s="119">
        <v>1</v>
      </c>
      <c r="AC50" s="119">
        <v>2.25</v>
      </c>
      <c r="AD50" s="142" t="s">
        <v>286</v>
      </c>
      <c r="AE50" s="130" t="s">
        <v>260</v>
      </c>
      <c r="AF50" s="412" t="s">
        <v>171</v>
      </c>
      <c r="AG50" s="412"/>
      <c r="AH50" s="117" t="s">
        <v>154</v>
      </c>
      <c r="AI50" s="130"/>
      <c r="AJ50" s="119">
        <v>1</v>
      </c>
      <c r="AK50" s="119">
        <v>2.4</v>
      </c>
    </row>
    <row r="51" spans="1:37" x14ac:dyDescent="0.25">
      <c r="A51" s="261"/>
      <c r="B51" s="310"/>
      <c r="C51" s="12" t="s">
        <v>169</v>
      </c>
      <c r="E51" s="61"/>
      <c r="F51" s="64"/>
      <c r="G51" s="62"/>
      <c r="H51" s="63"/>
      <c r="I51" s="130"/>
      <c r="J51" s="130"/>
      <c r="K51" s="130"/>
      <c r="L51" s="130"/>
      <c r="M51" s="61"/>
      <c r="N51" s="65"/>
      <c r="O51" s="373"/>
      <c r="P51" s="227"/>
      <c r="Q51" s="130"/>
      <c r="R51" s="130"/>
      <c r="S51" s="130"/>
      <c r="T51" s="130"/>
      <c r="V51" s="119"/>
      <c r="W51" s="70"/>
      <c r="X51" s="119"/>
      <c r="Y51" s="119"/>
      <c r="Z51" s="119"/>
      <c r="AA51" s="119"/>
      <c r="AB51" s="119"/>
      <c r="AC51" s="119"/>
      <c r="AD51" s="89" t="s">
        <v>322</v>
      </c>
      <c r="AE51" s="119" t="s">
        <v>260</v>
      </c>
      <c r="AF51" s="222" t="s">
        <v>295</v>
      </c>
      <c r="AG51" s="222"/>
      <c r="AH51" s="117" t="s">
        <v>135</v>
      </c>
      <c r="AI51" s="119"/>
      <c r="AJ51" s="119">
        <v>1</v>
      </c>
      <c r="AK51" s="119">
        <v>14.29</v>
      </c>
    </row>
    <row r="52" spans="1:37" x14ac:dyDescent="0.25">
      <c r="A52" s="261"/>
      <c r="B52" s="310"/>
      <c r="C52" s="12" t="s">
        <v>279</v>
      </c>
      <c r="E52" s="404"/>
      <c r="F52" s="405"/>
      <c r="G52" s="405"/>
      <c r="H52" s="323"/>
      <c r="I52" s="370"/>
      <c r="J52" s="370"/>
      <c r="K52" s="370"/>
      <c r="L52" s="370"/>
      <c r="M52" s="404"/>
      <c r="N52" s="405"/>
      <c r="O52" s="405"/>
      <c r="P52" s="323"/>
      <c r="Q52" s="370"/>
      <c r="R52" s="370"/>
      <c r="S52" s="370"/>
      <c r="T52" s="370"/>
      <c r="U52" s="27"/>
      <c r="V52" s="373"/>
      <c r="W52" s="373"/>
      <c r="X52" s="373"/>
      <c r="Y52" s="227"/>
      <c r="Z52" s="374"/>
      <c r="AA52" s="374"/>
      <c r="AB52" s="374"/>
      <c r="AC52" s="374"/>
      <c r="AD52" s="73" t="s">
        <v>286</v>
      </c>
      <c r="AE52" s="130" t="s">
        <v>260</v>
      </c>
      <c r="AF52" s="412" t="s">
        <v>171</v>
      </c>
      <c r="AG52" s="412"/>
      <c r="AH52" s="119" t="s">
        <v>135</v>
      </c>
      <c r="AI52" s="119"/>
      <c r="AJ52" s="119">
        <v>1</v>
      </c>
      <c r="AK52" s="119">
        <v>2.4</v>
      </c>
    </row>
    <row r="53" spans="1:37" x14ac:dyDescent="0.25">
      <c r="A53" s="261"/>
      <c r="B53" s="310"/>
      <c r="C53" s="60"/>
      <c r="E53" s="71"/>
      <c r="F53" s="62"/>
      <c r="G53" s="62"/>
      <c r="H53" s="62"/>
      <c r="I53" s="62"/>
      <c r="J53" s="62"/>
      <c r="K53" s="62"/>
      <c r="L53" s="62"/>
      <c r="M53" s="71"/>
      <c r="N53" s="62"/>
      <c r="O53" s="62"/>
      <c r="P53" s="62"/>
      <c r="Q53" s="62"/>
      <c r="R53" s="62"/>
      <c r="S53" s="62"/>
      <c r="T53" s="62"/>
      <c r="V53" s="62"/>
      <c r="W53" s="62"/>
      <c r="X53" s="62"/>
      <c r="Y53" s="62"/>
      <c r="Z53" s="62"/>
      <c r="AA53" s="62"/>
      <c r="AB53" s="62"/>
      <c r="AC53" s="62"/>
      <c r="AD53" s="90"/>
      <c r="AE53" s="90"/>
      <c r="AF53" s="90"/>
      <c r="AG53" s="90"/>
      <c r="AH53" s="90"/>
      <c r="AI53" s="62"/>
      <c r="AJ53" s="62"/>
      <c r="AK53" s="62"/>
    </row>
    <row r="54" spans="1:37" x14ac:dyDescent="0.25">
      <c r="A54" s="261"/>
      <c r="B54" s="310"/>
      <c r="C54" s="60"/>
      <c r="E54" s="71"/>
      <c r="F54" s="62"/>
      <c r="G54" s="62"/>
      <c r="H54" s="62"/>
      <c r="I54" s="62"/>
      <c r="J54" s="62"/>
      <c r="K54" s="62"/>
      <c r="L54" s="62"/>
      <c r="M54" s="71"/>
      <c r="N54" s="62"/>
      <c r="O54" s="62"/>
      <c r="P54" s="62"/>
      <c r="Q54" s="62"/>
      <c r="R54" s="62"/>
      <c r="S54" s="62"/>
      <c r="T54" s="62"/>
      <c r="V54" s="62"/>
      <c r="W54" s="62"/>
      <c r="X54" s="62"/>
      <c r="Y54" s="62"/>
      <c r="Z54" s="62"/>
      <c r="AA54" s="62"/>
      <c r="AB54" s="62"/>
      <c r="AC54" s="62"/>
      <c r="AD54" s="119"/>
      <c r="AE54" s="119"/>
      <c r="AF54" s="119"/>
      <c r="AG54" s="119"/>
      <c r="AH54" s="119"/>
      <c r="AI54" s="62"/>
      <c r="AJ54" s="62"/>
      <c r="AK54" s="62"/>
    </row>
    <row r="55" spans="1:37" x14ac:dyDescent="0.25">
      <c r="A55" s="261"/>
      <c r="B55" s="310"/>
      <c r="C55" s="36" t="s">
        <v>180</v>
      </c>
      <c r="D55" s="27"/>
      <c r="E55" s="61"/>
      <c r="F55" s="62"/>
      <c r="G55" s="62"/>
      <c r="H55" s="62"/>
      <c r="I55" s="62"/>
      <c r="J55" s="62"/>
      <c r="K55" s="62"/>
      <c r="L55" s="62"/>
      <c r="M55" s="61"/>
      <c r="N55" s="62"/>
      <c r="O55" s="62"/>
      <c r="P55" s="62"/>
      <c r="Q55" s="62"/>
      <c r="R55" s="62"/>
      <c r="S55" s="62"/>
      <c r="T55" s="62"/>
      <c r="V55" s="62"/>
      <c r="W55" s="62"/>
      <c r="X55" s="62"/>
      <c r="Y55" s="62"/>
      <c r="Z55" s="62"/>
      <c r="AA55" s="62"/>
      <c r="AB55" s="62"/>
      <c r="AC55" s="62"/>
      <c r="AD55" s="119" t="s">
        <v>299</v>
      </c>
      <c r="AE55" s="81" t="s">
        <v>144</v>
      </c>
      <c r="AF55" s="119"/>
      <c r="AG55" s="119"/>
      <c r="AH55" s="119" t="s">
        <v>300</v>
      </c>
      <c r="AI55" s="62"/>
      <c r="AJ55" s="62"/>
      <c r="AK55" s="62"/>
    </row>
    <row r="56" spans="1:37" x14ac:dyDescent="0.25">
      <c r="A56" s="261"/>
      <c r="B56" s="310"/>
      <c r="C56" s="67"/>
      <c r="E56" s="61"/>
      <c r="F56" s="62"/>
      <c r="G56" s="62"/>
      <c r="H56" s="62"/>
      <c r="I56" s="62"/>
      <c r="J56" s="62"/>
      <c r="K56" s="62"/>
      <c r="L56" s="62"/>
      <c r="M56" s="61"/>
      <c r="N56" s="62"/>
      <c r="O56" s="62"/>
      <c r="P56" s="62"/>
      <c r="Q56" s="62"/>
      <c r="R56" s="62"/>
      <c r="S56" s="62"/>
      <c r="T56" s="62"/>
      <c r="V56" s="62"/>
      <c r="W56" s="62"/>
      <c r="X56" s="62"/>
      <c r="Y56" s="62"/>
      <c r="Z56" s="62"/>
      <c r="AA56" s="62"/>
      <c r="AB56" s="62"/>
      <c r="AC56" s="62"/>
      <c r="AD56" s="119"/>
      <c r="AE56" s="119"/>
      <c r="AF56" s="119"/>
      <c r="AG56" s="119"/>
      <c r="AH56" s="119"/>
      <c r="AI56" s="62"/>
      <c r="AJ56" s="62"/>
      <c r="AK56" s="62"/>
    </row>
    <row r="57" spans="1:37" x14ac:dyDescent="0.25">
      <c r="A57" s="261"/>
      <c r="B57" s="310"/>
      <c r="C57" s="67"/>
      <c r="E57" s="61"/>
      <c r="F57" s="62"/>
      <c r="G57" s="62"/>
      <c r="H57" s="62"/>
      <c r="I57" s="62"/>
      <c r="J57" s="62"/>
      <c r="K57" s="62"/>
      <c r="L57" s="62"/>
      <c r="M57" s="61"/>
      <c r="N57" s="62"/>
      <c r="O57" s="62"/>
      <c r="P57" s="62"/>
      <c r="Q57" s="62"/>
      <c r="R57" s="62"/>
      <c r="S57" s="62"/>
      <c r="T57" s="62"/>
      <c r="V57" s="62"/>
      <c r="W57" s="62"/>
      <c r="X57" s="62"/>
      <c r="Y57" s="62"/>
      <c r="Z57" s="62"/>
      <c r="AA57" s="62"/>
      <c r="AB57" s="62"/>
      <c r="AC57" s="62"/>
      <c r="AD57" s="119"/>
      <c r="AE57" s="119"/>
      <c r="AF57" s="119"/>
      <c r="AG57" s="119"/>
      <c r="AH57" s="119"/>
      <c r="AI57" s="62"/>
      <c r="AJ57" s="62"/>
      <c r="AK57" s="62"/>
    </row>
    <row r="58" spans="1:37" s="26" customFormat="1" x14ac:dyDescent="0.25">
      <c r="A58" s="262"/>
      <c r="B58" s="311"/>
      <c r="C58" s="67"/>
      <c r="D58" s="17"/>
      <c r="E58" s="61"/>
      <c r="F58" s="62"/>
      <c r="G58" s="62"/>
      <c r="H58" s="62"/>
      <c r="I58" s="62"/>
      <c r="J58" s="62"/>
      <c r="K58" s="62"/>
      <c r="L58" s="62"/>
      <c r="M58" s="61"/>
      <c r="N58" s="62"/>
      <c r="O58" s="62"/>
      <c r="P58" s="62"/>
      <c r="Q58" s="62"/>
      <c r="R58" s="62"/>
      <c r="S58" s="62"/>
      <c r="T58" s="62"/>
      <c r="U58" s="17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</row>
    <row r="59" spans="1:37" x14ac:dyDescent="0.25">
      <c r="A59" s="7"/>
      <c r="B59" s="10"/>
      <c r="C59" s="10"/>
      <c r="E59" s="236"/>
      <c r="F59" s="237"/>
      <c r="G59" s="237"/>
      <c r="H59" s="237"/>
      <c r="I59" s="237"/>
      <c r="J59" s="237"/>
      <c r="K59" s="237"/>
      <c r="L59" s="237"/>
      <c r="M59" s="236"/>
      <c r="N59" s="237"/>
      <c r="O59" s="237"/>
      <c r="P59" s="237"/>
      <c r="Q59" s="237"/>
      <c r="R59" s="237"/>
      <c r="S59" s="237"/>
      <c r="T59" s="237"/>
      <c r="V59" s="236"/>
      <c r="W59" s="237"/>
      <c r="X59" s="237"/>
      <c r="Y59" s="237"/>
      <c r="Z59" s="237"/>
      <c r="AA59" s="237"/>
      <c r="AB59" s="237"/>
      <c r="AC59" s="237"/>
      <c r="AD59" s="236"/>
      <c r="AE59" s="237"/>
      <c r="AF59" s="237"/>
      <c r="AG59" s="237"/>
      <c r="AH59" s="237"/>
      <c r="AI59" s="237"/>
      <c r="AJ59" s="237"/>
      <c r="AK59" s="237"/>
    </row>
    <row r="60" spans="1:37" ht="15.75" customHeight="1" thickBot="1" x14ac:dyDescent="0.3">
      <c r="A60" s="294" t="s">
        <v>181</v>
      </c>
      <c r="B60" s="295" t="s">
        <v>182</v>
      </c>
      <c r="C60" s="42"/>
      <c r="D60" s="52" t="s">
        <v>183</v>
      </c>
      <c r="E60" s="382" t="s">
        <v>183</v>
      </c>
      <c r="F60" s="383"/>
      <c r="G60" s="384" t="s">
        <v>75</v>
      </c>
      <c r="H60" s="384"/>
      <c r="I60" s="384"/>
      <c r="J60" s="384"/>
      <c r="K60" s="384"/>
      <c r="L60" s="384"/>
      <c r="M60" s="382" t="s">
        <v>183</v>
      </c>
      <c r="N60" s="383"/>
      <c r="O60" s="384" t="s">
        <v>75</v>
      </c>
      <c r="P60" s="384"/>
      <c r="Q60" s="384"/>
      <c r="R60" s="384"/>
      <c r="S60" s="384"/>
      <c r="T60" s="384"/>
      <c r="U60" s="52"/>
      <c r="V60" s="382" t="s">
        <v>183</v>
      </c>
      <c r="W60" s="383"/>
      <c r="X60" s="384" t="s">
        <v>75</v>
      </c>
      <c r="Y60" s="384"/>
      <c r="Z60" s="384"/>
      <c r="AA60" s="384"/>
      <c r="AB60" s="384"/>
      <c r="AC60" s="384"/>
      <c r="AD60" s="382" t="s">
        <v>183</v>
      </c>
      <c r="AE60" s="383"/>
      <c r="AF60" s="384" t="s">
        <v>75</v>
      </c>
      <c r="AG60" s="384"/>
      <c r="AH60" s="384"/>
      <c r="AI60" s="384"/>
      <c r="AJ60" s="384"/>
      <c r="AK60" s="384"/>
    </row>
    <row r="61" spans="1:37" ht="15" customHeight="1" x14ac:dyDescent="0.25">
      <c r="A61" s="294"/>
      <c r="B61" s="296"/>
      <c r="C61" s="11" t="s">
        <v>184</v>
      </c>
      <c r="E61" s="385" t="s">
        <v>176</v>
      </c>
      <c r="F61" s="381"/>
      <c r="G61" s="386" t="s">
        <v>301</v>
      </c>
      <c r="H61" s="386"/>
      <c r="I61" s="386"/>
      <c r="J61" s="386"/>
      <c r="K61" s="386"/>
      <c r="L61" s="386"/>
      <c r="M61" s="380" t="s">
        <v>302</v>
      </c>
      <c r="N61" s="381"/>
      <c r="O61" s="345" t="s">
        <v>301</v>
      </c>
      <c r="P61" s="345"/>
      <c r="Q61" s="345"/>
      <c r="R61" s="345"/>
      <c r="S61" s="345"/>
      <c r="T61" s="345"/>
      <c r="V61" s="380" t="s">
        <v>176</v>
      </c>
      <c r="W61" s="381"/>
      <c r="X61" s="400" t="s">
        <v>185</v>
      </c>
      <c r="Y61" s="401"/>
      <c r="Z61" s="401"/>
      <c r="AA61" s="401"/>
      <c r="AB61" s="401"/>
      <c r="AC61" s="402"/>
      <c r="AD61" s="380" t="s">
        <v>186</v>
      </c>
      <c r="AE61" s="381"/>
      <c r="AF61" s="400" t="s">
        <v>185</v>
      </c>
      <c r="AG61" s="401"/>
      <c r="AH61" s="401"/>
      <c r="AI61" s="401"/>
      <c r="AJ61" s="401"/>
      <c r="AK61" s="402"/>
    </row>
    <row r="62" spans="1:37" x14ac:dyDescent="0.25">
      <c r="A62" s="294"/>
      <c r="B62" s="296"/>
      <c r="C62" s="11" t="s">
        <v>187</v>
      </c>
      <c r="E62" s="378" t="s">
        <v>188</v>
      </c>
      <c r="F62" s="379"/>
      <c r="G62" s="345" t="s">
        <v>188</v>
      </c>
      <c r="H62" s="345"/>
      <c r="I62" s="345"/>
      <c r="J62" s="345"/>
      <c r="K62" s="345"/>
      <c r="L62" s="345"/>
      <c r="M62" s="378" t="s">
        <v>303</v>
      </c>
      <c r="N62" s="379"/>
      <c r="O62" s="345" t="s">
        <v>188</v>
      </c>
      <c r="P62" s="345"/>
      <c r="Q62" s="345"/>
      <c r="R62" s="345"/>
      <c r="S62" s="345"/>
      <c r="T62" s="345"/>
      <c r="V62" s="378" t="s">
        <v>188</v>
      </c>
      <c r="W62" s="379"/>
      <c r="X62" s="345" t="s">
        <v>188</v>
      </c>
      <c r="Y62" s="345"/>
      <c r="Z62" s="345"/>
      <c r="AA62" s="345"/>
      <c r="AB62" s="345"/>
      <c r="AC62" s="345"/>
      <c r="AD62" s="378" t="s">
        <v>179</v>
      </c>
      <c r="AE62" s="379"/>
      <c r="AF62" s="345" t="s">
        <v>179</v>
      </c>
      <c r="AG62" s="345"/>
      <c r="AH62" s="345"/>
      <c r="AI62" s="345"/>
      <c r="AJ62" s="345"/>
      <c r="AK62" s="345"/>
    </row>
    <row r="63" spans="1:37" x14ac:dyDescent="0.25">
      <c r="A63" s="294"/>
      <c r="B63" s="297"/>
      <c r="C63" s="43" t="s">
        <v>189</v>
      </c>
      <c r="E63" s="393" t="s">
        <v>188</v>
      </c>
      <c r="F63" s="394"/>
      <c r="G63" s="345" t="s">
        <v>188</v>
      </c>
      <c r="H63" s="345"/>
      <c r="I63" s="345"/>
      <c r="J63" s="345"/>
      <c r="K63" s="345"/>
      <c r="L63" s="345"/>
      <c r="M63" s="393" t="s">
        <v>188</v>
      </c>
      <c r="N63" s="394"/>
      <c r="O63" s="345" t="s">
        <v>188</v>
      </c>
      <c r="P63" s="345"/>
      <c r="Q63" s="345"/>
      <c r="R63" s="345"/>
      <c r="S63" s="345"/>
      <c r="T63" s="345"/>
      <c r="V63" s="393" t="s">
        <v>304</v>
      </c>
      <c r="W63" s="394"/>
      <c r="X63" s="345" t="s">
        <v>188</v>
      </c>
      <c r="Y63" s="345"/>
      <c r="Z63" s="345"/>
      <c r="AA63" s="345"/>
      <c r="AB63" s="345"/>
      <c r="AC63" s="345"/>
      <c r="AD63" s="378" t="s">
        <v>179</v>
      </c>
      <c r="AE63" s="379"/>
      <c r="AF63" s="347" t="s">
        <v>179</v>
      </c>
      <c r="AG63" s="347"/>
      <c r="AH63" s="347"/>
      <c r="AI63" s="347"/>
      <c r="AJ63" s="347"/>
      <c r="AK63" s="347"/>
    </row>
    <row r="64" spans="1:37" x14ac:dyDescent="0.25">
      <c r="A64" s="7"/>
      <c r="B64" s="10"/>
      <c r="C64" s="10"/>
      <c r="E64" s="236"/>
      <c r="F64" s="237"/>
      <c r="G64" s="237"/>
      <c r="H64" s="237"/>
      <c r="I64" s="237"/>
      <c r="J64" s="237"/>
      <c r="K64" s="237"/>
      <c r="L64" s="237"/>
      <c r="M64" s="236"/>
      <c r="N64" s="237"/>
      <c r="O64" s="237"/>
      <c r="P64" s="237"/>
      <c r="Q64" s="237"/>
      <c r="R64" s="237"/>
      <c r="S64" s="237"/>
      <c r="T64" s="237"/>
      <c r="V64" s="236"/>
      <c r="W64" s="237"/>
      <c r="X64" s="237"/>
      <c r="Y64" s="237"/>
      <c r="Z64" s="237"/>
      <c r="AA64" s="237"/>
      <c r="AB64" s="237"/>
      <c r="AC64" s="237"/>
      <c r="AD64" s="236"/>
      <c r="AE64" s="237"/>
      <c r="AF64" s="237"/>
      <c r="AG64" s="237"/>
      <c r="AH64" s="237"/>
      <c r="AI64" s="237"/>
      <c r="AJ64" s="237"/>
      <c r="AK64" s="237"/>
    </row>
    <row r="65" spans="1:37" ht="15" customHeight="1" thickBot="1" x14ac:dyDescent="0.3">
      <c r="A65" s="278" t="s">
        <v>190</v>
      </c>
      <c r="B65" s="280" t="s">
        <v>191</v>
      </c>
      <c r="C65" s="51"/>
      <c r="E65" s="124" t="s">
        <v>183</v>
      </c>
      <c r="F65" s="395" t="s">
        <v>192</v>
      </c>
      <c r="G65" s="396"/>
      <c r="H65" s="397" t="s">
        <v>194</v>
      </c>
      <c r="I65" s="397"/>
      <c r="J65" s="397"/>
      <c r="K65" s="397"/>
      <c r="L65" s="397"/>
      <c r="M65" s="124" t="s">
        <v>183</v>
      </c>
      <c r="N65" s="395" t="s">
        <v>192</v>
      </c>
      <c r="O65" s="396"/>
      <c r="P65" s="397" t="s">
        <v>194</v>
      </c>
      <c r="Q65" s="397"/>
      <c r="R65" s="397"/>
      <c r="S65" s="397"/>
      <c r="T65" s="397"/>
      <c r="V65" s="124" t="s">
        <v>183</v>
      </c>
      <c r="W65" s="395" t="s">
        <v>192</v>
      </c>
      <c r="X65" s="396"/>
      <c r="Y65" s="397" t="s">
        <v>194</v>
      </c>
      <c r="Z65" s="397"/>
      <c r="AA65" s="397"/>
      <c r="AB65" s="397"/>
      <c r="AC65" s="397"/>
      <c r="AD65" s="124" t="s">
        <v>183</v>
      </c>
      <c r="AE65" s="395" t="s">
        <v>192</v>
      </c>
      <c r="AF65" s="396"/>
      <c r="AG65" s="397" t="s">
        <v>194</v>
      </c>
      <c r="AH65" s="397"/>
      <c r="AI65" s="397"/>
      <c r="AJ65" s="397"/>
      <c r="AK65" s="397"/>
    </row>
    <row r="66" spans="1:37" ht="15" customHeight="1" thickBot="1" x14ac:dyDescent="0.3">
      <c r="A66" s="279"/>
      <c r="B66" s="281"/>
      <c r="C66" s="50" t="s">
        <v>195</v>
      </c>
      <c r="E66" s="129"/>
      <c r="F66" s="398">
        <v>10</v>
      </c>
      <c r="G66" s="399"/>
      <c r="H66" s="406">
        <v>1500</v>
      </c>
      <c r="I66" s="407"/>
      <c r="J66" s="407"/>
      <c r="K66" s="407"/>
      <c r="L66" s="408"/>
      <c r="M66" s="129"/>
      <c r="N66" s="398">
        <v>3</v>
      </c>
      <c r="O66" s="399"/>
      <c r="P66" s="377">
        <v>1035</v>
      </c>
      <c r="Q66" s="377"/>
      <c r="R66" s="377"/>
      <c r="S66" s="377"/>
      <c r="T66" s="377"/>
      <c r="V66" s="129"/>
      <c r="W66" s="398">
        <v>3.7</v>
      </c>
      <c r="X66" s="399"/>
      <c r="Y66" s="292">
        <v>1147</v>
      </c>
      <c r="Z66" s="289"/>
      <c r="AA66" s="289"/>
      <c r="AB66" s="289"/>
      <c r="AC66" s="289"/>
      <c r="AD66" s="129"/>
      <c r="AE66" s="398">
        <v>6</v>
      </c>
      <c r="AF66" s="399"/>
      <c r="AG66" s="415">
        <v>984</v>
      </c>
      <c r="AH66" s="416"/>
      <c r="AI66" s="416"/>
      <c r="AJ66" s="416"/>
      <c r="AK66" s="416"/>
    </row>
    <row r="67" spans="1:37" x14ac:dyDescent="0.25">
      <c r="A67" s="279"/>
      <c r="B67" s="282"/>
      <c r="C67" s="49" t="s">
        <v>196</v>
      </c>
      <c r="E67" s="123" t="s">
        <v>305</v>
      </c>
      <c r="F67" s="375" t="s">
        <v>305</v>
      </c>
      <c r="G67" s="376"/>
      <c r="H67" s="377">
        <v>0</v>
      </c>
      <c r="I67" s="377"/>
      <c r="J67" s="377"/>
      <c r="K67" s="377"/>
      <c r="L67" s="377"/>
      <c r="M67" s="123" t="s">
        <v>63</v>
      </c>
      <c r="N67" s="375" t="s">
        <v>63</v>
      </c>
      <c r="O67" s="376"/>
      <c r="P67" s="377">
        <v>0</v>
      </c>
      <c r="Q67" s="377"/>
      <c r="R67" s="377"/>
      <c r="S67" s="377"/>
      <c r="T67" s="377"/>
      <c r="V67" s="123" t="s">
        <v>63</v>
      </c>
      <c r="W67" s="375" t="s">
        <v>63</v>
      </c>
      <c r="X67" s="376"/>
      <c r="Y67" s="377">
        <v>0</v>
      </c>
      <c r="Z67" s="377"/>
      <c r="AA67" s="377"/>
      <c r="AB67" s="377"/>
      <c r="AC67" s="377"/>
      <c r="AD67" s="123" t="s">
        <v>63</v>
      </c>
      <c r="AE67" s="375" t="s">
        <v>63</v>
      </c>
      <c r="AF67" s="376"/>
      <c r="AG67" s="377">
        <v>0</v>
      </c>
      <c r="AH67" s="377"/>
      <c r="AI67" s="377"/>
      <c r="AJ67" s="377"/>
      <c r="AK67" s="377"/>
    </row>
    <row r="68" spans="1:37" x14ac:dyDescent="0.25">
      <c r="A68" s="7"/>
      <c r="B68" s="10"/>
      <c r="C68" s="10"/>
      <c r="E68" s="236"/>
      <c r="F68" s="237"/>
      <c r="G68" s="237"/>
      <c r="H68" s="237"/>
      <c r="I68" s="237"/>
      <c r="J68" s="237"/>
      <c r="K68" s="237"/>
      <c r="L68" s="237"/>
      <c r="M68" s="236"/>
      <c r="N68" s="237"/>
      <c r="O68" s="237"/>
      <c r="P68" s="237"/>
      <c r="Q68" s="237"/>
      <c r="R68" s="237"/>
      <c r="S68" s="237"/>
      <c r="T68" s="237"/>
      <c r="V68" s="236"/>
      <c r="W68" s="237"/>
      <c r="X68" s="237"/>
      <c r="Y68" s="237"/>
      <c r="Z68" s="237"/>
      <c r="AA68" s="237"/>
      <c r="AB68" s="237"/>
      <c r="AC68" s="237"/>
      <c r="AD68" s="236"/>
      <c r="AE68" s="237"/>
      <c r="AF68" s="237"/>
      <c r="AG68" s="237"/>
      <c r="AH68" s="237"/>
      <c r="AI68" s="237"/>
      <c r="AJ68" s="237"/>
      <c r="AK68" s="237"/>
    </row>
    <row r="69" spans="1:37" ht="15" customHeight="1" x14ac:dyDescent="0.25">
      <c r="A69" s="260" t="s">
        <v>197</v>
      </c>
      <c r="B69" s="263" t="s">
        <v>198</v>
      </c>
      <c r="C69" s="48" t="s">
        <v>199</v>
      </c>
      <c r="E69" s="266">
        <v>120</v>
      </c>
      <c r="F69" s="267"/>
      <c r="G69" s="267"/>
      <c r="H69" s="267"/>
      <c r="I69" s="267"/>
      <c r="J69" s="267"/>
      <c r="K69" s="267"/>
      <c r="L69" s="267"/>
      <c r="M69" s="266">
        <v>37</v>
      </c>
      <c r="N69" s="267"/>
      <c r="O69" s="267"/>
      <c r="P69" s="267"/>
      <c r="Q69" s="267"/>
      <c r="R69" s="267"/>
      <c r="S69" s="267"/>
      <c r="T69" s="267"/>
      <c r="U69" s="143"/>
      <c r="V69" s="266">
        <v>59</v>
      </c>
      <c r="W69" s="267"/>
      <c r="X69" s="267"/>
      <c r="Y69" s="267"/>
      <c r="Z69" s="267"/>
      <c r="AA69" s="267"/>
      <c r="AB69" s="267"/>
      <c r="AC69" s="267"/>
      <c r="AD69" s="417">
        <v>123</v>
      </c>
      <c r="AE69" s="418"/>
      <c r="AF69" s="418"/>
      <c r="AG69" s="418"/>
      <c r="AH69" s="418"/>
      <c r="AI69" s="418"/>
      <c r="AJ69" s="418"/>
      <c r="AK69" s="418"/>
    </row>
    <row r="70" spans="1:37" x14ac:dyDescent="0.25">
      <c r="A70" s="261"/>
      <c r="B70" s="264"/>
      <c r="C70" s="14" t="s">
        <v>200</v>
      </c>
      <c r="E70" s="241">
        <f>L17+L20+L21+L22</f>
        <v>139.47</v>
      </c>
      <c r="F70" s="223"/>
      <c r="G70" s="223"/>
      <c r="H70" s="223"/>
      <c r="I70" s="223"/>
      <c r="J70" s="223"/>
      <c r="K70" s="223"/>
      <c r="L70" s="223"/>
      <c r="M70" s="241">
        <f>T17+T19+T21+T25+T27+T28+T29</f>
        <v>90.73</v>
      </c>
      <c r="N70" s="223"/>
      <c r="O70" s="223"/>
      <c r="P70" s="223"/>
      <c r="Q70" s="223"/>
      <c r="R70" s="223"/>
      <c r="S70" s="223"/>
      <c r="T70" s="223"/>
      <c r="U70" s="143"/>
      <c r="V70" s="241">
        <f>AC17+AC21+AC18+AC23+AC24</f>
        <v>108.61</v>
      </c>
      <c r="W70" s="223"/>
      <c r="X70" s="223"/>
      <c r="Y70" s="223"/>
      <c r="Z70" s="223"/>
      <c r="AA70" s="223"/>
      <c r="AB70" s="223"/>
      <c r="AC70" s="223"/>
      <c r="AD70" s="241">
        <f>AK17+AK18+AK19+AK20+AK22+AK24+AK25+AK28+AK21</f>
        <v>175.17000000000002</v>
      </c>
      <c r="AE70" s="223"/>
      <c r="AF70" s="223"/>
      <c r="AG70" s="223"/>
      <c r="AH70" s="223"/>
      <c r="AI70" s="223"/>
      <c r="AJ70" s="223"/>
      <c r="AK70" s="223"/>
    </row>
    <row r="71" spans="1:37" x14ac:dyDescent="0.25">
      <c r="A71" s="261"/>
      <c r="B71" s="264"/>
      <c r="C71" s="14" t="s">
        <v>201</v>
      </c>
      <c r="E71" s="219">
        <f>SUM(L36:L51)</f>
        <v>86.84</v>
      </c>
      <c r="F71" s="223"/>
      <c r="G71" s="223"/>
      <c r="H71" s="223"/>
      <c r="I71" s="223"/>
      <c r="J71" s="223"/>
      <c r="K71" s="223"/>
      <c r="L71" s="223"/>
      <c r="M71" s="219">
        <f>SUM(T36:T51)</f>
        <v>183.5</v>
      </c>
      <c r="N71" s="223"/>
      <c r="O71" s="223"/>
      <c r="P71" s="223"/>
      <c r="Q71" s="223"/>
      <c r="R71" s="223"/>
      <c r="S71" s="223"/>
      <c r="T71" s="223"/>
      <c r="U71" s="143"/>
      <c r="V71" s="219">
        <f>SUM(AC36:AC51)</f>
        <v>198.51</v>
      </c>
      <c r="W71" s="223"/>
      <c r="X71" s="223"/>
      <c r="Y71" s="223"/>
      <c r="Z71" s="223"/>
      <c r="AA71" s="223"/>
      <c r="AB71" s="223"/>
      <c r="AC71" s="223"/>
      <c r="AD71" s="219">
        <f>SUM(AK36:AK52)</f>
        <v>129.04000000000002</v>
      </c>
      <c r="AE71" s="223"/>
      <c r="AF71" s="223"/>
      <c r="AG71" s="223"/>
      <c r="AH71" s="223"/>
      <c r="AI71" s="223"/>
      <c r="AJ71" s="223"/>
      <c r="AK71" s="223"/>
    </row>
    <row r="72" spans="1:37" x14ac:dyDescent="0.25">
      <c r="A72" s="261"/>
      <c r="B72" s="264"/>
      <c r="C72" s="14" t="s">
        <v>202</v>
      </c>
      <c r="E72" s="241">
        <v>151</v>
      </c>
      <c r="F72" s="223"/>
      <c r="G72" s="223"/>
      <c r="H72" s="223"/>
      <c r="I72" s="223"/>
      <c r="J72" s="223"/>
      <c r="K72" s="223"/>
      <c r="L72" s="223"/>
      <c r="M72" s="241">
        <v>98.25</v>
      </c>
      <c r="N72" s="223"/>
      <c r="O72" s="223"/>
      <c r="P72" s="223"/>
      <c r="Q72" s="223"/>
      <c r="R72" s="223"/>
      <c r="S72" s="223"/>
      <c r="T72" s="223"/>
      <c r="U72" s="143"/>
      <c r="V72" s="241">
        <v>112</v>
      </c>
      <c r="W72" s="223"/>
      <c r="X72" s="223"/>
      <c r="Y72" s="223"/>
      <c r="Z72" s="223"/>
      <c r="AA72" s="223"/>
      <c r="AB72" s="223"/>
      <c r="AC72" s="223"/>
      <c r="AD72" s="241">
        <v>120</v>
      </c>
      <c r="AE72" s="223"/>
      <c r="AF72" s="223"/>
      <c r="AG72" s="223"/>
      <c r="AH72" s="223"/>
      <c r="AI72" s="223"/>
      <c r="AJ72" s="223"/>
      <c r="AK72" s="223"/>
    </row>
    <row r="73" spans="1:37" x14ac:dyDescent="0.25">
      <c r="A73" s="261"/>
      <c r="B73" s="264"/>
      <c r="C73" s="12" t="s">
        <v>204</v>
      </c>
      <c r="E73" s="276"/>
      <c r="F73" s="277"/>
      <c r="G73" s="277"/>
      <c r="H73" s="277"/>
      <c r="I73" s="277"/>
      <c r="J73" s="277"/>
      <c r="K73" s="277"/>
      <c r="L73" s="277"/>
      <c r="M73" s="276"/>
      <c r="N73" s="277"/>
      <c r="O73" s="277"/>
      <c r="P73" s="277"/>
      <c r="Q73" s="277"/>
      <c r="R73" s="277"/>
      <c r="S73" s="277"/>
      <c r="T73" s="277"/>
      <c r="U73" s="143"/>
      <c r="V73" s="276"/>
      <c r="W73" s="277"/>
      <c r="X73" s="277"/>
      <c r="Y73" s="277"/>
      <c r="Z73" s="277"/>
      <c r="AA73" s="277"/>
      <c r="AB73" s="277"/>
      <c r="AC73" s="277"/>
      <c r="AD73" s="276"/>
      <c r="AE73" s="277"/>
      <c r="AF73" s="277"/>
      <c r="AG73" s="277"/>
      <c r="AH73" s="277"/>
      <c r="AI73" s="277"/>
      <c r="AJ73" s="277"/>
      <c r="AK73" s="277"/>
    </row>
    <row r="74" spans="1:37" x14ac:dyDescent="0.25">
      <c r="A74" s="261"/>
      <c r="B74" s="264"/>
      <c r="C74" s="12" t="s">
        <v>205</v>
      </c>
      <c r="E74" s="276"/>
      <c r="F74" s="277"/>
      <c r="G74" s="277"/>
      <c r="H74" s="277"/>
      <c r="I74" s="277"/>
      <c r="J74" s="277"/>
      <c r="K74" s="277"/>
      <c r="L74" s="277"/>
      <c r="M74" s="276"/>
      <c r="N74" s="277"/>
      <c r="O74" s="277"/>
      <c r="P74" s="277"/>
      <c r="Q74" s="277"/>
      <c r="R74" s="277"/>
      <c r="S74" s="277"/>
      <c r="T74" s="277"/>
      <c r="U74" s="143"/>
      <c r="V74" s="276"/>
      <c r="W74" s="277"/>
      <c r="X74" s="277"/>
      <c r="Y74" s="277"/>
      <c r="Z74" s="277"/>
      <c r="AA74" s="277"/>
      <c r="AB74" s="277"/>
      <c r="AC74" s="277"/>
      <c r="AD74" s="276"/>
      <c r="AE74" s="277"/>
      <c r="AF74" s="277"/>
      <c r="AG74" s="277"/>
      <c r="AH74" s="277"/>
      <c r="AI74" s="277"/>
      <c r="AJ74" s="277"/>
      <c r="AK74" s="277"/>
    </row>
    <row r="75" spans="1:37" x14ac:dyDescent="0.25">
      <c r="A75" s="261"/>
      <c r="B75" s="264"/>
      <c r="C75" s="14" t="s">
        <v>206</v>
      </c>
      <c r="E75" s="409">
        <f>E69+E70+E71+E72</f>
        <v>497.31000000000006</v>
      </c>
      <c r="F75" s="410"/>
      <c r="G75" s="410"/>
      <c r="H75" s="410"/>
      <c r="I75" s="410"/>
      <c r="J75" s="410"/>
      <c r="K75" s="410"/>
      <c r="L75" s="410"/>
      <c r="M75" s="276"/>
      <c r="N75" s="277"/>
      <c r="O75" s="277"/>
      <c r="P75" s="277"/>
      <c r="Q75" s="277"/>
      <c r="R75" s="277"/>
      <c r="S75" s="277"/>
      <c r="T75" s="277"/>
      <c r="U75" s="143"/>
      <c r="V75" s="276"/>
      <c r="W75" s="277"/>
      <c r="X75" s="277"/>
      <c r="Y75" s="277"/>
      <c r="Z75" s="277"/>
      <c r="AA75" s="277"/>
      <c r="AB75" s="277"/>
      <c r="AC75" s="277"/>
      <c r="AD75" s="276"/>
      <c r="AE75" s="277"/>
      <c r="AF75" s="277"/>
      <c r="AG75" s="277"/>
      <c r="AH75" s="277"/>
      <c r="AI75" s="277"/>
      <c r="AJ75" s="277"/>
      <c r="AK75" s="277"/>
    </row>
    <row r="76" spans="1:37" x14ac:dyDescent="0.25">
      <c r="A76" s="261"/>
      <c r="B76" s="264"/>
      <c r="C76" s="12" t="s">
        <v>207</v>
      </c>
      <c r="E76" s="411"/>
      <c r="F76" s="222"/>
      <c r="G76" s="222"/>
      <c r="H76" s="222"/>
      <c r="I76" s="222"/>
      <c r="J76" s="222"/>
      <c r="K76" s="222"/>
      <c r="L76" s="222"/>
      <c r="M76" s="241">
        <f>M69+M70+M71+M72</f>
        <v>409.48</v>
      </c>
      <c r="N76" s="223"/>
      <c r="O76" s="223"/>
      <c r="P76" s="223"/>
      <c r="Q76" s="223"/>
      <c r="R76" s="223"/>
      <c r="S76" s="223"/>
      <c r="T76" s="223"/>
      <c r="U76" s="143"/>
      <c r="V76" s="241">
        <f>V69+V70+V71+V72</f>
        <v>478.12</v>
      </c>
      <c r="W76" s="223"/>
      <c r="X76" s="223"/>
      <c r="Y76" s="223"/>
      <c r="Z76" s="223"/>
      <c r="AA76" s="223"/>
      <c r="AB76" s="223"/>
      <c r="AC76" s="223"/>
      <c r="AD76" s="241">
        <f>AD69+AD70+AD71+AD72</f>
        <v>547.21</v>
      </c>
      <c r="AE76" s="223"/>
      <c r="AF76" s="223"/>
      <c r="AG76" s="223"/>
      <c r="AH76" s="223"/>
      <c r="AI76" s="223"/>
      <c r="AJ76" s="223"/>
      <c r="AK76" s="223"/>
    </row>
    <row r="77" spans="1:37" ht="15" customHeight="1" x14ac:dyDescent="0.25">
      <c r="A77" s="261"/>
      <c r="B77" s="264"/>
      <c r="C77" s="268" t="s">
        <v>208</v>
      </c>
      <c r="D77" s="28"/>
      <c r="E77" s="270"/>
      <c r="F77" s="271"/>
      <c r="G77" s="271"/>
      <c r="H77" s="271"/>
      <c r="I77" s="271"/>
      <c r="J77" s="271"/>
      <c r="K77" s="271"/>
      <c r="L77" s="272"/>
      <c r="M77" s="387"/>
      <c r="N77" s="388"/>
      <c r="O77" s="388"/>
      <c r="P77" s="388"/>
      <c r="Q77" s="388"/>
      <c r="R77" s="388"/>
      <c r="S77" s="388"/>
      <c r="T77" s="389"/>
      <c r="U77" s="144"/>
      <c r="V77" s="387"/>
      <c r="W77" s="388"/>
      <c r="X77" s="388"/>
      <c r="Y77" s="388"/>
      <c r="Z77" s="388"/>
      <c r="AA77" s="388"/>
      <c r="AB77" s="388"/>
      <c r="AC77" s="389"/>
      <c r="AD77" s="387"/>
      <c r="AE77" s="388"/>
      <c r="AF77" s="388"/>
      <c r="AG77" s="388"/>
      <c r="AH77" s="388"/>
      <c r="AI77" s="388"/>
      <c r="AJ77" s="388"/>
      <c r="AK77" s="389"/>
    </row>
    <row r="78" spans="1:37" x14ac:dyDescent="0.25">
      <c r="A78" s="262"/>
      <c r="B78" s="265"/>
      <c r="C78" s="269"/>
      <c r="D78" s="28"/>
      <c r="E78" s="273"/>
      <c r="F78" s="274"/>
      <c r="G78" s="274"/>
      <c r="H78" s="274"/>
      <c r="I78" s="274"/>
      <c r="J78" s="274"/>
      <c r="K78" s="274"/>
      <c r="L78" s="275"/>
      <c r="M78" s="390"/>
      <c r="N78" s="391"/>
      <c r="O78" s="391"/>
      <c r="P78" s="391"/>
      <c r="Q78" s="391"/>
      <c r="R78" s="391"/>
      <c r="S78" s="391"/>
      <c r="T78" s="392"/>
      <c r="U78" s="144"/>
      <c r="V78" s="390"/>
      <c r="W78" s="391"/>
      <c r="X78" s="391"/>
      <c r="Y78" s="391"/>
      <c r="Z78" s="391"/>
      <c r="AA78" s="391"/>
      <c r="AB78" s="391"/>
      <c r="AC78" s="392"/>
      <c r="AD78" s="390"/>
      <c r="AE78" s="391"/>
      <c r="AF78" s="391"/>
      <c r="AG78" s="391"/>
      <c r="AH78" s="391"/>
      <c r="AI78" s="391"/>
      <c r="AJ78" s="391"/>
      <c r="AK78" s="392"/>
    </row>
    <row r="79" spans="1:37" x14ac:dyDescent="0.25">
      <c r="D79" s="69"/>
      <c r="E79" s="69">
        <v>2016</v>
      </c>
      <c r="F79" s="69"/>
      <c r="G79" s="69"/>
      <c r="H79" s="69"/>
      <c r="I79" s="69"/>
      <c r="J79" s="69"/>
      <c r="K79" s="69"/>
      <c r="L79" s="69"/>
      <c r="M79" s="3">
        <v>2017</v>
      </c>
      <c r="V79" s="3">
        <v>2018</v>
      </c>
      <c r="AD79" s="3">
        <v>2019</v>
      </c>
    </row>
    <row r="80" spans="1:37" x14ac:dyDescent="0.25">
      <c r="D80" s="69"/>
      <c r="E80" s="69"/>
      <c r="F80" s="69"/>
      <c r="G80" s="69"/>
      <c r="H80" s="69"/>
      <c r="I80" s="69"/>
      <c r="J80" s="69"/>
      <c r="K80" s="69"/>
      <c r="L80" s="69"/>
    </row>
    <row r="81" spans="4:21" x14ac:dyDescent="0.25">
      <c r="D81" s="69"/>
      <c r="E81" s="69"/>
      <c r="F81" s="69"/>
      <c r="G81" s="69"/>
      <c r="H81" s="69"/>
      <c r="I81" s="69"/>
      <c r="J81" s="69"/>
      <c r="K81" s="69"/>
      <c r="L81" s="69"/>
      <c r="M81" s="3" t="s">
        <v>306</v>
      </c>
    </row>
    <row r="82" spans="4:21" x14ac:dyDescent="0.25">
      <c r="D82" s="69"/>
      <c r="E82" s="109"/>
      <c r="F82" s="69"/>
      <c r="G82" s="69"/>
      <c r="H82" s="69"/>
      <c r="I82" s="69"/>
      <c r="J82" s="69"/>
      <c r="K82" s="69"/>
      <c r="L82" s="69"/>
      <c r="M82" s="3" t="s">
        <v>307</v>
      </c>
    </row>
    <row r="83" spans="4:21" x14ac:dyDescent="0.25">
      <c r="D83" s="69"/>
      <c r="E83" s="69"/>
      <c r="F83" s="69"/>
      <c r="G83" s="69"/>
      <c r="H83" s="69"/>
      <c r="I83" s="69"/>
      <c r="J83" s="69"/>
      <c r="K83" s="69"/>
      <c r="L83" s="69"/>
    </row>
    <row r="84" spans="4:21" x14ac:dyDescent="0.25">
      <c r="D84" s="69"/>
      <c r="E84" s="69"/>
      <c r="F84" s="69"/>
      <c r="G84" s="69"/>
      <c r="H84" s="69"/>
      <c r="I84" s="69"/>
      <c r="J84" s="69"/>
      <c r="K84" s="69"/>
      <c r="L84" s="69"/>
    </row>
    <row r="85" spans="4:21" x14ac:dyDescent="0.25">
      <c r="D85" s="69"/>
      <c r="E85" s="69"/>
      <c r="F85" s="69"/>
      <c r="G85" s="69"/>
      <c r="H85" s="69"/>
      <c r="I85" s="69"/>
      <c r="J85" s="69"/>
      <c r="K85" s="69"/>
      <c r="L85" s="69"/>
      <c r="U85" s="3"/>
    </row>
    <row r="86" spans="4:21" x14ac:dyDescent="0.25">
      <c r="D86" s="69"/>
      <c r="E86" s="69"/>
      <c r="F86" s="69"/>
      <c r="G86" s="69"/>
      <c r="H86" s="69"/>
      <c r="I86" s="69"/>
      <c r="J86" s="69"/>
      <c r="K86" s="69"/>
      <c r="L86" s="69"/>
      <c r="U86" s="3"/>
    </row>
    <row r="87" spans="4:21" x14ac:dyDescent="0.25">
      <c r="D87" s="69"/>
      <c r="E87" s="69"/>
      <c r="F87" s="69"/>
      <c r="G87" s="69"/>
      <c r="H87" s="69"/>
      <c r="I87" s="69"/>
      <c r="J87" s="69"/>
      <c r="K87" s="69"/>
      <c r="L87" s="69"/>
      <c r="U87" s="3"/>
    </row>
    <row r="88" spans="4:21" x14ac:dyDescent="0.25">
      <c r="D88" s="69"/>
      <c r="E88" s="69"/>
      <c r="F88" s="69"/>
      <c r="G88" s="69"/>
      <c r="H88" s="69"/>
      <c r="I88" s="69"/>
      <c r="J88" s="69"/>
      <c r="K88" s="69"/>
      <c r="L88" s="69"/>
      <c r="U88" s="3"/>
    </row>
    <row r="89" spans="4:21" x14ac:dyDescent="0.25">
      <c r="D89" s="69"/>
      <c r="E89" s="69"/>
      <c r="F89" s="69"/>
      <c r="G89" s="69"/>
      <c r="H89" s="69"/>
      <c r="I89" s="69"/>
      <c r="J89" s="69"/>
      <c r="K89" s="69"/>
      <c r="L89" s="69"/>
      <c r="U89" s="3"/>
    </row>
    <row r="90" spans="4:21" x14ac:dyDescent="0.25">
      <c r="D90" s="69"/>
      <c r="E90" s="69"/>
      <c r="F90" s="69"/>
      <c r="G90" s="69"/>
      <c r="H90" s="69"/>
      <c r="I90" s="69"/>
      <c r="J90" s="69"/>
      <c r="K90" s="69"/>
      <c r="L90" s="69"/>
      <c r="U90" s="3"/>
    </row>
    <row r="91" spans="4:21" x14ac:dyDescent="0.25">
      <c r="D91" s="69"/>
      <c r="E91" s="69"/>
      <c r="F91" s="69"/>
      <c r="G91" s="69"/>
      <c r="H91" s="69"/>
      <c r="I91" s="69"/>
      <c r="J91" s="69"/>
      <c r="K91" s="69"/>
      <c r="L91" s="69"/>
      <c r="U91" s="3"/>
    </row>
    <row r="92" spans="4:21" x14ac:dyDescent="0.25">
      <c r="D92" s="69"/>
      <c r="E92" s="69"/>
      <c r="F92" s="69"/>
      <c r="G92" s="69"/>
      <c r="H92" s="69"/>
      <c r="I92" s="69"/>
      <c r="J92" s="69"/>
      <c r="K92" s="69"/>
      <c r="L92" s="69"/>
      <c r="U92" s="3"/>
    </row>
    <row r="93" spans="4:21" x14ac:dyDescent="0.25">
      <c r="D93" s="69"/>
      <c r="E93" s="69"/>
      <c r="F93" s="69"/>
      <c r="G93" s="69"/>
      <c r="H93" s="69"/>
      <c r="I93" s="69"/>
      <c r="J93" s="69"/>
      <c r="K93" s="69"/>
      <c r="L93" s="69"/>
      <c r="U93" s="3"/>
    </row>
    <row r="94" spans="4:21" x14ac:dyDescent="0.25">
      <c r="D94" s="69"/>
      <c r="E94" s="69"/>
      <c r="F94" s="69"/>
      <c r="G94" s="69"/>
      <c r="H94" s="69"/>
      <c r="I94" s="69"/>
      <c r="J94" s="69"/>
      <c r="K94" s="69"/>
      <c r="L94" s="69"/>
      <c r="U94" s="3"/>
    </row>
    <row r="95" spans="4:21" x14ac:dyDescent="0.25">
      <c r="D95" s="69"/>
      <c r="E95" s="69"/>
      <c r="F95" s="69"/>
      <c r="G95" s="69"/>
      <c r="H95" s="69"/>
      <c r="I95" s="69"/>
      <c r="J95" s="69"/>
      <c r="K95" s="69"/>
      <c r="L95" s="69"/>
      <c r="U95" s="3"/>
    </row>
    <row r="96" spans="4:21" x14ac:dyDescent="0.25">
      <c r="D96" s="69"/>
      <c r="E96" s="69"/>
      <c r="F96" s="69"/>
      <c r="G96" s="69"/>
      <c r="H96" s="69"/>
      <c r="I96" s="69"/>
      <c r="J96" s="69"/>
      <c r="K96" s="69"/>
      <c r="L96" s="69"/>
      <c r="U96" s="3"/>
    </row>
    <row r="97" spans="4:21" x14ac:dyDescent="0.25">
      <c r="D97" s="69"/>
      <c r="E97" s="69"/>
      <c r="F97" s="69"/>
      <c r="G97" s="69"/>
      <c r="H97" s="69"/>
      <c r="I97" s="69"/>
      <c r="J97" s="69"/>
      <c r="K97" s="69"/>
      <c r="L97" s="69"/>
      <c r="U97" s="3"/>
    </row>
    <row r="98" spans="4:21" x14ac:dyDescent="0.25">
      <c r="D98" s="69"/>
      <c r="E98" s="69"/>
      <c r="F98" s="69"/>
      <c r="G98" s="69"/>
      <c r="H98" s="69"/>
      <c r="I98" s="69"/>
      <c r="J98" s="69"/>
      <c r="K98" s="69"/>
      <c r="L98" s="69"/>
      <c r="U98" s="3"/>
    </row>
    <row r="99" spans="4:21" x14ac:dyDescent="0.25">
      <c r="D99" s="69"/>
      <c r="E99" s="69"/>
      <c r="F99" s="69"/>
      <c r="G99" s="69"/>
      <c r="H99" s="69"/>
      <c r="I99" s="69"/>
      <c r="J99" s="69"/>
      <c r="K99" s="69"/>
      <c r="L99" s="69"/>
      <c r="U99" s="3"/>
    </row>
    <row r="100" spans="4:21" x14ac:dyDescent="0.25">
      <c r="D100" s="69"/>
      <c r="E100" s="69"/>
      <c r="F100" s="69"/>
      <c r="G100" s="69"/>
      <c r="H100" s="69"/>
      <c r="I100" s="69"/>
      <c r="J100" s="69"/>
      <c r="K100" s="69"/>
      <c r="L100" s="69"/>
      <c r="U100" s="3"/>
    </row>
    <row r="101" spans="4:21" x14ac:dyDescent="0.25">
      <c r="D101" s="69"/>
      <c r="E101" s="69"/>
      <c r="F101" s="69"/>
      <c r="G101" s="69"/>
      <c r="H101" s="69"/>
      <c r="I101" s="69"/>
      <c r="J101" s="69"/>
      <c r="K101" s="69"/>
      <c r="L101" s="69"/>
      <c r="U101" s="3"/>
    </row>
    <row r="102" spans="4:21" x14ac:dyDescent="0.25">
      <c r="D102" s="69"/>
      <c r="E102" s="69"/>
      <c r="F102" s="69"/>
      <c r="G102" s="69"/>
      <c r="H102" s="69"/>
      <c r="I102" s="69"/>
      <c r="J102" s="69"/>
      <c r="K102" s="69"/>
      <c r="L102" s="69"/>
      <c r="U102" s="3"/>
    </row>
    <row r="103" spans="4:21" x14ac:dyDescent="0.25">
      <c r="D103" s="69"/>
      <c r="E103" s="69"/>
      <c r="F103" s="69"/>
      <c r="G103" s="69"/>
      <c r="H103" s="69"/>
      <c r="I103" s="69"/>
      <c r="J103" s="69"/>
      <c r="K103" s="69"/>
      <c r="L103" s="69"/>
      <c r="U103" s="3"/>
    </row>
    <row r="104" spans="4:21" x14ac:dyDescent="0.25">
      <c r="D104" s="69"/>
      <c r="E104" s="69"/>
      <c r="F104" s="69"/>
      <c r="G104" s="69"/>
      <c r="H104" s="69"/>
      <c r="I104" s="69"/>
      <c r="J104" s="69"/>
      <c r="K104" s="69"/>
      <c r="L104" s="69"/>
      <c r="U104" s="3"/>
    </row>
    <row r="105" spans="4:21" x14ac:dyDescent="0.25">
      <c r="D105" s="69"/>
      <c r="E105" s="69"/>
      <c r="F105" s="69"/>
      <c r="G105" s="69"/>
      <c r="H105" s="69"/>
      <c r="I105" s="69"/>
      <c r="J105" s="69"/>
      <c r="K105" s="69"/>
      <c r="L105" s="69"/>
      <c r="U105" s="3"/>
    </row>
    <row r="106" spans="4:21" x14ac:dyDescent="0.25">
      <c r="D106" s="69"/>
      <c r="E106" s="69"/>
      <c r="F106" s="69"/>
      <c r="G106" s="69"/>
      <c r="H106" s="69"/>
      <c r="I106" s="69"/>
      <c r="J106" s="69"/>
      <c r="K106" s="69"/>
      <c r="L106" s="69"/>
      <c r="U106" s="3"/>
    </row>
    <row r="107" spans="4:21" x14ac:dyDescent="0.25">
      <c r="D107" s="69"/>
      <c r="E107" s="69"/>
      <c r="F107" s="69"/>
      <c r="G107" s="69"/>
      <c r="H107" s="69"/>
      <c r="I107" s="69"/>
      <c r="J107" s="69"/>
      <c r="K107" s="69"/>
      <c r="L107" s="69"/>
      <c r="U107" s="3"/>
    </row>
    <row r="108" spans="4:21" x14ac:dyDescent="0.25">
      <c r="D108" s="69"/>
      <c r="E108" s="69"/>
      <c r="F108" s="69"/>
      <c r="G108" s="69"/>
      <c r="H108" s="69"/>
      <c r="I108" s="69"/>
      <c r="J108" s="69"/>
      <c r="K108" s="69"/>
      <c r="L108" s="69"/>
      <c r="U108" s="3"/>
    </row>
    <row r="109" spans="4:21" x14ac:dyDescent="0.25">
      <c r="D109" s="69"/>
      <c r="E109" s="69"/>
      <c r="F109" s="69"/>
      <c r="G109" s="69"/>
      <c r="H109" s="69"/>
      <c r="I109" s="69"/>
      <c r="J109" s="69"/>
      <c r="K109" s="69"/>
      <c r="L109" s="69"/>
      <c r="U109" s="3"/>
    </row>
    <row r="110" spans="4:21" x14ac:dyDescent="0.25">
      <c r="D110" s="69"/>
      <c r="E110" s="69"/>
      <c r="F110" s="69"/>
      <c r="G110" s="69"/>
      <c r="H110" s="69"/>
      <c r="I110" s="69"/>
      <c r="J110" s="69"/>
      <c r="K110" s="69"/>
      <c r="L110" s="69"/>
      <c r="U110" s="3"/>
    </row>
    <row r="111" spans="4:21" x14ac:dyDescent="0.25">
      <c r="D111" s="69"/>
      <c r="E111" s="69"/>
      <c r="F111" s="69"/>
      <c r="G111" s="69"/>
      <c r="H111" s="69"/>
      <c r="I111" s="69"/>
      <c r="J111" s="69"/>
      <c r="K111" s="69"/>
      <c r="L111" s="69"/>
      <c r="U111" s="3"/>
    </row>
    <row r="112" spans="4:21" x14ac:dyDescent="0.25">
      <c r="D112" s="69"/>
      <c r="E112" s="69"/>
      <c r="F112" s="69"/>
      <c r="G112" s="69"/>
      <c r="H112" s="69"/>
      <c r="I112" s="69"/>
      <c r="J112" s="69"/>
      <c r="K112" s="69"/>
      <c r="L112" s="69"/>
      <c r="U112" s="3"/>
    </row>
    <row r="113" spans="4:21" x14ac:dyDescent="0.25">
      <c r="D113" s="69"/>
      <c r="E113" s="69"/>
      <c r="F113" s="69"/>
      <c r="G113" s="69"/>
      <c r="H113" s="69"/>
      <c r="I113" s="69"/>
      <c r="J113" s="69"/>
      <c r="K113" s="69"/>
      <c r="L113" s="69"/>
      <c r="U113" s="3"/>
    </row>
    <row r="114" spans="4:21" x14ac:dyDescent="0.25">
      <c r="D114" s="69"/>
      <c r="E114" s="69"/>
      <c r="F114" s="69"/>
      <c r="G114" s="69"/>
      <c r="H114" s="69"/>
      <c r="I114" s="69"/>
      <c r="J114" s="69"/>
      <c r="K114" s="69"/>
      <c r="L114" s="69"/>
      <c r="U114" s="3"/>
    </row>
    <row r="115" spans="4:21" x14ac:dyDescent="0.25">
      <c r="D115" s="69"/>
      <c r="E115" s="69"/>
      <c r="F115" s="69"/>
      <c r="G115" s="69"/>
      <c r="H115" s="69"/>
      <c r="I115" s="69"/>
      <c r="J115" s="69"/>
      <c r="K115" s="69"/>
      <c r="L115" s="69"/>
      <c r="U115" s="3"/>
    </row>
    <row r="116" spans="4:21" x14ac:dyDescent="0.25">
      <c r="D116" s="69"/>
      <c r="E116" s="69"/>
      <c r="F116" s="69"/>
      <c r="G116" s="69"/>
      <c r="H116" s="69"/>
      <c r="I116" s="69"/>
      <c r="J116" s="69"/>
      <c r="K116" s="69"/>
      <c r="L116" s="69"/>
      <c r="U116" s="3"/>
    </row>
    <row r="117" spans="4:21" x14ac:dyDescent="0.25">
      <c r="D117" s="69"/>
      <c r="E117" s="69"/>
      <c r="F117" s="69"/>
      <c r="G117" s="69"/>
      <c r="H117" s="69"/>
      <c r="I117" s="69"/>
      <c r="J117" s="69"/>
      <c r="K117" s="69"/>
      <c r="L117" s="69"/>
      <c r="U117" s="3"/>
    </row>
    <row r="118" spans="4:21" x14ac:dyDescent="0.25">
      <c r="D118" s="69"/>
      <c r="E118" s="69"/>
      <c r="F118" s="69"/>
      <c r="G118" s="69"/>
      <c r="H118" s="69"/>
      <c r="I118" s="69"/>
      <c r="J118" s="69"/>
      <c r="K118" s="69"/>
      <c r="L118" s="69"/>
      <c r="U118" s="3"/>
    </row>
    <row r="119" spans="4:21" x14ac:dyDescent="0.25">
      <c r="D119" s="69"/>
      <c r="E119" s="69"/>
      <c r="F119" s="69"/>
      <c r="G119" s="69"/>
      <c r="H119" s="69"/>
      <c r="I119" s="69"/>
      <c r="J119" s="69"/>
      <c r="K119" s="69"/>
      <c r="L119" s="69"/>
      <c r="U119" s="3"/>
    </row>
    <row r="120" spans="4:21" x14ac:dyDescent="0.25">
      <c r="D120" s="69"/>
      <c r="E120" s="69"/>
      <c r="F120" s="69"/>
      <c r="G120" s="69"/>
      <c r="H120" s="69"/>
      <c r="I120" s="69"/>
      <c r="J120" s="69"/>
      <c r="K120" s="69"/>
      <c r="L120" s="69"/>
      <c r="U120" s="3"/>
    </row>
    <row r="121" spans="4:21" x14ac:dyDescent="0.25">
      <c r="D121" s="69"/>
      <c r="E121" s="69"/>
      <c r="F121" s="69"/>
      <c r="G121" s="69"/>
      <c r="H121" s="69"/>
      <c r="I121" s="69"/>
      <c r="J121" s="69"/>
      <c r="K121" s="69"/>
      <c r="L121" s="69"/>
      <c r="U121" s="3"/>
    </row>
    <row r="122" spans="4:21" x14ac:dyDescent="0.25">
      <c r="D122" s="69"/>
      <c r="E122" s="69"/>
      <c r="F122" s="69"/>
      <c r="G122" s="69"/>
      <c r="H122" s="69"/>
      <c r="I122" s="69"/>
      <c r="J122" s="69"/>
      <c r="K122" s="69"/>
      <c r="L122" s="69"/>
      <c r="U122" s="3"/>
    </row>
    <row r="123" spans="4:21" x14ac:dyDescent="0.25">
      <c r="D123" s="69"/>
      <c r="E123" s="69"/>
      <c r="F123" s="69"/>
      <c r="G123" s="69"/>
      <c r="H123" s="69"/>
      <c r="I123" s="69"/>
      <c r="J123" s="69"/>
      <c r="K123" s="69"/>
      <c r="L123" s="69"/>
      <c r="U123" s="3"/>
    </row>
    <row r="124" spans="4:21" x14ac:dyDescent="0.25">
      <c r="D124" s="69"/>
      <c r="E124" s="69"/>
      <c r="F124" s="69"/>
      <c r="G124" s="69"/>
      <c r="H124" s="69"/>
      <c r="I124" s="69"/>
      <c r="J124" s="69"/>
      <c r="K124" s="69"/>
      <c r="L124" s="69"/>
      <c r="U124" s="3"/>
    </row>
    <row r="125" spans="4:21" x14ac:dyDescent="0.25">
      <c r="D125" s="69"/>
      <c r="E125" s="69"/>
      <c r="F125" s="69"/>
      <c r="G125" s="69"/>
      <c r="H125" s="69"/>
      <c r="I125" s="69"/>
      <c r="J125" s="69"/>
      <c r="K125" s="69"/>
      <c r="L125" s="69"/>
      <c r="U125" s="3"/>
    </row>
    <row r="126" spans="4:21" x14ac:dyDescent="0.25">
      <c r="D126" s="69"/>
      <c r="E126" s="69"/>
      <c r="F126" s="69"/>
      <c r="G126" s="69"/>
      <c r="H126" s="69"/>
      <c r="I126" s="69"/>
      <c r="J126" s="69"/>
      <c r="K126" s="69"/>
      <c r="L126" s="69"/>
      <c r="U126" s="3"/>
    </row>
    <row r="127" spans="4:21" x14ac:dyDescent="0.25">
      <c r="D127" s="69"/>
      <c r="E127" s="69"/>
      <c r="F127" s="69"/>
      <c r="G127" s="69"/>
      <c r="H127" s="69"/>
      <c r="I127" s="69"/>
      <c r="J127" s="69"/>
      <c r="K127" s="69"/>
      <c r="L127" s="69"/>
      <c r="U127" s="3"/>
    </row>
    <row r="128" spans="4:21" x14ac:dyDescent="0.25">
      <c r="D128" s="69"/>
      <c r="E128" s="69"/>
      <c r="F128" s="69"/>
      <c r="G128" s="69"/>
      <c r="H128" s="69"/>
      <c r="I128" s="69"/>
      <c r="J128" s="69"/>
      <c r="K128" s="69"/>
      <c r="L128" s="69"/>
      <c r="U128" s="3"/>
    </row>
    <row r="129" spans="4:21" x14ac:dyDescent="0.25">
      <c r="D129" s="69"/>
      <c r="E129" s="69"/>
      <c r="F129" s="69"/>
      <c r="G129" s="69"/>
      <c r="H129" s="69"/>
      <c r="I129" s="69"/>
      <c r="J129" s="69"/>
      <c r="K129" s="69"/>
      <c r="L129" s="69"/>
      <c r="U129" s="3"/>
    </row>
    <row r="130" spans="4:21" x14ac:dyDescent="0.25">
      <c r="D130" s="69"/>
      <c r="E130" s="69"/>
      <c r="F130" s="69"/>
      <c r="G130" s="69"/>
      <c r="H130" s="69"/>
      <c r="I130" s="69"/>
      <c r="J130" s="69"/>
      <c r="K130" s="69"/>
      <c r="L130" s="69"/>
      <c r="U130" s="3"/>
    </row>
    <row r="131" spans="4:21" x14ac:dyDescent="0.25">
      <c r="D131" s="69"/>
      <c r="E131" s="69"/>
      <c r="F131" s="69"/>
      <c r="G131" s="69"/>
      <c r="H131" s="69"/>
      <c r="I131" s="69"/>
      <c r="J131" s="69"/>
      <c r="K131" s="69"/>
      <c r="L131" s="69"/>
      <c r="U131" s="3"/>
    </row>
    <row r="132" spans="4:21" x14ac:dyDescent="0.25">
      <c r="D132" s="69"/>
      <c r="E132" s="69"/>
      <c r="F132" s="69"/>
      <c r="G132" s="69"/>
      <c r="H132" s="69"/>
      <c r="I132" s="69"/>
      <c r="J132" s="69"/>
      <c r="K132" s="69"/>
      <c r="L132" s="69"/>
      <c r="U132" s="3"/>
    </row>
    <row r="133" spans="4:21" x14ac:dyDescent="0.25">
      <c r="D133" s="69"/>
      <c r="E133" s="69"/>
      <c r="F133" s="69"/>
      <c r="G133" s="69"/>
      <c r="H133" s="69"/>
      <c r="I133" s="69"/>
      <c r="J133" s="69"/>
      <c r="K133" s="69"/>
      <c r="L133" s="69"/>
      <c r="U133" s="3"/>
    </row>
    <row r="134" spans="4:21" x14ac:dyDescent="0.25">
      <c r="D134" s="69"/>
      <c r="E134" s="69"/>
      <c r="F134" s="69"/>
      <c r="G134" s="69"/>
      <c r="H134" s="69"/>
      <c r="I134" s="69"/>
      <c r="J134" s="69"/>
      <c r="K134" s="69"/>
      <c r="L134" s="69"/>
      <c r="U134" s="3"/>
    </row>
    <row r="135" spans="4:21" x14ac:dyDescent="0.25">
      <c r="D135" s="69"/>
      <c r="E135" s="69"/>
      <c r="F135" s="69"/>
      <c r="G135" s="69"/>
      <c r="H135" s="69"/>
      <c r="I135" s="69"/>
      <c r="J135" s="69"/>
      <c r="K135" s="69"/>
      <c r="L135" s="69"/>
      <c r="U135" s="3"/>
    </row>
    <row r="136" spans="4:21" x14ac:dyDescent="0.25">
      <c r="D136" s="69"/>
      <c r="E136" s="69"/>
      <c r="F136" s="69"/>
      <c r="G136" s="69"/>
      <c r="H136" s="69"/>
      <c r="I136" s="69"/>
      <c r="J136" s="69"/>
      <c r="K136" s="69"/>
      <c r="L136" s="69"/>
      <c r="U136" s="3"/>
    </row>
    <row r="137" spans="4:21" x14ac:dyDescent="0.25">
      <c r="D137" s="69"/>
      <c r="E137" s="69"/>
      <c r="F137" s="69"/>
      <c r="G137" s="69"/>
      <c r="H137" s="69"/>
      <c r="I137" s="69"/>
      <c r="J137" s="69"/>
      <c r="K137" s="69"/>
      <c r="L137" s="69"/>
      <c r="U137" s="3"/>
    </row>
    <row r="138" spans="4:21" x14ac:dyDescent="0.25">
      <c r="D138" s="69"/>
      <c r="E138" s="69"/>
      <c r="F138" s="69"/>
      <c r="G138" s="69"/>
      <c r="H138" s="69"/>
      <c r="I138" s="69"/>
      <c r="J138" s="69"/>
      <c r="K138" s="69"/>
      <c r="L138" s="69"/>
      <c r="U138" s="3"/>
    </row>
    <row r="139" spans="4:21" x14ac:dyDescent="0.25">
      <c r="D139" s="69"/>
      <c r="E139" s="69"/>
      <c r="F139" s="69"/>
      <c r="G139" s="69"/>
      <c r="H139" s="69"/>
      <c r="I139" s="69"/>
      <c r="J139" s="69"/>
      <c r="K139" s="69"/>
      <c r="L139" s="69"/>
      <c r="U139" s="3"/>
    </row>
    <row r="140" spans="4:21" x14ac:dyDescent="0.25">
      <c r="D140" s="69"/>
      <c r="E140" s="69"/>
      <c r="F140" s="69"/>
      <c r="G140" s="69"/>
      <c r="H140" s="69"/>
      <c r="I140" s="69"/>
      <c r="J140" s="69"/>
      <c r="K140" s="69"/>
      <c r="L140" s="69"/>
      <c r="U140" s="3"/>
    </row>
    <row r="141" spans="4:21" x14ac:dyDescent="0.25">
      <c r="D141" s="69"/>
      <c r="E141" s="69"/>
      <c r="F141" s="69"/>
      <c r="G141" s="69"/>
      <c r="H141" s="69"/>
      <c r="I141" s="69"/>
      <c r="J141" s="69"/>
      <c r="K141" s="69"/>
      <c r="L141" s="69"/>
      <c r="U141" s="3"/>
    </row>
    <row r="142" spans="4:21" x14ac:dyDescent="0.25">
      <c r="D142" s="69"/>
      <c r="E142" s="69"/>
      <c r="F142" s="69"/>
      <c r="G142" s="69"/>
      <c r="H142" s="69"/>
      <c r="I142" s="69"/>
      <c r="J142" s="69"/>
      <c r="K142" s="69"/>
      <c r="L142" s="69"/>
      <c r="U142" s="3"/>
    </row>
    <row r="143" spans="4:21" x14ac:dyDescent="0.25">
      <c r="D143" s="69"/>
      <c r="E143" s="69"/>
      <c r="F143" s="69"/>
      <c r="G143" s="69"/>
      <c r="H143" s="69"/>
      <c r="I143" s="69"/>
      <c r="J143" s="69"/>
      <c r="K143" s="69"/>
      <c r="L143" s="69"/>
      <c r="U143" s="3"/>
    </row>
    <row r="144" spans="4:21" x14ac:dyDescent="0.25">
      <c r="D144" s="69"/>
      <c r="E144" s="69"/>
      <c r="F144" s="69"/>
      <c r="G144" s="69"/>
      <c r="H144" s="69"/>
      <c r="I144" s="69"/>
      <c r="J144" s="69"/>
      <c r="K144" s="69"/>
      <c r="L144" s="69"/>
      <c r="U144" s="3"/>
    </row>
    <row r="145" spans="4:21" x14ac:dyDescent="0.25">
      <c r="D145" s="69"/>
      <c r="E145" s="69"/>
      <c r="F145" s="69"/>
      <c r="G145" s="69"/>
      <c r="H145" s="69"/>
      <c r="I145" s="69"/>
      <c r="J145" s="69"/>
      <c r="K145" s="69"/>
      <c r="L145" s="69"/>
      <c r="U145" s="3"/>
    </row>
    <row r="146" spans="4:21" x14ac:dyDescent="0.25">
      <c r="D146" s="69"/>
      <c r="E146" s="69"/>
      <c r="F146" s="69"/>
      <c r="G146" s="69"/>
      <c r="H146" s="69"/>
      <c r="I146" s="69"/>
      <c r="J146" s="69"/>
      <c r="K146" s="69"/>
      <c r="L146" s="69"/>
      <c r="U146" s="3"/>
    </row>
    <row r="147" spans="4:21" x14ac:dyDescent="0.25">
      <c r="D147" s="69"/>
      <c r="E147" s="69"/>
      <c r="F147" s="69"/>
      <c r="G147" s="69"/>
      <c r="H147" s="69"/>
      <c r="I147" s="69"/>
      <c r="J147" s="69"/>
      <c r="K147" s="69"/>
      <c r="L147" s="69"/>
      <c r="U147" s="3"/>
    </row>
    <row r="148" spans="4:21" x14ac:dyDescent="0.25">
      <c r="D148" s="69"/>
      <c r="E148" s="69"/>
      <c r="F148" s="69"/>
      <c r="G148" s="69"/>
      <c r="H148" s="69"/>
      <c r="I148" s="69"/>
      <c r="J148" s="69"/>
      <c r="K148" s="69"/>
      <c r="L148" s="69"/>
      <c r="U148" s="3"/>
    </row>
    <row r="149" spans="4:21" x14ac:dyDescent="0.25">
      <c r="D149" s="69"/>
      <c r="E149" s="69"/>
      <c r="F149" s="69"/>
      <c r="G149" s="69"/>
      <c r="H149" s="69"/>
      <c r="I149" s="69"/>
      <c r="J149" s="69"/>
      <c r="K149" s="69"/>
      <c r="L149" s="69"/>
      <c r="U149" s="3"/>
    </row>
    <row r="150" spans="4:21" x14ac:dyDescent="0.25">
      <c r="D150" s="69"/>
      <c r="E150" s="69"/>
      <c r="F150" s="69"/>
      <c r="G150" s="69"/>
      <c r="H150" s="69"/>
      <c r="I150" s="69"/>
      <c r="J150" s="69"/>
      <c r="K150" s="69"/>
      <c r="L150" s="69"/>
      <c r="U150" s="3"/>
    </row>
    <row r="151" spans="4:21" x14ac:dyDescent="0.25">
      <c r="D151" s="69"/>
      <c r="E151" s="69"/>
      <c r="F151" s="69"/>
      <c r="G151" s="69"/>
      <c r="H151" s="69"/>
      <c r="I151" s="69"/>
      <c r="J151" s="69"/>
      <c r="K151" s="69"/>
      <c r="L151" s="69"/>
      <c r="U151" s="3"/>
    </row>
    <row r="152" spans="4:21" x14ac:dyDescent="0.25">
      <c r="D152" s="69"/>
      <c r="E152" s="69"/>
      <c r="F152" s="69"/>
      <c r="G152" s="69"/>
      <c r="H152" s="69"/>
      <c r="I152" s="69"/>
      <c r="J152" s="69"/>
      <c r="K152" s="69"/>
      <c r="L152" s="69"/>
      <c r="U152" s="3"/>
    </row>
    <row r="153" spans="4:21" x14ac:dyDescent="0.25">
      <c r="D153" s="69"/>
      <c r="E153" s="69"/>
      <c r="F153" s="69"/>
      <c r="G153" s="69"/>
      <c r="H153" s="69"/>
      <c r="I153" s="69"/>
      <c r="J153" s="69"/>
      <c r="K153" s="69"/>
      <c r="L153" s="69"/>
      <c r="U153" s="3"/>
    </row>
    <row r="154" spans="4:21" x14ac:dyDescent="0.25">
      <c r="D154" s="69"/>
      <c r="E154" s="69"/>
      <c r="F154" s="69"/>
      <c r="G154" s="69"/>
      <c r="H154" s="69"/>
      <c r="I154" s="69"/>
      <c r="J154" s="69"/>
      <c r="K154" s="69"/>
      <c r="L154" s="69"/>
      <c r="U154" s="3"/>
    </row>
    <row r="155" spans="4:21" x14ac:dyDescent="0.25">
      <c r="D155" s="69"/>
      <c r="E155" s="69"/>
      <c r="F155" s="69"/>
      <c r="G155" s="69"/>
      <c r="H155" s="69"/>
      <c r="I155" s="69"/>
      <c r="J155" s="69"/>
      <c r="K155" s="69"/>
      <c r="L155" s="69"/>
      <c r="U155" s="3"/>
    </row>
    <row r="156" spans="4:21" x14ac:dyDescent="0.25">
      <c r="D156" s="69"/>
      <c r="E156" s="69"/>
      <c r="F156" s="69"/>
      <c r="G156" s="69"/>
      <c r="H156" s="69"/>
      <c r="I156" s="69"/>
      <c r="J156" s="69"/>
      <c r="K156" s="69"/>
      <c r="L156" s="69"/>
      <c r="U156" s="3"/>
    </row>
    <row r="157" spans="4:21" x14ac:dyDescent="0.25">
      <c r="D157" s="69"/>
      <c r="E157" s="69"/>
      <c r="F157" s="69"/>
      <c r="G157" s="69"/>
      <c r="H157" s="69"/>
      <c r="I157" s="69"/>
      <c r="J157" s="69"/>
      <c r="K157" s="69"/>
      <c r="L157" s="69"/>
      <c r="U157" s="3"/>
    </row>
    <row r="158" spans="4:21" x14ac:dyDescent="0.25">
      <c r="D158" s="69"/>
      <c r="E158" s="69"/>
      <c r="F158" s="69"/>
      <c r="G158" s="69"/>
      <c r="H158" s="69"/>
      <c r="I158" s="69"/>
      <c r="J158" s="69"/>
      <c r="K158" s="69"/>
      <c r="L158" s="69"/>
      <c r="U158" s="3"/>
    </row>
    <row r="159" spans="4:21" x14ac:dyDescent="0.25">
      <c r="D159" s="69"/>
      <c r="E159" s="69"/>
      <c r="F159" s="69"/>
      <c r="G159" s="69"/>
      <c r="H159" s="69"/>
      <c r="I159" s="69"/>
      <c r="J159" s="69"/>
      <c r="K159" s="69"/>
      <c r="L159" s="69"/>
      <c r="U159" s="3"/>
    </row>
    <row r="160" spans="4:21" x14ac:dyDescent="0.25">
      <c r="D160" s="69"/>
      <c r="E160" s="69"/>
      <c r="F160" s="69"/>
      <c r="G160" s="69"/>
      <c r="H160" s="69"/>
      <c r="I160" s="69"/>
      <c r="J160" s="69"/>
      <c r="K160" s="69"/>
      <c r="L160" s="69"/>
      <c r="U160" s="3"/>
    </row>
    <row r="161" spans="4:21" x14ac:dyDescent="0.25">
      <c r="D161" s="69"/>
      <c r="E161" s="69"/>
      <c r="F161" s="69"/>
      <c r="G161" s="69"/>
      <c r="H161" s="69"/>
      <c r="I161" s="69"/>
      <c r="J161" s="69"/>
      <c r="K161" s="69"/>
      <c r="L161" s="69"/>
      <c r="U161" s="3"/>
    </row>
    <row r="162" spans="4:21" x14ac:dyDescent="0.25">
      <c r="D162" s="69"/>
      <c r="E162" s="69"/>
      <c r="F162" s="69"/>
      <c r="G162" s="69"/>
      <c r="H162" s="69"/>
      <c r="I162" s="69"/>
      <c r="J162" s="69"/>
      <c r="K162" s="69"/>
      <c r="L162" s="69"/>
      <c r="U162" s="3"/>
    </row>
    <row r="163" spans="4:21" x14ac:dyDescent="0.25">
      <c r="D163" s="69"/>
      <c r="E163" s="69"/>
      <c r="F163" s="69"/>
      <c r="G163" s="69"/>
      <c r="H163" s="69"/>
      <c r="I163" s="69"/>
      <c r="J163" s="69"/>
      <c r="K163" s="69"/>
      <c r="L163" s="69"/>
      <c r="U163" s="3"/>
    </row>
    <row r="164" spans="4:21" x14ac:dyDescent="0.25">
      <c r="D164" s="69"/>
      <c r="E164" s="69"/>
      <c r="F164" s="69"/>
      <c r="G164" s="69"/>
      <c r="H164" s="69"/>
      <c r="I164" s="69"/>
      <c r="J164" s="69"/>
      <c r="K164" s="69"/>
      <c r="L164" s="69"/>
      <c r="U164" s="3"/>
    </row>
    <row r="165" spans="4:21" x14ac:dyDescent="0.25">
      <c r="D165" s="69"/>
      <c r="E165" s="69"/>
      <c r="F165" s="69"/>
      <c r="G165" s="69"/>
      <c r="H165" s="69"/>
      <c r="I165" s="69"/>
      <c r="J165" s="69"/>
      <c r="K165" s="69"/>
      <c r="L165" s="69"/>
      <c r="U165" s="3"/>
    </row>
    <row r="166" spans="4:21" x14ac:dyDescent="0.25">
      <c r="D166" s="69"/>
      <c r="E166" s="69"/>
      <c r="F166" s="69"/>
      <c r="G166" s="69"/>
      <c r="H166" s="69"/>
      <c r="I166" s="69"/>
      <c r="J166" s="69"/>
      <c r="K166" s="69"/>
      <c r="L166" s="69"/>
      <c r="U166" s="3"/>
    </row>
    <row r="167" spans="4:21" x14ac:dyDescent="0.25">
      <c r="D167" s="69"/>
      <c r="E167" s="69"/>
      <c r="F167" s="69"/>
      <c r="G167" s="69"/>
      <c r="H167" s="69"/>
      <c r="I167" s="69"/>
      <c r="J167" s="69"/>
      <c r="K167" s="69"/>
      <c r="L167" s="69"/>
      <c r="U167" s="3"/>
    </row>
    <row r="168" spans="4:21" x14ac:dyDescent="0.25">
      <c r="D168" s="69"/>
      <c r="E168" s="69"/>
      <c r="F168" s="69"/>
      <c r="G168" s="69"/>
      <c r="H168" s="69"/>
      <c r="I168" s="69"/>
      <c r="J168" s="69"/>
      <c r="K168" s="69"/>
      <c r="L168" s="69"/>
      <c r="U168" s="3"/>
    </row>
    <row r="169" spans="4:21" x14ac:dyDescent="0.25">
      <c r="D169" s="69"/>
      <c r="E169" s="69"/>
      <c r="F169" s="69"/>
      <c r="G169" s="69"/>
      <c r="H169" s="69"/>
      <c r="I169" s="69"/>
      <c r="J169" s="69"/>
      <c r="K169" s="69"/>
      <c r="L169" s="69"/>
      <c r="U169" s="3"/>
    </row>
    <row r="170" spans="4:21" x14ac:dyDescent="0.25">
      <c r="D170" s="69"/>
      <c r="E170" s="69"/>
      <c r="F170" s="69"/>
      <c r="G170" s="69"/>
      <c r="H170" s="69"/>
      <c r="I170" s="69"/>
      <c r="J170" s="69"/>
      <c r="K170" s="69"/>
      <c r="L170" s="69"/>
      <c r="U170" s="3"/>
    </row>
    <row r="171" spans="4:21" x14ac:dyDescent="0.25">
      <c r="D171" s="69"/>
      <c r="E171" s="69"/>
      <c r="F171" s="69"/>
      <c r="G171" s="69"/>
      <c r="H171" s="69"/>
      <c r="I171" s="69"/>
      <c r="J171" s="69"/>
      <c r="K171" s="69"/>
      <c r="L171" s="69"/>
      <c r="U171" s="3"/>
    </row>
    <row r="172" spans="4:21" x14ac:dyDescent="0.25">
      <c r="D172" s="69"/>
      <c r="E172" s="69"/>
      <c r="F172" s="69"/>
      <c r="G172" s="69"/>
      <c r="H172" s="69"/>
      <c r="I172" s="69"/>
      <c r="J172" s="69"/>
      <c r="K172" s="69"/>
      <c r="L172" s="69"/>
      <c r="U172" s="3"/>
    </row>
    <row r="173" spans="4:21" x14ac:dyDescent="0.25">
      <c r="D173" s="69"/>
      <c r="E173" s="69"/>
      <c r="F173" s="69"/>
      <c r="G173" s="69"/>
      <c r="H173" s="69"/>
      <c r="I173" s="69"/>
      <c r="J173" s="69"/>
      <c r="K173" s="69"/>
      <c r="L173" s="69"/>
      <c r="U173" s="3"/>
    </row>
    <row r="174" spans="4:21" x14ac:dyDescent="0.25">
      <c r="D174" s="69"/>
      <c r="E174" s="69"/>
      <c r="F174" s="69"/>
      <c r="G174" s="69"/>
      <c r="H174" s="69"/>
      <c r="I174" s="69"/>
      <c r="J174" s="69"/>
      <c r="K174" s="69"/>
      <c r="L174" s="69"/>
      <c r="U174" s="3"/>
    </row>
    <row r="175" spans="4:21" x14ac:dyDescent="0.25">
      <c r="D175" s="69"/>
      <c r="E175" s="69"/>
      <c r="F175" s="69"/>
      <c r="G175" s="69"/>
      <c r="H175" s="69"/>
      <c r="I175" s="69"/>
      <c r="J175" s="69"/>
      <c r="K175" s="69"/>
      <c r="L175" s="69"/>
      <c r="U175" s="3"/>
    </row>
    <row r="176" spans="4:21" x14ac:dyDescent="0.25">
      <c r="D176" s="69"/>
      <c r="E176" s="69"/>
      <c r="F176" s="69"/>
      <c r="G176" s="69"/>
      <c r="H176" s="69"/>
      <c r="I176" s="69"/>
      <c r="J176" s="69"/>
      <c r="K176" s="69"/>
      <c r="L176" s="69"/>
      <c r="U176" s="3"/>
    </row>
    <row r="177" spans="4:21" x14ac:dyDescent="0.25">
      <c r="D177" s="69"/>
      <c r="E177" s="69"/>
      <c r="F177" s="69"/>
      <c r="G177" s="69"/>
      <c r="H177" s="69"/>
      <c r="I177" s="69"/>
      <c r="J177" s="69"/>
      <c r="K177" s="69"/>
      <c r="L177" s="69"/>
      <c r="U177" s="3"/>
    </row>
    <row r="178" spans="4:21" x14ac:dyDescent="0.25">
      <c r="D178" s="69"/>
      <c r="E178" s="69"/>
      <c r="F178" s="69"/>
      <c r="G178" s="69"/>
      <c r="H178" s="69"/>
      <c r="I178" s="69"/>
      <c r="J178" s="69"/>
      <c r="K178" s="69"/>
      <c r="L178" s="69"/>
      <c r="U178" s="3"/>
    </row>
    <row r="179" spans="4:21" x14ac:dyDescent="0.25">
      <c r="D179" s="69"/>
      <c r="E179" s="69"/>
      <c r="F179" s="69"/>
      <c r="G179" s="69"/>
      <c r="H179" s="69"/>
      <c r="I179" s="69"/>
      <c r="J179" s="69"/>
      <c r="K179" s="69"/>
      <c r="L179" s="69"/>
      <c r="U179" s="3"/>
    </row>
    <row r="180" spans="4:21" x14ac:dyDescent="0.25">
      <c r="D180" s="69"/>
      <c r="E180" s="69"/>
      <c r="F180" s="69"/>
      <c r="G180" s="69"/>
      <c r="H180" s="69"/>
      <c r="I180" s="69"/>
      <c r="J180" s="69"/>
      <c r="K180" s="69"/>
      <c r="L180" s="69"/>
      <c r="U180" s="3"/>
    </row>
    <row r="181" spans="4:21" x14ac:dyDescent="0.25">
      <c r="D181" s="69"/>
      <c r="E181" s="69"/>
      <c r="F181" s="69"/>
      <c r="G181" s="69"/>
      <c r="H181" s="69"/>
      <c r="I181" s="69"/>
      <c r="J181" s="69"/>
      <c r="K181" s="69"/>
      <c r="L181" s="69"/>
      <c r="U181" s="3"/>
    </row>
    <row r="182" spans="4:21" x14ac:dyDescent="0.25">
      <c r="D182" s="69"/>
      <c r="E182" s="69"/>
      <c r="F182" s="69"/>
      <c r="G182" s="69"/>
      <c r="H182" s="69"/>
      <c r="I182" s="69"/>
      <c r="J182" s="69"/>
      <c r="K182" s="69"/>
      <c r="L182" s="69"/>
      <c r="U182" s="3"/>
    </row>
    <row r="183" spans="4:21" x14ac:dyDescent="0.25">
      <c r="D183" s="69"/>
      <c r="E183" s="69"/>
      <c r="F183" s="69"/>
      <c r="G183" s="69"/>
      <c r="H183" s="69"/>
      <c r="I183" s="69"/>
      <c r="J183" s="69"/>
      <c r="K183" s="69"/>
      <c r="L183" s="69"/>
      <c r="U183" s="3"/>
    </row>
    <row r="184" spans="4:21" x14ac:dyDescent="0.25">
      <c r="D184" s="69"/>
      <c r="E184" s="69"/>
      <c r="F184" s="69"/>
      <c r="G184" s="69"/>
      <c r="H184" s="69"/>
      <c r="I184" s="69"/>
      <c r="J184" s="69"/>
      <c r="K184" s="69"/>
      <c r="L184" s="69"/>
      <c r="U184" s="3"/>
    </row>
    <row r="185" spans="4:21" x14ac:dyDescent="0.25">
      <c r="D185" s="69"/>
      <c r="E185" s="69"/>
      <c r="F185" s="69"/>
      <c r="G185" s="69"/>
      <c r="H185" s="69"/>
      <c r="I185" s="69"/>
      <c r="J185" s="69"/>
      <c r="K185" s="69"/>
      <c r="L185" s="69"/>
      <c r="U185" s="3"/>
    </row>
    <row r="186" spans="4:21" x14ac:dyDescent="0.25">
      <c r="D186" s="69"/>
      <c r="E186" s="69"/>
      <c r="F186" s="69"/>
      <c r="G186" s="69"/>
      <c r="H186" s="69"/>
      <c r="I186" s="69"/>
      <c r="J186" s="69"/>
      <c r="K186" s="69"/>
      <c r="L186" s="69"/>
      <c r="U186" s="3"/>
    </row>
    <row r="187" spans="4:21" x14ac:dyDescent="0.25">
      <c r="D187" s="69"/>
      <c r="E187" s="69"/>
      <c r="F187" s="69"/>
      <c r="G187" s="69"/>
      <c r="H187" s="69"/>
      <c r="I187" s="69"/>
      <c r="J187" s="69"/>
      <c r="K187" s="69"/>
      <c r="L187" s="69"/>
      <c r="U187" s="3"/>
    </row>
    <row r="188" spans="4:21" x14ac:dyDescent="0.25">
      <c r="D188" s="69"/>
      <c r="E188" s="69"/>
      <c r="F188" s="69"/>
      <c r="G188" s="69"/>
      <c r="H188" s="69"/>
      <c r="I188" s="69"/>
      <c r="J188" s="69"/>
      <c r="K188" s="69"/>
      <c r="L188" s="69"/>
      <c r="U188" s="3"/>
    </row>
    <row r="189" spans="4:21" x14ac:dyDescent="0.25">
      <c r="D189" s="69"/>
      <c r="E189" s="69"/>
      <c r="F189" s="69"/>
      <c r="G189" s="69"/>
      <c r="H189" s="69"/>
      <c r="I189" s="69"/>
      <c r="J189" s="69"/>
      <c r="K189" s="69"/>
      <c r="L189" s="69"/>
      <c r="U189" s="3"/>
    </row>
    <row r="190" spans="4:21" x14ac:dyDescent="0.25">
      <c r="D190" s="69"/>
      <c r="E190" s="69"/>
      <c r="F190" s="69"/>
      <c r="G190" s="69"/>
      <c r="H190" s="69"/>
      <c r="I190" s="69"/>
      <c r="J190" s="69"/>
      <c r="K190" s="69"/>
      <c r="L190" s="69"/>
      <c r="U190" s="3"/>
    </row>
    <row r="191" spans="4:21" x14ac:dyDescent="0.25">
      <c r="D191" s="69"/>
      <c r="E191" s="69"/>
      <c r="F191" s="69"/>
      <c r="G191" s="69"/>
      <c r="H191" s="69"/>
      <c r="I191" s="69"/>
      <c r="J191" s="69"/>
      <c r="K191" s="69"/>
      <c r="L191" s="69"/>
      <c r="U191" s="3"/>
    </row>
    <row r="192" spans="4:21" x14ac:dyDescent="0.25">
      <c r="D192" s="69"/>
      <c r="E192" s="69"/>
      <c r="F192" s="69"/>
      <c r="G192" s="69"/>
      <c r="H192" s="69"/>
      <c r="I192" s="69"/>
      <c r="J192" s="69"/>
      <c r="K192" s="69"/>
      <c r="L192" s="69"/>
      <c r="U192" s="3"/>
    </row>
    <row r="193" spans="4:21" x14ac:dyDescent="0.25">
      <c r="D193" s="69"/>
      <c r="E193" s="69"/>
      <c r="F193" s="69"/>
      <c r="G193" s="69"/>
      <c r="H193" s="69"/>
      <c r="I193" s="69"/>
      <c r="J193" s="69"/>
      <c r="K193" s="69"/>
      <c r="L193" s="69"/>
      <c r="U193" s="3"/>
    </row>
    <row r="194" spans="4:21" x14ac:dyDescent="0.25">
      <c r="D194" s="69"/>
      <c r="E194" s="69"/>
      <c r="F194" s="69"/>
      <c r="G194" s="69"/>
      <c r="H194" s="69"/>
      <c r="I194" s="69"/>
      <c r="J194" s="69"/>
      <c r="K194" s="69"/>
      <c r="L194" s="69"/>
      <c r="U194" s="3"/>
    </row>
    <row r="195" spans="4:21" x14ac:dyDescent="0.25">
      <c r="D195" s="69"/>
      <c r="E195" s="69"/>
      <c r="F195" s="69"/>
      <c r="G195" s="69"/>
      <c r="H195" s="69"/>
      <c r="I195" s="69"/>
      <c r="J195" s="69"/>
      <c r="K195" s="69"/>
      <c r="L195" s="69"/>
      <c r="U195" s="3"/>
    </row>
    <row r="196" spans="4:21" x14ac:dyDescent="0.25">
      <c r="D196" s="69"/>
      <c r="E196" s="69"/>
      <c r="F196" s="69"/>
      <c r="G196" s="69"/>
      <c r="H196" s="69"/>
      <c r="I196" s="69"/>
      <c r="J196" s="69"/>
      <c r="K196" s="69"/>
      <c r="L196" s="69"/>
      <c r="U196" s="3"/>
    </row>
    <row r="197" spans="4:21" x14ac:dyDescent="0.25">
      <c r="D197" s="69"/>
      <c r="E197" s="69"/>
      <c r="F197" s="69"/>
      <c r="G197" s="69"/>
      <c r="H197" s="69"/>
      <c r="I197" s="69"/>
      <c r="J197" s="69"/>
      <c r="K197" s="69"/>
      <c r="L197" s="69"/>
      <c r="U197" s="3"/>
    </row>
    <row r="198" spans="4:21" x14ac:dyDescent="0.25">
      <c r="D198" s="69"/>
      <c r="E198" s="69"/>
      <c r="F198" s="69"/>
      <c r="G198" s="69"/>
      <c r="H198" s="69"/>
      <c r="I198" s="69"/>
      <c r="J198" s="69"/>
      <c r="K198" s="69"/>
      <c r="L198" s="69"/>
      <c r="U198" s="3"/>
    </row>
    <row r="199" spans="4:21" x14ac:dyDescent="0.25">
      <c r="D199" s="69"/>
      <c r="E199" s="69"/>
      <c r="F199" s="69"/>
      <c r="G199" s="69"/>
      <c r="H199" s="69"/>
      <c r="I199" s="69"/>
      <c r="J199" s="69"/>
      <c r="K199" s="69"/>
      <c r="L199" s="69"/>
      <c r="U199" s="3"/>
    </row>
    <row r="200" spans="4:21" x14ac:dyDescent="0.25">
      <c r="D200" s="69"/>
      <c r="E200" s="69"/>
      <c r="F200" s="69"/>
      <c r="G200" s="69"/>
      <c r="H200" s="69"/>
      <c r="I200" s="69"/>
      <c r="J200" s="69"/>
      <c r="K200" s="69"/>
      <c r="L200" s="69"/>
      <c r="U200" s="3"/>
    </row>
    <row r="201" spans="4:21" x14ac:dyDescent="0.25">
      <c r="D201" s="69"/>
      <c r="E201" s="69"/>
      <c r="F201" s="69"/>
      <c r="G201" s="69"/>
      <c r="H201" s="69"/>
      <c r="I201" s="69"/>
      <c r="J201" s="69"/>
      <c r="K201" s="69"/>
      <c r="L201" s="69"/>
      <c r="U201" s="3"/>
    </row>
    <row r="202" spans="4:21" x14ac:dyDescent="0.25">
      <c r="D202" s="69"/>
      <c r="E202" s="69"/>
      <c r="F202" s="69"/>
      <c r="G202" s="69"/>
      <c r="H202" s="69"/>
      <c r="I202" s="69"/>
      <c r="J202" s="69"/>
      <c r="K202" s="69"/>
      <c r="L202" s="69"/>
      <c r="U202" s="3"/>
    </row>
    <row r="203" spans="4:21" x14ac:dyDescent="0.25">
      <c r="D203" s="69"/>
      <c r="E203" s="69"/>
      <c r="F203" s="69"/>
      <c r="G203" s="69"/>
      <c r="H203" s="69"/>
      <c r="I203" s="69"/>
      <c r="J203" s="69"/>
      <c r="K203" s="69"/>
      <c r="L203" s="69"/>
      <c r="U203" s="3"/>
    </row>
    <row r="204" spans="4:21" x14ac:dyDescent="0.25">
      <c r="D204" s="69"/>
      <c r="E204" s="69"/>
      <c r="F204" s="69"/>
      <c r="G204" s="69"/>
      <c r="H204" s="69"/>
      <c r="I204" s="69"/>
      <c r="J204" s="69"/>
      <c r="K204" s="69"/>
      <c r="L204" s="69"/>
      <c r="U204" s="3"/>
    </row>
    <row r="205" spans="4:21" x14ac:dyDescent="0.25">
      <c r="D205" s="69"/>
      <c r="E205" s="69"/>
      <c r="F205" s="69"/>
      <c r="G205" s="69"/>
      <c r="H205" s="69"/>
      <c r="I205" s="69"/>
      <c r="J205" s="69"/>
      <c r="K205" s="69"/>
      <c r="L205" s="69"/>
      <c r="U205" s="3"/>
    </row>
    <row r="206" spans="4:21" x14ac:dyDescent="0.25">
      <c r="D206" s="69"/>
      <c r="E206" s="69"/>
      <c r="F206" s="69"/>
      <c r="G206" s="69"/>
      <c r="H206" s="69"/>
      <c r="I206" s="69"/>
      <c r="J206" s="69"/>
      <c r="K206" s="69"/>
      <c r="L206" s="69"/>
      <c r="U206" s="3"/>
    </row>
    <row r="207" spans="4:21" x14ac:dyDescent="0.25">
      <c r="D207" s="69"/>
      <c r="E207" s="69"/>
      <c r="F207" s="69"/>
      <c r="G207" s="69"/>
      <c r="H207" s="69"/>
      <c r="I207" s="69"/>
      <c r="J207" s="69"/>
      <c r="K207" s="69"/>
      <c r="L207" s="69"/>
      <c r="U207" s="3"/>
    </row>
    <row r="208" spans="4:21" x14ac:dyDescent="0.25">
      <c r="D208" s="69"/>
      <c r="E208" s="69"/>
      <c r="F208" s="69"/>
      <c r="G208" s="69"/>
      <c r="H208" s="69"/>
      <c r="I208" s="69"/>
      <c r="J208" s="69"/>
      <c r="K208" s="69"/>
      <c r="L208" s="69"/>
      <c r="U208" s="3"/>
    </row>
    <row r="209" spans="4:21" x14ac:dyDescent="0.25">
      <c r="D209" s="69"/>
      <c r="E209" s="69"/>
      <c r="F209" s="69"/>
      <c r="G209" s="69"/>
      <c r="H209" s="69"/>
      <c r="I209" s="69"/>
      <c r="J209" s="69"/>
      <c r="K209" s="69"/>
      <c r="L209" s="69"/>
      <c r="U209" s="3"/>
    </row>
    <row r="210" spans="4:21" x14ac:dyDescent="0.25">
      <c r="D210" s="69"/>
      <c r="E210" s="69"/>
      <c r="F210" s="69"/>
      <c r="G210" s="69"/>
      <c r="H210" s="69"/>
      <c r="I210" s="69"/>
      <c r="J210" s="69"/>
      <c r="K210" s="69"/>
      <c r="L210" s="69"/>
      <c r="U210" s="3"/>
    </row>
    <row r="211" spans="4:21" x14ac:dyDescent="0.25">
      <c r="D211" s="69"/>
      <c r="E211" s="69"/>
      <c r="F211" s="69"/>
      <c r="G211" s="69"/>
      <c r="H211" s="69"/>
      <c r="I211" s="69"/>
      <c r="J211" s="69"/>
      <c r="K211" s="69"/>
      <c r="L211" s="69"/>
      <c r="U211" s="3"/>
    </row>
    <row r="212" spans="4:21" x14ac:dyDescent="0.25">
      <c r="D212" s="69"/>
      <c r="E212" s="69"/>
      <c r="F212" s="69"/>
      <c r="G212" s="69"/>
      <c r="H212" s="69"/>
      <c r="I212" s="69"/>
      <c r="J212" s="69"/>
      <c r="K212" s="69"/>
      <c r="L212" s="69"/>
      <c r="U212" s="3"/>
    </row>
    <row r="213" spans="4:21" x14ac:dyDescent="0.25">
      <c r="D213" s="69"/>
      <c r="E213" s="69"/>
      <c r="F213" s="69"/>
      <c r="G213" s="69"/>
      <c r="H213" s="69"/>
      <c r="I213" s="69"/>
      <c r="J213" s="69"/>
      <c r="K213" s="69"/>
      <c r="L213" s="69"/>
      <c r="U213" s="3"/>
    </row>
    <row r="214" spans="4:21" x14ac:dyDescent="0.25">
      <c r="D214" s="69"/>
      <c r="E214" s="69"/>
      <c r="F214" s="69"/>
      <c r="G214" s="69"/>
      <c r="H214" s="69"/>
      <c r="I214" s="69"/>
      <c r="J214" s="69"/>
      <c r="K214" s="69"/>
      <c r="L214" s="69"/>
      <c r="U214" s="3"/>
    </row>
    <row r="215" spans="4:21" x14ac:dyDescent="0.25">
      <c r="D215" s="69"/>
      <c r="E215" s="69"/>
      <c r="F215" s="69"/>
      <c r="G215" s="69"/>
      <c r="H215" s="69"/>
      <c r="I215" s="69"/>
      <c r="J215" s="69"/>
      <c r="K215" s="69"/>
      <c r="L215" s="69"/>
      <c r="U215" s="3"/>
    </row>
    <row r="216" spans="4:21" x14ac:dyDescent="0.25">
      <c r="D216" s="69"/>
      <c r="E216" s="69"/>
      <c r="F216" s="69"/>
      <c r="G216" s="69"/>
      <c r="H216" s="69"/>
      <c r="I216" s="69"/>
      <c r="J216" s="69"/>
      <c r="K216" s="69"/>
      <c r="L216" s="69"/>
      <c r="U216" s="3"/>
    </row>
    <row r="217" spans="4:21" x14ac:dyDescent="0.25">
      <c r="D217" s="69"/>
      <c r="E217" s="69"/>
      <c r="F217" s="69"/>
      <c r="G217" s="69"/>
      <c r="H217" s="69"/>
      <c r="I217" s="69"/>
      <c r="J217" s="69"/>
      <c r="K217" s="69"/>
      <c r="L217" s="69"/>
      <c r="U217" s="3"/>
    </row>
    <row r="218" spans="4:21" x14ac:dyDescent="0.25">
      <c r="D218" s="69"/>
      <c r="E218" s="69"/>
      <c r="F218" s="69"/>
      <c r="G218" s="69"/>
      <c r="H218" s="69"/>
      <c r="I218" s="69"/>
      <c r="J218" s="69"/>
      <c r="K218" s="69"/>
      <c r="L218" s="69"/>
      <c r="U218" s="3"/>
    </row>
    <row r="219" spans="4:21" x14ac:dyDescent="0.25">
      <c r="D219" s="69"/>
      <c r="E219" s="69"/>
      <c r="F219" s="69"/>
      <c r="G219" s="69"/>
      <c r="H219" s="69"/>
      <c r="I219" s="69"/>
      <c r="J219" s="69"/>
      <c r="K219" s="69"/>
      <c r="L219" s="69"/>
      <c r="U219" s="3"/>
    </row>
    <row r="220" spans="4:21" x14ac:dyDescent="0.25">
      <c r="D220" s="69"/>
      <c r="E220" s="69"/>
      <c r="F220" s="69"/>
      <c r="G220" s="69"/>
      <c r="H220" s="69"/>
      <c r="I220" s="69"/>
      <c r="J220" s="69"/>
      <c r="K220" s="69"/>
      <c r="L220" s="69"/>
      <c r="U220" s="3"/>
    </row>
    <row r="221" spans="4:21" x14ac:dyDescent="0.25">
      <c r="D221" s="69"/>
      <c r="E221" s="69"/>
      <c r="F221" s="69"/>
      <c r="G221" s="69"/>
      <c r="H221" s="69"/>
      <c r="I221" s="69"/>
      <c r="J221" s="69"/>
      <c r="K221" s="69"/>
      <c r="L221" s="69"/>
      <c r="U221" s="3"/>
    </row>
    <row r="222" spans="4:21" x14ac:dyDescent="0.25">
      <c r="D222" s="69"/>
      <c r="E222" s="69"/>
      <c r="F222" s="69"/>
      <c r="G222" s="69"/>
      <c r="H222" s="69"/>
      <c r="I222" s="69"/>
      <c r="J222" s="69"/>
      <c r="K222" s="69"/>
      <c r="L222" s="69"/>
      <c r="U222" s="3"/>
    </row>
    <row r="223" spans="4:21" x14ac:dyDescent="0.25">
      <c r="D223" s="69"/>
      <c r="E223" s="69"/>
      <c r="F223" s="69"/>
      <c r="G223" s="69"/>
      <c r="H223" s="69"/>
      <c r="I223" s="69"/>
      <c r="J223" s="69"/>
      <c r="K223" s="69"/>
      <c r="L223" s="69"/>
      <c r="U223" s="3"/>
    </row>
    <row r="224" spans="4:21" x14ac:dyDescent="0.25">
      <c r="D224" s="69"/>
      <c r="E224" s="69"/>
      <c r="F224" s="69"/>
      <c r="G224" s="69"/>
      <c r="H224" s="69"/>
      <c r="I224" s="69"/>
      <c r="J224" s="69"/>
      <c r="K224" s="69"/>
      <c r="L224" s="69"/>
      <c r="U224" s="3"/>
    </row>
    <row r="225" spans="4:21" x14ac:dyDescent="0.25">
      <c r="D225" s="69"/>
      <c r="E225" s="69"/>
      <c r="F225" s="69"/>
      <c r="G225" s="69"/>
      <c r="H225" s="69"/>
      <c r="I225" s="69"/>
      <c r="J225" s="69"/>
      <c r="K225" s="69"/>
      <c r="L225" s="69"/>
      <c r="U225" s="3"/>
    </row>
    <row r="226" spans="4:21" x14ac:dyDescent="0.25">
      <c r="D226" s="69"/>
      <c r="E226" s="69"/>
      <c r="F226" s="69"/>
      <c r="G226" s="69"/>
      <c r="H226" s="69"/>
      <c r="I226" s="69"/>
      <c r="J226" s="69"/>
      <c r="K226" s="69"/>
      <c r="L226" s="69"/>
      <c r="U226" s="3"/>
    </row>
    <row r="227" spans="4:21" x14ac:dyDescent="0.25">
      <c r="D227" s="69"/>
      <c r="E227" s="69"/>
      <c r="F227" s="69"/>
      <c r="G227" s="69"/>
      <c r="H227" s="69"/>
      <c r="I227" s="69"/>
      <c r="J227" s="69"/>
      <c r="K227" s="69"/>
      <c r="L227" s="69"/>
      <c r="U227" s="3"/>
    </row>
    <row r="228" spans="4:21" x14ac:dyDescent="0.25">
      <c r="D228" s="69"/>
      <c r="E228" s="69"/>
      <c r="F228" s="69"/>
      <c r="G228" s="69"/>
      <c r="H228" s="69"/>
      <c r="I228" s="69"/>
      <c r="J228" s="69"/>
      <c r="K228" s="69"/>
      <c r="L228" s="69"/>
      <c r="U228" s="3"/>
    </row>
    <row r="229" spans="4:21" x14ac:dyDescent="0.25">
      <c r="D229" s="69"/>
      <c r="E229" s="69"/>
      <c r="F229" s="69"/>
      <c r="G229" s="69"/>
      <c r="H229" s="69"/>
      <c r="I229" s="69"/>
      <c r="J229" s="69"/>
      <c r="K229" s="69"/>
      <c r="L229" s="69"/>
      <c r="U229" s="3"/>
    </row>
    <row r="230" spans="4:21" x14ac:dyDescent="0.25">
      <c r="D230" s="69"/>
      <c r="E230" s="69"/>
      <c r="F230" s="69"/>
      <c r="G230" s="69"/>
      <c r="H230" s="69"/>
      <c r="I230" s="69"/>
      <c r="J230" s="69"/>
      <c r="K230" s="69"/>
      <c r="L230" s="69"/>
      <c r="U230" s="3"/>
    </row>
    <row r="231" spans="4:21" x14ac:dyDescent="0.25">
      <c r="D231" s="69"/>
      <c r="E231" s="69"/>
      <c r="F231" s="69"/>
      <c r="G231" s="69"/>
      <c r="H231" s="69"/>
      <c r="I231" s="69"/>
      <c r="J231" s="69"/>
      <c r="K231" s="69"/>
      <c r="L231" s="69"/>
      <c r="U231" s="3"/>
    </row>
    <row r="232" spans="4:21" x14ac:dyDescent="0.25">
      <c r="D232" s="69"/>
      <c r="E232" s="69"/>
      <c r="F232" s="69"/>
      <c r="G232" s="69"/>
      <c r="H232" s="69"/>
      <c r="I232" s="69"/>
      <c r="J232" s="69"/>
      <c r="K232" s="69"/>
      <c r="L232" s="69"/>
      <c r="U232" s="3"/>
    </row>
    <row r="233" spans="4:21" x14ac:dyDescent="0.25">
      <c r="D233" s="69"/>
      <c r="E233" s="69"/>
      <c r="F233" s="69"/>
      <c r="G233" s="69"/>
      <c r="H233" s="69"/>
      <c r="I233" s="69"/>
      <c r="J233" s="69"/>
      <c r="K233" s="69"/>
      <c r="L233" s="69"/>
      <c r="U233" s="3"/>
    </row>
    <row r="234" spans="4:21" x14ac:dyDescent="0.25">
      <c r="D234" s="69"/>
      <c r="E234" s="69"/>
      <c r="F234" s="69"/>
      <c r="G234" s="69"/>
      <c r="H234" s="69"/>
      <c r="I234" s="69"/>
      <c r="J234" s="69"/>
      <c r="K234" s="69"/>
      <c r="L234" s="69"/>
      <c r="U234" s="3"/>
    </row>
    <row r="235" spans="4:21" x14ac:dyDescent="0.25">
      <c r="D235" s="69"/>
      <c r="E235" s="69"/>
      <c r="F235" s="69"/>
      <c r="G235" s="69"/>
      <c r="H235" s="69"/>
      <c r="I235" s="69"/>
      <c r="J235" s="69"/>
      <c r="K235" s="69"/>
      <c r="L235" s="69"/>
      <c r="U235" s="3"/>
    </row>
    <row r="236" spans="4:21" x14ac:dyDescent="0.25">
      <c r="D236" s="69"/>
      <c r="E236" s="69"/>
      <c r="F236" s="69"/>
      <c r="G236" s="69"/>
      <c r="H236" s="69"/>
      <c r="I236" s="69"/>
      <c r="J236" s="69"/>
      <c r="K236" s="69"/>
      <c r="L236" s="69"/>
      <c r="U236" s="3"/>
    </row>
    <row r="237" spans="4:21" x14ac:dyDescent="0.25">
      <c r="D237" s="69"/>
      <c r="E237" s="69"/>
      <c r="F237" s="69"/>
      <c r="G237" s="69"/>
      <c r="H237" s="69"/>
      <c r="I237" s="69"/>
      <c r="J237" s="69"/>
      <c r="K237" s="69"/>
      <c r="L237" s="69"/>
      <c r="U237" s="3"/>
    </row>
    <row r="238" spans="4:21" x14ac:dyDescent="0.25">
      <c r="D238" s="69"/>
      <c r="E238" s="69"/>
      <c r="F238" s="69"/>
      <c r="G238" s="69"/>
      <c r="H238" s="69"/>
      <c r="I238" s="69"/>
      <c r="J238" s="69"/>
      <c r="K238" s="69"/>
      <c r="L238" s="69"/>
      <c r="U238" s="3"/>
    </row>
    <row r="239" spans="4:21" x14ac:dyDescent="0.25">
      <c r="D239" s="69"/>
      <c r="E239" s="69"/>
      <c r="F239" s="69"/>
      <c r="G239" s="69"/>
      <c r="H239" s="69"/>
      <c r="I239" s="69"/>
      <c r="J239" s="69"/>
      <c r="K239" s="69"/>
      <c r="L239" s="69"/>
      <c r="U239" s="3"/>
    </row>
    <row r="240" spans="4:21" x14ac:dyDescent="0.25">
      <c r="D240" s="69"/>
      <c r="E240" s="69"/>
      <c r="F240" s="69"/>
      <c r="G240" s="69"/>
      <c r="H240" s="69"/>
      <c r="I240" s="69"/>
      <c r="J240" s="69"/>
      <c r="K240" s="69"/>
      <c r="L240" s="69"/>
      <c r="U240" s="3"/>
    </row>
    <row r="241" spans="4:21" x14ac:dyDescent="0.25">
      <c r="D241" s="69"/>
      <c r="E241" s="69"/>
      <c r="F241" s="69"/>
      <c r="G241" s="69"/>
      <c r="H241" s="69"/>
      <c r="I241" s="69"/>
      <c r="J241" s="69"/>
      <c r="K241" s="69"/>
      <c r="L241" s="69"/>
      <c r="U241" s="3"/>
    </row>
    <row r="242" spans="4:21" x14ac:dyDescent="0.25">
      <c r="D242" s="69"/>
      <c r="E242" s="69"/>
      <c r="F242" s="69"/>
      <c r="G242" s="69"/>
      <c r="H242" s="69"/>
      <c r="I242" s="69"/>
      <c r="J242" s="69"/>
      <c r="K242" s="69"/>
      <c r="L242" s="69"/>
      <c r="U242" s="3"/>
    </row>
    <row r="243" spans="4:21" x14ac:dyDescent="0.25">
      <c r="D243" s="69"/>
      <c r="E243" s="69"/>
      <c r="F243" s="69"/>
      <c r="G243" s="69"/>
      <c r="H243" s="69"/>
      <c r="I243" s="69"/>
      <c r="J243" s="69"/>
      <c r="K243" s="69"/>
      <c r="L243" s="69"/>
      <c r="U243" s="3"/>
    </row>
    <row r="244" spans="4:21" x14ac:dyDescent="0.25">
      <c r="D244" s="69"/>
      <c r="E244" s="69"/>
      <c r="F244" s="69"/>
      <c r="G244" s="69"/>
      <c r="H244" s="69"/>
      <c r="I244" s="69"/>
      <c r="J244" s="69"/>
      <c r="K244" s="69"/>
      <c r="L244" s="69"/>
      <c r="U244" s="3"/>
    </row>
    <row r="245" spans="4:21" x14ac:dyDescent="0.25">
      <c r="D245" s="69"/>
      <c r="E245" s="69"/>
      <c r="F245" s="69"/>
      <c r="G245" s="69"/>
      <c r="H245" s="69"/>
      <c r="I245" s="69"/>
      <c r="J245" s="69"/>
      <c r="K245" s="69"/>
      <c r="L245" s="69"/>
      <c r="U245" s="3"/>
    </row>
    <row r="246" spans="4:21" x14ac:dyDescent="0.25">
      <c r="D246" s="69"/>
      <c r="E246" s="69"/>
      <c r="F246" s="69"/>
      <c r="G246" s="69"/>
      <c r="H246" s="69"/>
      <c r="I246" s="69"/>
      <c r="J246" s="69"/>
      <c r="K246" s="69"/>
      <c r="L246" s="69"/>
      <c r="U246" s="3"/>
    </row>
    <row r="247" spans="4:21" x14ac:dyDescent="0.25">
      <c r="D247" s="69"/>
      <c r="E247" s="69"/>
      <c r="F247" s="69"/>
      <c r="G247" s="69"/>
      <c r="H247" s="69"/>
      <c r="I247" s="69"/>
      <c r="J247" s="69"/>
      <c r="K247" s="69"/>
      <c r="L247" s="69"/>
      <c r="U247" s="3"/>
    </row>
    <row r="248" spans="4:21" x14ac:dyDescent="0.25">
      <c r="D248" s="69"/>
      <c r="E248" s="69"/>
      <c r="F248" s="69"/>
      <c r="G248" s="69"/>
      <c r="H248" s="69"/>
      <c r="I248" s="69"/>
      <c r="J248" s="69"/>
      <c r="K248" s="69"/>
      <c r="L248" s="69"/>
      <c r="U248" s="3"/>
    </row>
    <row r="249" spans="4:21" x14ac:dyDescent="0.25">
      <c r="D249" s="69"/>
      <c r="E249" s="69"/>
      <c r="F249" s="69"/>
      <c r="G249" s="69"/>
      <c r="H249" s="69"/>
      <c r="I249" s="69"/>
      <c r="J249" s="69"/>
      <c r="K249" s="69"/>
      <c r="L249" s="69"/>
      <c r="U249" s="3"/>
    </row>
    <row r="250" spans="4:21" x14ac:dyDescent="0.25">
      <c r="D250" s="69"/>
      <c r="E250" s="69"/>
      <c r="F250" s="69"/>
      <c r="G250" s="69"/>
      <c r="H250" s="69"/>
      <c r="I250" s="69"/>
      <c r="J250" s="69"/>
      <c r="K250" s="69"/>
      <c r="L250" s="69"/>
      <c r="U250" s="3"/>
    </row>
    <row r="251" spans="4:21" x14ac:dyDescent="0.25">
      <c r="D251" s="69"/>
      <c r="E251" s="69"/>
      <c r="F251" s="69"/>
      <c r="G251" s="69"/>
      <c r="H251" s="69"/>
      <c r="I251" s="69"/>
      <c r="J251" s="69"/>
      <c r="K251" s="69"/>
      <c r="L251" s="69"/>
      <c r="U251" s="3"/>
    </row>
    <row r="252" spans="4:21" x14ac:dyDescent="0.25">
      <c r="D252" s="69"/>
      <c r="E252" s="69"/>
      <c r="F252" s="69"/>
      <c r="G252" s="69"/>
      <c r="H252" s="69"/>
      <c r="I252" s="69"/>
      <c r="J252" s="69"/>
      <c r="K252" s="69"/>
      <c r="L252" s="69"/>
      <c r="U252" s="3"/>
    </row>
    <row r="253" spans="4:21" x14ac:dyDescent="0.25">
      <c r="D253" s="69"/>
      <c r="E253" s="69"/>
      <c r="F253" s="69"/>
      <c r="G253" s="69"/>
      <c r="H253" s="69"/>
      <c r="I253" s="69"/>
      <c r="J253" s="69"/>
      <c r="K253" s="69"/>
      <c r="L253" s="69"/>
      <c r="U253" s="3"/>
    </row>
    <row r="254" spans="4:21" x14ac:dyDescent="0.25">
      <c r="D254" s="69"/>
      <c r="E254" s="69"/>
      <c r="F254" s="69"/>
      <c r="G254" s="69"/>
      <c r="H254" s="69"/>
      <c r="I254" s="69"/>
      <c r="J254" s="69"/>
      <c r="K254" s="69"/>
      <c r="L254" s="69"/>
      <c r="U254" s="3"/>
    </row>
    <row r="255" spans="4:21" x14ac:dyDescent="0.25">
      <c r="D255" s="69"/>
      <c r="E255" s="69"/>
      <c r="F255" s="69"/>
      <c r="G255" s="69"/>
      <c r="H255" s="69"/>
      <c r="I255" s="69"/>
      <c r="J255" s="69"/>
      <c r="K255" s="69"/>
      <c r="L255" s="69"/>
      <c r="U255" s="3"/>
    </row>
    <row r="256" spans="4:21" x14ac:dyDescent="0.25">
      <c r="D256" s="69"/>
      <c r="E256" s="69"/>
      <c r="F256" s="69"/>
      <c r="G256" s="69"/>
      <c r="H256" s="69"/>
      <c r="I256" s="69"/>
      <c r="J256" s="69"/>
      <c r="K256" s="69"/>
      <c r="L256" s="69"/>
      <c r="U256" s="3"/>
    </row>
    <row r="257" spans="4:21" x14ac:dyDescent="0.25">
      <c r="D257" s="69"/>
      <c r="E257" s="69"/>
      <c r="F257" s="69"/>
      <c r="G257" s="69"/>
      <c r="H257" s="69"/>
      <c r="I257" s="69"/>
      <c r="J257" s="69"/>
      <c r="K257" s="69"/>
      <c r="L257" s="69"/>
      <c r="U257" s="3"/>
    </row>
    <row r="258" spans="4:21" x14ac:dyDescent="0.25">
      <c r="D258" s="69"/>
      <c r="E258" s="69"/>
      <c r="F258" s="69"/>
      <c r="G258" s="69"/>
      <c r="H258" s="69"/>
      <c r="I258" s="69"/>
      <c r="J258" s="69"/>
      <c r="K258" s="69"/>
      <c r="L258" s="69"/>
      <c r="U258" s="3"/>
    </row>
    <row r="259" spans="4:21" x14ac:dyDescent="0.25">
      <c r="D259" s="69"/>
      <c r="E259" s="69"/>
      <c r="F259" s="69"/>
      <c r="G259" s="69"/>
      <c r="H259" s="69"/>
      <c r="I259" s="69"/>
      <c r="J259" s="69"/>
      <c r="K259" s="69"/>
      <c r="L259" s="69"/>
      <c r="U259" s="3"/>
    </row>
    <row r="260" spans="4:21" x14ac:dyDescent="0.25">
      <c r="D260" s="69"/>
      <c r="E260" s="69"/>
      <c r="F260" s="69"/>
      <c r="G260" s="69"/>
      <c r="H260" s="69"/>
      <c r="I260" s="69"/>
      <c r="J260" s="69"/>
      <c r="K260" s="69"/>
      <c r="L260" s="69"/>
      <c r="U260" s="3"/>
    </row>
    <row r="261" spans="4:21" x14ac:dyDescent="0.25">
      <c r="D261" s="69"/>
      <c r="E261" s="69"/>
      <c r="F261" s="69"/>
      <c r="G261" s="69"/>
      <c r="H261" s="69"/>
      <c r="I261" s="69"/>
      <c r="J261" s="69"/>
      <c r="K261" s="69"/>
      <c r="L261" s="69"/>
      <c r="U261" s="3"/>
    </row>
    <row r="262" spans="4:21" x14ac:dyDescent="0.25">
      <c r="D262" s="69"/>
      <c r="E262" s="69"/>
      <c r="F262" s="69"/>
      <c r="G262" s="69"/>
      <c r="H262" s="69"/>
      <c r="I262" s="69"/>
      <c r="J262" s="69"/>
      <c r="K262" s="69"/>
      <c r="L262" s="69"/>
      <c r="U262" s="3"/>
    </row>
    <row r="263" spans="4:21" x14ac:dyDescent="0.25">
      <c r="D263" s="69"/>
      <c r="E263" s="69"/>
      <c r="F263" s="69"/>
      <c r="G263" s="69"/>
      <c r="H263" s="69"/>
      <c r="I263" s="69"/>
      <c r="J263" s="69"/>
      <c r="K263" s="69"/>
      <c r="L263" s="69"/>
      <c r="U263" s="3"/>
    </row>
    <row r="264" spans="4:21" x14ac:dyDescent="0.25">
      <c r="D264" s="69"/>
      <c r="E264" s="69"/>
      <c r="F264" s="69"/>
      <c r="G264" s="69"/>
      <c r="H264" s="69"/>
      <c r="I264" s="69"/>
      <c r="J264" s="69"/>
      <c r="K264" s="69"/>
      <c r="L264" s="69"/>
      <c r="U264" s="3"/>
    </row>
    <row r="265" spans="4:21" x14ac:dyDescent="0.25">
      <c r="D265" s="69"/>
      <c r="E265" s="69"/>
      <c r="F265" s="69"/>
      <c r="G265" s="69"/>
      <c r="H265" s="69"/>
      <c r="I265" s="69"/>
      <c r="J265" s="69"/>
      <c r="K265" s="69"/>
      <c r="L265" s="69"/>
      <c r="U265" s="3"/>
    </row>
    <row r="266" spans="4:21" x14ac:dyDescent="0.25">
      <c r="D266" s="69"/>
      <c r="E266" s="69"/>
      <c r="F266" s="69"/>
      <c r="G266" s="69"/>
      <c r="H266" s="69"/>
      <c r="I266" s="69"/>
      <c r="J266" s="69"/>
      <c r="K266" s="69"/>
      <c r="L266" s="69"/>
      <c r="U266" s="3"/>
    </row>
    <row r="267" spans="4:21" x14ac:dyDescent="0.25">
      <c r="D267" s="69"/>
      <c r="E267" s="69"/>
      <c r="F267" s="69"/>
      <c r="G267" s="69"/>
      <c r="H267" s="69"/>
      <c r="I267" s="69"/>
      <c r="J267" s="69"/>
      <c r="K267" s="69"/>
      <c r="L267" s="69"/>
      <c r="U267" s="3"/>
    </row>
    <row r="268" spans="4:21" x14ac:dyDescent="0.25">
      <c r="D268" s="69"/>
      <c r="E268" s="69"/>
      <c r="F268" s="69"/>
      <c r="G268" s="69"/>
      <c r="H268" s="69"/>
      <c r="I268" s="69"/>
      <c r="J268" s="69"/>
      <c r="K268" s="69"/>
      <c r="L268" s="69"/>
      <c r="U268" s="3"/>
    </row>
    <row r="269" spans="4:21" x14ac:dyDescent="0.25">
      <c r="D269" s="69"/>
      <c r="E269" s="69"/>
      <c r="F269" s="69"/>
      <c r="G269" s="69"/>
      <c r="H269" s="69"/>
      <c r="I269" s="69"/>
      <c r="J269" s="69"/>
      <c r="K269" s="69"/>
      <c r="L269" s="69"/>
      <c r="U269" s="3"/>
    </row>
    <row r="270" spans="4:21" x14ac:dyDescent="0.25">
      <c r="D270" s="69"/>
      <c r="E270" s="69"/>
      <c r="F270" s="69"/>
      <c r="G270" s="69"/>
      <c r="H270" s="69"/>
      <c r="I270" s="69"/>
      <c r="J270" s="69"/>
      <c r="K270" s="69"/>
      <c r="L270" s="69"/>
      <c r="U270" s="3"/>
    </row>
    <row r="271" spans="4:21" x14ac:dyDescent="0.25">
      <c r="D271" s="69"/>
      <c r="E271" s="69"/>
      <c r="F271" s="69"/>
      <c r="G271" s="69"/>
      <c r="H271" s="69"/>
      <c r="I271" s="69"/>
      <c r="J271" s="69"/>
      <c r="K271" s="69"/>
      <c r="L271" s="69"/>
      <c r="U271" s="3"/>
    </row>
    <row r="272" spans="4:21" x14ac:dyDescent="0.25">
      <c r="D272" s="69"/>
      <c r="E272" s="69"/>
      <c r="F272" s="69"/>
      <c r="G272" s="69"/>
      <c r="H272" s="69"/>
      <c r="I272" s="69"/>
      <c r="J272" s="69"/>
      <c r="K272" s="69"/>
      <c r="L272" s="69"/>
      <c r="U272" s="3"/>
    </row>
    <row r="273" spans="4:21" x14ac:dyDescent="0.25">
      <c r="D273" s="69"/>
      <c r="E273" s="69"/>
      <c r="F273" s="69"/>
      <c r="G273" s="69"/>
      <c r="H273" s="69"/>
      <c r="I273" s="69"/>
      <c r="J273" s="69"/>
      <c r="K273" s="69"/>
      <c r="L273" s="69"/>
      <c r="U273" s="3"/>
    </row>
    <row r="274" spans="4:21" x14ac:dyDescent="0.25">
      <c r="D274" s="69"/>
      <c r="E274" s="69"/>
      <c r="F274" s="69"/>
      <c r="G274" s="69"/>
      <c r="H274" s="69"/>
      <c r="I274" s="69"/>
      <c r="J274" s="69"/>
      <c r="K274" s="69"/>
      <c r="L274" s="69"/>
      <c r="U274" s="3"/>
    </row>
    <row r="275" spans="4:21" x14ac:dyDescent="0.25">
      <c r="D275" s="69"/>
      <c r="E275" s="69"/>
      <c r="F275" s="69"/>
      <c r="G275" s="69"/>
      <c r="H275" s="69"/>
      <c r="I275" s="69"/>
      <c r="J275" s="69"/>
      <c r="K275" s="69"/>
      <c r="L275" s="69"/>
      <c r="U275" s="3"/>
    </row>
    <row r="276" spans="4:21" x14ac:dyDescent="0.25">
      <c r="D276" s="69"/>
      <c r="E276" s="69"/>
      <c r="F276" s="69"/>
      <c r="G276" s="69"/>
      <c r="H276" s="69"/>
      <c r="I276" s="69"/>
      <c r="J276" s="69"/>
      <c r="K276" s="69"/>
      <c r="L276" s="69"/>
      <c r="U276" s="3"/>
    </row>
    <row r="277" spans="4:21" x14ac:dyDescent="0.25">
      <c r="D277" s="69"/>
      <c r="E277" s="69"/>
      <c r="F277" s="69"/>
      <c r="G277" s="69"/>
      <c r="H277" s="69"/>
      <c r="I277" s="69"/>
      <c r="J277" s="69"/>
      <c r="K277" s="69"/>
      <c r="L277" s="69"/>
      <c r="U277" s="3"/>
    </row>
    <row r="278" spans="4:21" x14ac:dyDescent="0.25">
      <c r="D278" s="69"/>
      <c r="E278" s="69"/>
      <c r="F278" s="69"/>
      <c r="G278" s="69"/>
      <c r="H278" s="69"/>
      <c r="I278" s="69"/>
      <c r="J278" s="69"/>
      <c r="K278" s="69"/>
      <c r="L278" s="69"/>
      <c r="U278" s="3"/>
    </row>
    <row r="279" spans="4:21" x14ac:dyDescent="0.25">
      <c r="D279" s="69"/>
      <c r="E279" s="69"/>
      <c r="F279" s="69"/>
      <c r="G279" s="69"/>
      <c r="H279" s="69"/>
      <c r="I279" s="69"/>
      <c r="J279" s="69"/>
      <c r="K279" s="69"/>
      <c r="L279" s="69"/>
      <c r="U279" s="3"/>
    </row>
    <row r="280" spans="4:21" x14ac:dyDescent="0.25">
      <c r="D280" s="69"/>
      <c r="E280" s="69"/>
      <c r="F280" s="69"/>
      <c r="G280" s="69"/>
      <c r="H280" s="69"/>
      <c r="I280" s="69"/>
      <c r="J280" s="69"/>
      <c r="K280" s="69"/>
      <c r="L280" s="69"/>
      <c r="U280" s="3"/>
    </row>
    <row r="281" spans="4:21" x14ac:dyDescent="0.25">
      <c r="D281" s="69"/>
      <c r="E281" s="69"/>
      <c r="F281" s="69"/>
      <c r="G281" s="69"/>
      <c r="H281" s="69"/>
      <c r="I281" s="69"/>
      <c r="J281" s="69"/>
      <c r="K281" s="69"/>
      <c r="L281" s="69"/>
      <c r="U281" s="3"/>
    </row>
    <row r="282" spans="4:21" x14ac:dyDescent="0.25">
      <c r="D282" s="69"/>
      <c r="E282" s="69"/>
      <c r="F282" s="69"/>
      <c r="G282" s="69"/>
      <c r="H282" s="69"/>
      <c r="I282" s="69"/>
      <c r="J282" s="69"/>
      <c r="K282" s="69"/>
      <c r="L282" s="69"/>
      <c r="U282" s="3"/>
    </row>
    <row r="283" spans="4:21" x14ac:dyDescent="0.25">
      <c r="D283" s="69"/>
      <c r="E283" s="69"/>
      <c r="F283" s="69"/>
      <c r="G283" s="69"/>
      <c r="H283" s="69"/>
      <c r="I283" s="69"/>
      <c r="J283" s="69"/>
      <c r="K283" s="69"/>
      <c r="L283" s="69"/>
      <c r="U283" s="3"/>
    </row>
    <row r="284" spans="4:21" x14ac:dyDescent="0.25">
      <c r="D284" s="69"/>
      <c r="E284" s="69"/>
      <c r="F284" s="69"/>
      <c r="G284" s="69"/>
      <c r="H284" s="69"/>
      <c r="I284" s="69"/>
      <c r="J284" s="69"/>
      <c r="K284" s="69"/>
      <c r="L284" s="69"/>
      <c r="U284" s="3"/>
    </row>
    <row r="285" spans="4:21" x14ac:dyDescent="0.25">
      <c r="D285" s="69"/>
      <c r="E285" s="69"/>
      <c r="F285" s="69"/>
      <c r="G285" s="69"/>
      <c r="H285" s="69"/>
      <c r="I285" s="69"/>
      <c r="J285" s="69"/>
      <c r="K285" s="69"/>
      <c r="L285" s="69"/>
      <c r="U285" s="3"/>
    </row>
    <row r="286" spans="4:21" x14ac:dyDescent="0.25">
      <c r="D286" s="69"/>
      <c r="E286" s="69"/>
      <c r="F286" s="69"/>
      <c r="G286" s="69"/>
      <c r="H286" s="69"/>
      <c r="I286" s="69"/>
      <c r="J286" s="69"/>
      <c r="K286" s="69"/>
      <c r="L286" s="69"/>
      <c r="U286" s="3"/>
    </row>
    <row r="287" spans="4:21" x14ac:dyDescent="0.25">
      <c r="D287" s="69"/>
      <c r="E287" s="69"/>
      <c r="F287" s="69"/>
      <c r="G287" s="69"/>
      <c r="H287" s="69"/>
      <c r="I287" s="69"/>
      <c r="J287" s="69"/>
      <c r="K287" s="69"/>
      <c r="L287" s="69"/>
      <c r="U287" s="3"/>
    </row>
    <row r="288" spans="4:21" x14ac:dyDescent="0.25">
      <c r="D288" s="69"/>
      <c r="E288" s="69"/>
      <c r="F288" s="69"/>
      <c r="G288" s="69"/>
      <c r="H288" s="69"/>
      <c r="I288" s="69"/>
      <c r="J288" s="69"/>
      <c r="K288" s="69"/>
      <c r="L288" s="69"/>
      <c r="U288" s="3"/>
    </row>
    <row r="289" spans="4:21" x14ac:dyDescent="0.25">
      <c r="D289" s="69"/>
      <c r="E289" s="69"/>
      <c r="F289" s="69"/>
      <c r="G289" s="69"/>
      <c r="H289" s="69"/>
      <c r="I289" s="69"/>
      <c r="J289" s="69"/>
      <c r="K289" s="69"/>
      <c r="L289" s="69"/>
      <c r="U289" s="3"/>
    </row>
    <row r="290" spans="4:21" x14ac:dyDescent="0.25">
      <c r="D290" s="69"/>
      <c r="E290" s="69"/>
      <c r="F290" s="69"/>
      <c r="G290" s="69"/>
      <c r="H290" s="69"/>
      <c r="I290" s="69"/>
      <c r="J290" s="69"/>
      <c r="K290" s="69"/>
      <c r="L290" s="69"/>
      <c r="U290" s="3"/>
    </row>
    <row r="291" spans="4:21" x14ac:dyDescent="0.25">
      <c r="D291" s="69"/>
      <c r="E291" s="69"/>
      <c r="F291" s="69"/>
      <c r="G291" s="69"/>
      <c r="H291" s="69"/>
      <c r="I291" s="69"/>
      <c r="J291" s="69"/>
      <c r="K291" s="69"/>
      <c r="L291" s="69"/>
      <c r="U291" s="3"/>
    </row>
    <row r="292" spans="4:21" x14ac:dyDescent="0.25">
      <c r="D292" s="69"/>
      <c r="E292" s="69"/>
      <c r="F292" s="69"/>
      <c r="G292" s="69"/>
      <c r="H292" s="69"/>
      <c r="I292" s="69"/>
      <c r="J292" s="69"/>
      <c r="K292" s="69"/>
      <c r="L292" s="69"/>
      <c r="U292" s="3"/>
    </row>
    <row r="293" spans="4:21" x14ac:dyDescent="0.25">
      <c r="D293" s="69"/>
      <c r="E293" s="69"/>
      <c r="F293" s="69"/>
      <c r="G293" s="69"/>
      <c r="H293" s="69"/>
      <c r="I293" s="69"/>
      <c r="J293" s="69"/>
      <c r="K293" s="69"/>
      <c r="L293" s="69"/>
      <c r="U293" s="3"/>
    </row>
    <row r="294" spans="4:21" x14ac:dyDescent="0.25">
      <c r="D294" s="69"/>
      <c r="E294" s="69"/>
      <c r="F294" s="69"/>
      <c r="G294" s="69"/>
      <c r="H294" s="69"/>
      <c r="I294" s="69"/>
      <c r="J294" s="69"/>
      <c r="K294" s="69"/>
      <c r="L294" s="69"/>
      <c r="U294" s="3"/>
    </row>
    <row r="295" spans="4:21" x14ac:dyDescent="0.25">
      <c r="D295" s="69"/>
      <c r="E295" s="69"/>
      <c r="F295" s="69"/>
      <c r="G295" s="69"/>
      <c r="H295" s="69"/>
      <c r="I295" s="69"/>
      <c r="J295" s="69"/>
      <c r="K295" s="69"/>
      <c r="L295" s="69"/>
      <c r="U295" s="3"/>
    </row>
    <row r="296" spans="4:21" x14ac:dyDescent="0.25">
      <c r="D296" s="69"/>
      <c r="E296" s="69"/>
      <c r="F296" s="69"/>
      <c r="G296" s="69"/>
      <c r="H296" s="69"/>
      <c r="I296" s="69"/>
      <c r="J296" s="69"/>
      <c r="K296" s="69"/>
      <c r="L296" s="69"/>
      <c r="U296" s="3"/>
    </row>
    <row r="297" spans="4:21" x14ac:dyDescent="0.25">
      <c r="D297" s="69"/>
      <c r="E297" s="69"/>
      <c r="F297" s="69"/>
      <c r="G297" s="69"/>
      <c r="H297" s="69"/>
      <c r="I297" s="69"/>
      <c r="J297" s="69"/>
      <c r="K297" s="69"/>
      <c r="L297" s="69"/>
      <c r="U297" s="3"/>
    </row>
    <row r="298" spans="4:21" x14ac:dyDescent="0.25">
      <c r="D298" s="69"/>
      <c r="E298" s="69"/>
      <c r="F298" s="69"/>
      <c r="G298" s="69"/>
      <c r="H298" s="69"/>
      <c r="I298" s="69"/>
      <c r="J298" s="69"/>
      <c r="K298" s="69"/>
      <c r="L298" s="69"/>
      <c r="U298" s="3"/>
    </row>
    <row r="299" spans="4:21" x14ac:dyDescent="0.25">
      <c r="D299" s="69"/>
      <c r="E299" s="69"/>
      <c r="F299" s="69"/>
      <c r="G299" s="69"/>
      <c r="H299" s="69"/>
      <c r="I299" s="69"/>
      <c r="J299" s="69"/>
      <c r="K299" s="69"/>
      <c r="L299" s="69"/>
      <c r="U299" s="3"/>
    </row>
    <row r="300" spans="4:21" x14ac:dyDescent="0.25">
      <c r="D300" s="69"/>
      <c r="E300" s="69"/>
      <c r="F300" s="69"/>
      <c r="G300" s="69"/>
      <c r="H300" s="69"/>
      <c r="I300" s="69"/>
      <c r="J300" s="69"/>
      <c r="K300" s="69"/>
      <c r="L300" s="69"/>
      <c r="U300" s="3"/>
    </row>
    <row r="301" spans="4:21" x14ac:dyDescent="0.25">
      <c r="D301" s="69"/>
      <c r="E301" s="69"/>
      <c r="F301" s="69"/>
      <c r="G301" s="69"/>
      <c r="H301" s="69"/>
      <c r="I301" s="69"/>
      <c r="J301" s="69"/>
      <c r="K301" s="69"/>
      <c r="L301" s="69"/>
      <c r="U301" s="3"/>
    </row>
    <row r="302" spans="4:21" x14ac:dyDescent="0.25">
      <c r="D302" s="69"/>
      <c r="E302" s="69"/>
      <c r="F302" s="69"/>
      <c r="G302" s="69"/>
      <c r="H302" s="69"/>
      <c r="I302" s="69"/>
      <c r="J302" s="69"/>
      <c r="K302" s="69"/>
      <c r="L302" s="69"/>
      <c r="U302" s="3"/>
    </row>
    <row r="303" spans="4:21" x14ac:dyDescent="0.25">
      <c r="D303" s="69"/>
      <c r="E303" s="69"/>
      <c r="F303" s="69"/>
      <c r="G303" s="69"/>
      <c r="H303" s="69"/>
      <c r="I303" s="69"/>
      <c r="J303" s="69"/>
      <c r="K303" s="69"/>
      <c r="L303" s="69"/>
      <c r="U303" s="3"/>
    </row>
    <row r="304" spans="4:21" x14ac:dyDescent="0.25">
      <c r="D304" s="69"/>
      <c r="E304" s="69"/>
      <c r="F304" s="69"/>
      <c r="G304" s="69"/>
      <c r="H304" s="69"/>
      <c r="I304" s="69"/>
      <c r="J304" s="69"/>
      <c r="K304" s="69"/>
      <c r="L304" s="69"/>
      <c r="U304" s="3"/>
    </row>
    <row r="305" spans="4:21" x14ac:dyDescent="0.25">
      <c r="D305" s="69"/>
      <c r="E305" s="69"/>
      <c r="F305" s="69"/>
      <c r="G305" s="69"/>
      <c r="H305" s="69"/>
      <c r="I305" s="69"/>
      <c r="J305" s="69"/>
      <c r="K305" s="69"/>
      <c r="L305" s="69"/>
      <c r="U305" s="3"/>
    </row>
    <row r="306" spans="4:21" x14ac:dyDescent="0.25">
      <c r="D306" s="69"/>
      <c r="E306" s="69"/>
      <c r="F306" s="69"/>
      <c r="G306" s="69"/>
      <c r="H306" s="69"/>
      <c r="I306" s="69"/>
      <c r="J306" s="69"/>
      <c r="K306" s="69"/>
      <c r="L306" s="69"/>
      <c r="U306" s="3"/>
    </row>
    <row r="307" spans="4:21" x14ac:dyDescent="0.25">
      <c r="D307" s="69"/>
      <c r="E307" s="69"/>
      <c r="F307" s="69"/>
      <c r="G307" s="69"/>
      <c r="H307" s="69"/>
      <c r="I307" s="69"/>
      <c r="J307" s="69"/>
      <c r="K307" s="69"/>
      <c r="L307" s="69"/>
      <c r="U307" s="3"/>
    </row>
    <row r="308" spans="4:21" x14ac:dyDescent="0.25">
      <c r="D308" s="69"/>
      <c r="E308" s="69"/>
      <c r="F308" s="69"/>
      <c r="G308" s="69"/>
      <c r="H308" s="69"/>
      <c r="I308" s="69"/>
      <c r="J308" s="69"/>
      <c r="K308" s="69"/>
      <c r="L308" s="69"/>
      <c r="U308" s="3"/>
    </row>
    <row r="309" spans="4:21" x14ac:dyDescent="0.25">
      <c r="D309" s="69"/>
      <c r="E309" s="69"/>
      <c r="F309" s="69"/>
      <c r="G309" s="69"/>
      <c r="H309" s="69"/>
      <c r="I309" s="69"/>
      <c r="J309" s="69"/>
      <c r="K309" s="69"/>
      <c r="L309" s="69"/>
      <c r="U309" s="3"/>
    </row>
    <row r="310" spans="4:21" x14ac:dyDescent="0.25">
      <c r="D310" s="69"/>
      <c r="E310" s="69"/>
      <c r="F310" s="69"/>
      <c r="G310" s="69"/>
      <c r="H310" s="69"/>
      <c r="I310" s="69"/>
      <c r="J310" s="69"/>
      <c r="K310" s="69"/>
      <c r="L310" s="69"/>
      <c r="U310" s="3"/>
    </row>
    <row r="311" spans="4:21" x14ac:dyDescent="0.25">
      <c r="D311" s="69"/>
      <c r="E311" s="69"/>
      <c r="F311" s="69"/>
      <c r="G311" s="69"/>
      <c r="H311" s="69"/>
      <c r="I311" s="69"/>
      <c r="J311" s="69"/>
      <c r="K311" s="69"/>
      <c r="L311" s="69"/>
      <c r="U311" s="3"/>
    </row>
    <row r="312" spans="4:21" x14ac:dyDescent="0.25">
      <c r="D312" s="69"/>
      <c r="E312" s="69"/>
      <c r="F312" s="69"/>
      <c r="G312" s="69"/>
      <c r="H312" s="69"/>
      <c r="I312" s="69"/>
      <c r="J312" s="69"/>
      <c r="K312" s="69"/>
      <c r="L312" s="69"/>
      <c r="U312" s="3"/>
    </row>
    <row r="313" spans="4:21" x14ac:dyDescent="0.25">
      <c r="D313" s="69"/>
      <c r="E313" s="69"/>
      <c r="F313" s="69"/>
      <c r="G313" s="69"/>
      <c r="H313" s="69"/>
      <c r="I313" s="69"/>
      <c r="J313" s="69"/>
      <c r="K313" s="69"/>
      <c r="L313" s="69"/>
      <c r="U313" s="3"/>
    </row>
    <row r="314" spans="4:21" x14ac:dyDescent="0.25">
      <c r="D314" s="69"/>
      <c r="E314" s="69"/>
      <c r="F314" s="69"/>
      <c r="G314" s="69"/>
      <c r="H314" s="69"/>
      <c r="I314" s="69"/>
      <c r="J314" s="69"/>
      <c r="K314" s="69"/>
      <c r="L314" s="69"/>
      <c r="U314" s="3"/>
    </row>
    <row r="315" spans="4:21" x14ac:dyDescent="0.25">
      <c r="D315" s="69"/>
      <c r="E315" s="69"/>
      <c r="F315" s="69"/>
      <c r="G315" s="69"/>
      <c r="H315" s="69"/>
      <c r="I315" s="69"/>
      <c r="J315" s="69"/>
      <c r="K315" s="69"/>
      <c r="L315" s="69"/>
      <c r="U315" s="3"/>
    </row>
    <row r="316" spans="4:21" x14ac:dyDescent="0.25">
      <c r="D316" s="69"/>
      <c r="E316" s="69"/>
      <c r="F316" s="69"/>
      <c r="G316" s="69"/>
      <c r="H316" s="69"/>
      <c r="I316" s="69"/>
      <c r="J316" s="69"/>
      <c r="K316" s="69"/>
      <c r="L316" s="69"/>
      <c r="U316" s="3"/>
    </row>
    <row r="317" spans="4:21" x14ac:dyDescent="0.25">
      <c r="D317" s="69"/>
      <c r="E317" s="69"/>
      <c r="F317" s="69"/>
      <c r="G317" s="69"/>
      <c r="H317" s="69"/>
      <c r="I317" s="69"/>
      <c r="J317" s="69"/>
      <c r="K317" s="69"/>
      <c r="L317" s="69"/>
      <c r="U317" s="3"/>
    </row>
    <row r="318" spans="4:21" x14ac:dyDescent="0.25">
      <c r="D318" s="69"/>
      <c r="E318" s="69"/>
      <c r="F318" s="69"/>
      <c r="G318" s="69"/>
      <c r="H318" s="69"/>
      <c r="I318" s="69"/>
      <c r="J318" s="69"/>
      <c r="K318" s="69"/>
      <c r="L318" s="69"/>
      <c r="U318" s="3"/>
    </row>
    <row r="319" spans="4:21" x14ac:dyDescent="0.25">
      <c r="D319" s="69"/>
      <c r="E319" s="69"/>
      <c r="F319" s="69"/>
      <c r="G319" s="69"/>
      <c r="H319" s="69"/>
      <c r="I319" s="69"/>
      <c r="J319" s="69"/>
      <c r="K319" s="69"/>
      <c r="L319" s="69"/>
      <c r="U319" s="3"/>
    </row>
    <row r="320" spans="4:21" x14ac:dyDescent="0.25">
      <c r="D320" s="69"/>
      <c r="E320" s="69"/>
      <c r="F320" s="69"/>
      <c r="G320" s="69"/>
      <c r="H320" s="69"/>
      <c r="I320" s="69"/>
      <c r="J320" s="69"/>
      <c r="K320" s="69"/>
      <c r="L320" s="69"/>
      <c r="U320" s="3"/>
    </row>
    <row r="321" spans="4:21" x14ac:dyDescent="0.25">
      <c r="D321" s="69"/>
      <c r="E321" s="69"/>
      <c r="F321" s="69"/>
      <c r="G321" s="69"/>
      <c r="H321" s="69"/>
      <c r="I321" s="69"/>
      <c r="J321" s="69"/>
      <c r="K321" s="69"/>
      <c r="L321" s="69"/>
      <c r="U321" s="3"/>
    </row>
    <row r="322" spans="4:21" x14ac:dyDescent="0.25">
      <c r="D322" s="69"/>
      <c r="E322" s="69"/>
      <c r="F322" s="69"/>
      <c r="G322" s="69"/>
      <c r="H322" s="69"/>
      <c r="I322" s="69"/>
      <c r="J322" s="69"/>
      <c r="K322" s="69"/>
      <c r="L322" s="69"/>
      <c r="U322" s="3"/>
    </row>
    <row r="323" spans="4:21" x14ac:dyDescent="0.25">
      <c r="D323" s="69"/>
      <c r="E323" s="69"/>
      <c r="F323" s="69"/>
      <c r="G323" s="69"/>
      <c r="H323" s="69"/>
      <c r="I323" s="69"/>
      <c r="J323" s="69"/>
      <c r="K323" s="69"/>
      <c r="L323" s="69"/>
      <c r="U323" s="3"/>
    </row>
    <row r="324" spans="4:21" x14ac:dyDescent="0.25">
      <c r="D324" s="69"/>
      <c r="E324" s="69"/>
      <c r="F324" s="69"/>
      <c r="G324" s="69"/>
      <c r="H324" s="69"/>
      <c r="I324" s="69"/>
      <c r="J324" s="69"/>
      <c r="K324" s="69"/>
      <c r="L324" s="69"/>
      <c r="U324" s="3"/>
    </row>
    <row r="325" spans="4:21" x14ac:dyDescent="0.25">
      <c r="D325" s="69"/>
      <c r="E325" s="69"/>
      <c r="F325" s="69"/>
      <c r="G325" s="69"/>
      <c r="H325" s="69"/>
      <c r="I325" s="69"/>
      <c r="J325" s="69"/>
      <c r="K325" s="69"/>
      <c r="L325" s="69"/>
      <c r="U325" s="3"/>
    </row>
    <row r="326" spans="4:21" x14ac:dyDescent="0.25">
      <c r="D326" s="69"/>
      <c r="E326" s="69"/>
      <c r="F326" s="69"/>
      <c r="G326" s="69"/>
      <c r="H326" s="69"/>
      <c r="I326" s="69"/>
      <c r="J326" s="69"/>
      <c r="K326" s="69"/>
      <c r="L326" s="69"/>
      <c r="U326" s="3"/>
    </row>
    <row r="327" spans="4:21" x14ac:dyDescent="0.25">
      <c r="D327" s="69"/>
      <c r="E327" s="69"/>
      <c r="F327" s="69"/>
      <c r="G327" s="69"/>
      <c r="H327" s="69"/>
      <c r="I327" s="69"/>
      <c r="J327" s="69"/>
      <c r="K327" s="69"/>
      <c r="L327" s="69"/>
      <c r="U327" s="3"/>
    </row>
    <row r="328" spans="4:21" x14ac:dyDescent="0.25">
      <c r="D328" s="69"/>
      <c r="E328" s="69"/>
      <c r="F328" s="69"/>
      <c r="G328" s="69"/>
      <c r="H328" s="69"/>
      <c r="I328" s="69"/>
      <c r="J328" s="69"/>
      <c r="K328" s="69"/>
      <c r="L328" s="69"/>
      <c r="U328" s="3"/>
    </row>
    <row r="329" spans="4:21" x14ac:dyDescent="0.25">
      <c r="D329" s="69"/>
      <c r="E329" s="69"/>
      <c r="F329" s="69"/>
      <c r="G329" s="69"/>
      <c r="H329" s="69"/>
      <c r="I329" s="69"/>
      <c r="J329" s="69"/>
      <c r="K329" s="69"/>
      <c r="L329" s="69"/>
      <c r="U329" s="3"/>
    </row>
    <row r="330" spans="4:21" x14ac:dyDescent="0.25">
      <c r="D330" s="69"/>
      <c r="E330" s="69"/>
      <c r="F330" s="69"/>
      <c r="G330" s="69"/>
      <c r="H330" s="69"/>
      <c r="I330" s="69"/>
      <c r="J330" s="69"/>
      <c r="K330" s="69"/>
      <c r="L330" s="69"/>
      <c r="U330" s="3"/>
    </row>
    <row r="331" spans="4:21" x14ac:dyDescent="0.25">
      <c r="D331" s="69"/>
      <c r="E331" s="69"/>
      <c r="F331" s="69"/>
      <c r="G331" s="69"/>
      <c r="H331" s="69"/>
      <c r="I331" s="69"/>
      <c r="J331" s="69"/>
      <c r="K331" s="69"/>
      <c r="L331" s="69"/>
      <c r="U331" s="3"/>
    </row>
    <row r="332" spans="4:21" x14ac:dyDescent="0.25">
      <c r="D332" s="69"/>
      <c r="E332" s="69"/>
      <c r="F332" s="69"/>
      <c r="G332" s="69"/>
      <c r="H332" s="69"/>
      <c r="I332" s="69"/>
      <c r="J332" s="69"/>
      <c r="K332" s="69"/>
      <c r="L332" s="69"/>
      <c r="U332" s="3"/>
    </row>
    <row r="333" spans="4:21" x14ac:dyDescent="0.25">
      <c r="D333" s="69"/>
      <c r="E333" s="69"/>
      <c r="F333" s="69"/>
      <c r="G333" s="69"/>
      <c r="H333" s="69"/>
      <c r="I333" s="69"/>
      <c r="J333" s="69"/>
      <c r="K333" s="69"/>
      <c r="L333" s="69"/>
      <c r="U333" s="3"/>
    </row>
    <row r="334" spans="4:21" x14ac:dyDescent="0.25">
      <c r="D334" s="69"/>
      <c r="E334" s="69"/>
      <c r="F334" s="69"/>
      <c r="G334" s="69"/>
      <c r="H334" s="69"/>
      <c r="I334" s="69"/>
      <c r="J334" s="69"/>
      <c r="K334" s="69"/>
      <c r="L334" s="69"/>
      <c r="U334" s="3"/>
    </row>
    <row r="335" spans="4:21" x14ac:dyDescent="0.25">
      <c r="D335" s="69"/>
      <c r="E335" s="69"/>
      <c r="F335" s="69"/>
      <c r="G335" s="69"/>
      <c r="H335" s="69"/>
      <c r="I335" s="69"/>
      <c r="J335" s="69"/>
      <c r="K335" s="69"/>
      <c r="L335" s="69"/>
      <c r="U335" s="3"/>
    </row>
    <row r="336" spans="4:21" x14ac:dyDescent="0.25">
      <c r="D336" s="69"/>
      <c r="E336" s="69"/>
      <c r="F336" s="69"/>
      <c r="G336" s="69"/>
      <c r="H336" s="69"/>
      <c r="I336" s="69"/>
      <c r="J336" s="69"/>
      <c r="K336" s="69"/>
      <c r="L336" s="69"/>
      <c r="U336" s="3"/>
    </row>
    <row r="337" spans="4:21" x14ac:dyDescent="0.25">
      <c r="D337" s="69"/>
      <c r="E337" s="69"/>
      <c r="F337" s="69"/>
      <c r="G337" s="69"/>
      <c r="H337" s="69"/>
      <c r="I337" s="69"/>
      <c r="J337" s="69"/>
      <c r="K337" s="69"/>
      <c r="L337" s="69"/>
      <c r="U337" s="3"/>
    </row>
    <row r="338" spans="4:21" x14ac:dyDescent="0.25">
      <c r="D338" s="69"/>
      <c r="E338" s="69"/>
      <c r="F338" s="69"/>
      <c r="G338" s="69"/>
      <c r="H338" s="69"/>
      <c r="I338" s="69"/>
      <c r="J338" s="69"/>
      <c r="K338" s="69"/>
      <c r="L338" s="69"/>
      <c r="U338" s="3"/>
    </row>
    <row r="339" spans="4:21" x14ac:dyDescent="0.25">
      <c r="D339" s="69"/>
      <c r="E339" s="69"/>
      <c r="F339" s="69"/>
      <c r="G339" s="69"/>
      <c r="H339" s="69"/>
      <c r="I339" s="69"/>
      <c r="J339" s="69"/>
      <c r="K339" s="69"/>
      <c r="L339" s="69"/>
      <c r="U339" s="3"/>
    </row>
    <row r="340" spans="4:21" x14ac:dyDescent="0.25">
      <c r="D340" s="69"/>
      <c r="E340" s="69"/>
      <c r="F340" s="69"/>
      <c r="G340" s="69"/>
      <c r="H340" s="69"/>
      <c r="I340" s="69"/>
      <c r="J340" s="69"/>
      <c r="K340" s="69"/>
      <c r="L340" s="69"/>
      <c r="U340" s="3"/>
    </row>
    <row r="341" spans="4:21" x14ac:dyDescent="0.25">
      <c r="D341" s="69"/>
      <c r="E341" s="69"/>
      <c r="F341" s="69"/>
      <c r="G341" s="69"/>
      <c r="H341" s="69"/>
      <c r="I341" s="69"/>
      <c r="J341" s="69"/>
      <c r="K341" s="69"/>
      <c r="L341" s="69"/>
      <c r="U341" s="3"/>
    </row>
    <row r="342" spans="4:21" x14ac:dyDescent="0.25">
      <c r="D342" s="69"/>
      <c r="E342" s="69"/>
      <c r="F342" s="69"/>
      <c r="G342" s="69"/>
      <c r="H342" s="69"/>
      <c r="I342" s="69"/>
      <c r="J342" s="69"/>
      <c r="K342" s="69"/>
      <c r="L342" s="69"/>
      <c r="U342" s="3"/>
    </row>
    <row r="343" spans="4:21" x14ac:dyDescent="0.25">
      <c r="D343" s="69"/>
      <c r="E343" s="69"/>
      <c r="F343" s="69"/>
      <c r="G343" s="69"/>
      <c r="H343" s="69"/>
      <c r="I343" s="69"/>
      <c r="J343" s="69"/>
      <c r="K343" s="69"/>
      <c r="L343" s="69"/>
      <c r="U343" s="3"/>
    </row>
    <row r="344" spans="4:21" x14ac:dyDescent="0.25">
      <c r="D344" s="69"/>
      <c r="E344" s="69"/>
      <c r="F344" s="69"/>
      <c r="G344" s="69"/>
      <c r="H344" s="69"/>
      <c r="I344" s="69"/>
      <c r="J344" s="69"/>
      <c r="K344" s="69"/>
      <c r="L344" s="69"/>
      <c r="U344" s="3"/>
    </row>
    <row r="345" spans="4:21" x14ac:dyDescent="0.25">
      <c r="D345" s="69"/>
      <c r="E345" s="69"/>
      <c r="F345" s="69"/>
      <c r="G345" s="69"/>
      <c r="H345" s="69"/>
      <c r="I345" s="69"/>
      <c r="J345" s="69"/>
      <c r="K345" s="69"/>
      <c r="L345" s="69"/>
      <c r="U345" s="3"/>
    </row>
    <row r="346" spans="4:21" x14ac:dyDescent="0.25">
      <c r="D346" s="69"/>
      <c r="E346" s="69"/>
      <c r="F346" s="69"/>
      <c r="G346" s="69"/>
      <c r="H346" s="69"/>
      <c r="I346" s="69"/>
      <c r="J346" s="69"/>
      <c r="K346" s="69"/>
      <c r="L346" s="69"/>
      <c r="U346" s="3"/>
    </row>
    <row r="347" spans="4:21" x14ac:dyDescent="0.25">
      <c r="D347" s="69"/>
      <c r="E347" s="69"/>
      <c r="F347" s="69"/>
      <c r="G347" s="69"/>
      <c r="H347" s="69"/>
      <c r="I347" s="69"/>
      <c r="J347" s="69"/>
      <c r="K347" s="69"/>
      <c r="L347" s="69"/>
      <c r="U347" s="3"/>
    </row>
    <row r="348" spans="4:21" x14ac:dyDescent="0.25">
      <c r="D348" s="69"/>
      <c r="E348" s="69"/>
      <c r="F348" s="69"/>
      <c r="G348" s="69"/>
      <c r="H348" s="69"/>
      <c r="I348" s="69"/>
      <c r="J348" s="69"/>
      <c r="K348" s="69"/>
      <c r="L348" s="69"/>
      <c r="U348" s="3"/>
    </row>
    <row r="349" spans="4:21" x14ac:dyDescent="0.25">
      <c r="D349" s="69"/>
      <c r="E349" s="69"/>
      <c r="F349" s="69"/>
      <c r="G349" s="69"/>
      <c r="H349" s="69"/>
      <c r="I349" s="69"/>
      <c r="J349" s="69"/>
      <c r="K349" s="69"/>
      <c r="L349" s="69"/>
      <c r="U349" s="3"/>
    </row>
    <row r="350" spans="4:21" x14ac:dyDescent="0.25">
      <c r="D350" s="69"/>
      <c r="E350" s="69"/>
      <c r="F350" s="69"/>
      <c r="G350" s="69"/>
      <c r="H350" s="69"/>
      <c r="I350" s="69"/>
      <c r="J350" s="69"/>
      <c r="K350" s="69"/>
      <c r="L350" s="69"/>
      <c r="U350" s="3"/>
    </row>
    <row r="351" spans="4:21" x14ac:dyDescent="0.25">
      <c r="D351" s="69"/>
      <c r="E351" s="69"/>
      <c r="F351" s="69"/>
      <c r="G351" s="69"/>
      <c r="H351" s="69"/>
      <c r="I351" s="69"/>
      <c r="J351" s="69"/>
      <c r="K351" s="69"/>
      <c r="L351" s="69"/>
      <c r="U351" s="3"/>
    </row>
    <row r="352" spans="4:21" x14ac:dyDescent="0.25">
      <c r="D352" s="69"/>
      <c r="E352" s="69"/>
      <c r="F352" s="69"/>
      <c r="G352" s="69"/>
      <c r="H352" s="69"/>
      <c r="I352" s="69"/>
      <c r="J352" s="69"/>
      <c r="K352" s="69"/>
      <c r="L352" s="69"/>
      <c r="U352" s="3"/>
    </row>
    <row r="353" spans="4:21" x14ac:dyDescent="0.25">
      <c r="D353" s="69"/>
      <c r="E353" s="69"/>
      <c r="F353" s="69"/>
      <c r="G353" s="69"/>
      <c r="H353" s="69"/>
      <c r="I353" s="69"/>
      <c r="J353" s="69"/>
      <c r="K353" s="69"/>
      <c r="L353" s="69"/>
      <c r="U353" s="3"/>
    </row>
    <row r="354" spans="4:21" x14ac:dyDescent="0.25">
      <c r="D354" s="69"/>
      <c r="E354" s="69"/>
      <c r="F354" s="69"/>
      <c r="G354" s="69"/>
      <c r="H354" s="69"/>
      <c r="I354" s="69"/>
      <c r="J354" s="69"/>
      <c r="K354" s="69"/>
      <c r="L354" s="69"/>
      <c r="U354" s="3"/>
    </row>
    <row r="355" spans="4:21" x14ac:dyDescent="0.25">
      <c r="D355" s="69"/>
      <c r="E355" s="69"/>
      <c r="F355" s="69"/>
      <c r="G355" s="69"/>
      <c r="H355" s="69"/>
      <c r="I355" s="69"/>
      <c r="J355" s="69"/>
      <c r="K355" s="69"/>
      <c r="L355" s="69"/>
      <c r="U355" s="3"/>
    </row>
    <row r="356" spans="4:21" x14ac:dyDescent="0.25">
      <c r="D356" s="69"/>
      <c r="E356" s="69"/>
      <c r="F356" s="69"/>
      <c r="G356" s="69"/>
      <c r="H356" s="69"/>
      <c r="I356" s="69"/>
      <c r="J356" s="69"/>
      <c r="K356" s="69"/>
      <c r="L356" s="69"/>
      <c r="U356" s="3"/>
    </row>
    <row r="357" spans="4:21" x14ac:dyDescent="0.25">
      <c r="D357" s="69"/>
      <c r="E357" s="69"/>
      <c r="F357" s="69"/>
      <c r="G357" s="69"/>
      <c r="H357" s="69"/>
      <c r="I357" s="69"/>
      <c r="J357" s="69"/>
      <c r="K357" s="69"/>
      <c r="L357" s="69"/>
      <c r="U357" s="3"/>
    </row>
    <row r="358" spans="4:21" x14ac:dyDescent="0.25">
      <c r="D358" s="69"/>
      <c r="E358" s="69"/>
      <c r="F358" s="69"/>
      <c r="G358" s="69"/>
      <c r="H358" s="69"/>
      <c r="I358" s="69"/>
      <c r="J358" s="69"/>
      <c r="K358" s="69"/>
      <c r="L358" s="69"/>
      <c r="U358" s="3"/>
    </row>
    <row r="359" spans="4:21" x14ac:dyDescent="0.25">
      <c r="D359" s="69"/>
      <c r="E359" s="69"/>
      <c r="F359" s="69"/>
      <c r="G359" s="69"/>
      <c r="H359" s="69"/>
      <c r="I359" s="69"/>
      <c r="J359" s="69"/>
      <c r="K359" s="69"/>
      <c r="L359" s="69"/>
      <c r="U359" s="3"/>
    </row>
    <row r="360" spans="4:21" x14ac:dyDescent="0.25">
      <c r="D360" s="69"/>
      <c r="E360" s="69"/>
      <c r="F360" s="69"/>
      <c r="G360" s="69"/>
      <c r="H360" s="69"/>
      <c r="I360" s="69"/>
      <c r="J360" s="69"/>
      <c r="K360" s="69"/>
      <c r="L360" s="69"/>
      <c r="U360" s="3"/>
    </row>
    <row r="361" spans="4:21" x14ac:dyDescent="0.25">
      <c r="D361" s="69"/>
      <c r="E361" s="69"/>
      <c r="F361" s="69"/>
      <c r="G361" s="69"/>
      <c r="H361" s="69"/>
      <c r="I361" s="69"/>
      <c r="J361" s="69"/>
      <c r="K361" s="69"/>
      <c r="L361" s="69"/>
      <c r="U361" s="3"/>
    </row>
    <row r="362" spans="4:21" x14ac:dyDescent="0.25">
      <c r="D362" s="69"/>
      <c r="E362" s="69"/>
      <c r="F362" s="69"/>
      <c r="G362" s="69"/>
      <c r="H362" s="69"/>
      <c r="I362" s="69"/>
      <c r="J362" s="69"/>
      <c r="K362" s="69"/>
      <c r="L362" s="69"/>
      <c r="U362" s="3"/>
    </row>
    <row r="363" spans="4:21" x14ac:dyDescent="0.25">
      <c r="D363" s="69"/>
      <c r="E363" s="69"/>
      <c r="F363" s="69"/>
      <c r="G363" s="69"/>
      <c r="H363" s="69"/>
      <c r="I363" s="69"/>
      <c r="J363" s="69"/>
      <c r="K363" s="69"/>
      <c r="L363" s="69"/>
      <c r="U363" s="3"/>
    </row>
    <row r="364" spans="4:21" x14ac:dyDescent="0.25">
      <c r="D364" s="69"/>
      <c r="E364" s="69"/>
      <c r="F364" s="69"/>
      <c r="G364" s="69"/>
      <c r="H364" s="69"/>
      <c r="I364" s="69"/>
      <c r="J364" s="69"/>
      <c r="K364" s="69"/>
      <c r="L364" s="69"/>
      <c r="U364" s="3"/>
    </row>
    <row r="365" spans="4:21" x14ac:dyDescent="0.25">
      <c r="D365" s="69"/>
      <c r="E365" s="69"/>
      <c r="F365" s="69"/>
      <c r="G365" s="69"/>
      <c r="H365" s="69"/>
      <c r="I365" s="69"/>
      <c r="J365" s="69"/>
      <c r="K365" s="69"/>
      <c r="L365" s="69"/>
      <c r="U365" s="3"/>
    </row>
    <row r="366" spans="4:21" x14ac:dyDescent="0.25">
      <c r="D366" s="69"/>
      <c r="E366" s="69"/>
      <c r="F366" s="69"/>
      <c r="G366" s="69"/>
      <c r="H366" s="69"/>
      <c r="I366" s="69"/>
      <c r="J366" s="69"/>
      <c r="K366" s="69"/>
      <c r="L366" s="69"/>
      <c r="U366" s="3"/>
    </row>
    <row r="367" spans="4:21" x14ac:dyDescent="0.25">
      <c r="D367" s="69"/>
      <c r="E367" s="69"/>
      <c r="F367" s="69"/>
      <c r="G367" s="69"/>
      <c r="H367" s="69"/>
      <c r="I367" s="69"/>
      <c r="J367" s="69"/>
      <c r="K367" s="69"/>
      <c r="L367" s="69"/>
      <c r="U367" s="3"/>
    </row>
    <row r="368" spans="4:21" x14ac:dyDescent="0.25">
      <c r="D368" s="69"/>
      <c r="E368" s="69"/>
      <c r="F368" s="69"/>
      <c r="G368" s="69"/>
      <c r="H368" s="69"/>
      <c r="I368" s="69"/>
      <c r="J368" s="69"/>
      <c r="K368" s="69"/>
      <c r="L368" s="69"/>
      <c r="U368" s="3"/>
    </row>
    <row r="369" spans="4:21" x14ac:dyDescent="0.25">
      <c r="D369" s="69"/>
      <c r="E369" s="69"/>
      <c r="F369" s="69"/>
      <c r="G369" s="69"/>
      <c r="H369" s="69"/>
      <c r="I369" s="69"/>
      <c r="J369" s="69"/>
      <c r="K369" s="69"/>
      <c r="L369" s="69"/>
      <c r="U369" s="3"/>
    </row>
    <row r="370" spans="4:21" x14ac:dyDescent="0.25">
      <c r="D370" s="69"/>
      <c r="E370" s="69"/>
      <c r="F370" s="69"/>
      <c r="G370" s="69"/>
      <c r="H370" s="69"/>
      <c r="I370" s="69"/>
      <c r="J370" s="69"/>
      <c r="K370" s="69"/>
      <c r="L370" s="69"/>
      <c r="U370" s="3"/>
    </row>
    <row r="371" spans="4:21" x14ac:dyDescent="0.25">
      <c r="D371" s="69"/>
      <c r="E371" s="69"/>
      <c r="F371" s="69"/>
      <c r="G371" s="69"/>
      <c r="H371" s="69"/>
      <c r="I371" s="69"/>
      <c r="J371" s="69"/>
      <c r="K371" s="69"/>
      <c r="L371" s="69"/>
      <c r="U371" s="3"/>
    </row>
    <row r="372" spans="4:21" x14ac:dyDescent="0.25">
      <c r="D372" s="69"/>
      <c r="E372" s="69"/>
      <c r="F372" s="69"/>
      <c r="G372" s="69"/>
      <c r="H372" s="69"/>
      <c r="I372" s="69"/>
      <c r="J372" s="69"/>
      <c r="K372" s="69"/>
      <c r="L372" s="69"/>
      <c r="U372" s="3"/>
    </row>
    <row r="373" spans="4:21" x14ac:dyDescent="0.25">
      <c r="D373" s="69"/>
      <c r="E373" s="69"/>
      <c r="F373" s="69"/>
      <c r="G373" s="69"/>
      <c r="H373" s="69"/>
      <c r="I373" s="69"/>
      <c r="J373" s="69"/>
      <c r="K373" s="69"/>
      <c r="L373" s="69"/>
      <c r="U373" s="3"/>
    </row>
    <row r="374" spans="4:21" x14ac:dyDescent="0.25">
      <c r="D374" s="69"/>
      <c r="E374" s="69"/>
      <c r="F374" s="69"/>
      <c r="G374" s="69"/>
      <c r="H374" s="69"/>
      <c r="I374" s="69"/>
      <c r="J374" s="69"/>
      <c r="K374" s="69"/>
      <c r="L374" s="69"/>
      <c r="U374" s="3"/>
    </row>
    <row r="375" spans="4:21" x14ac:dyDescent="0.25">
      <c r="D375" s="69"/>
      <c r="E375" s="69"/>
      <c r="F375" s="69"/>
      <c r="G375" s="69"/>
      <c r="H375" s="69"/>
      <c r="I375" s="69"/>
      <c r="J375" s="69"/>
      <c r="K375" s="69"/>
      <c r="L375" s="69"/>
      <c r="U375" s="3"/>
    </row>
    <row r="376" spans="4:21" x14ac:dyDescent="0.25">
      <c r="D376" s="69"/>
      <c r="E376" s="69"/>
      <c r="F376" s="69"/>
      <c r="G376" s="69"/>
      <c r="H376" s="69"/>
      <c r="I376" s="69"/>
      <c r="J376" s="69"/>
      <c r="K376" s="69"/>
      <c r="L376" s="69"/>
      <c r="U376" s="3"/>
    </row>
    <row r="377" spans="4:21" x14ac:dyDescent="0.25">
      <c r="D377" s="69"/>
      <c r="E377" s="69"/>
      <c r="F377" s="69"/>
      <c r="G377" s="69"/>
      <c r="H377" s="69"/>
      <c r="I377" s="69"/>
      <c r="J377" s="69"/>
      <c r="K377" s="69"/>
      <c r="L377" s="69"/>
      <c r="U377" s="3"/>
    </row>
    <row r="378" spans="4:21" x14ac:dyDescent="0.25">
      <c r="D378" s="69"/>
      <c r="E378" s="69"/>
      <c r="F378" s="69"/>
      <c r="G378" s="69"/>
      <c r="H378" s="69"/>
      <c r="I378" s="69"/>
      <c r="J378" s="69"/>
      <c r="K378" s="69"/>
      <c r="L378" s="69"/>
      <c r="U378" s="3"/>
    </row>
    <row r="379" spans="4:21" x14ac:dyDescent="0.25">
      <c r="D379" s="69"/>
      <c r="E379" s="69"/>
      <c r="F379" s="69"/>
      <c r="G379" s="69"/>
      <c r="H379" s="69"/>
      <c r="I379" s="69"/>
      <c r="J379" s="69"/>
      <c r="K379" s="69"/>
      <c r="L379" s="69"/>
      <c r="U379" s="3"/>
    </row>
    <row r="380" spans="4:21" x14ac:dyDescent="0.25">
      <c r="D380" s="69"/>
      <c r="E380" s="69"/>
      <c r="F380" s="69"/>
      <c r="G380" s="69"/>
      <c r="H380" s="69"/>
      <c r="I380" s="69"/>
      <c r="J380" s="69"/>
      <c r="K380" s="69"/>
      <c r="L380" s="69"/>
      <c r="U380" s="3"/>
    </row>
    <row r="381" spans="4:21" x14ac:dyDescent="0.25">
      <c r="D381" s="69"/>
      <c r="E381" s="69"/>
      <c r="F381" s="69"/>
      <c r="G381" s="69"/>
      <c r="H381" s="69"/>
      <c r="I381" s="69"/>
      <c r="J381" s="69"/>
      <c r="K381" s="69"/>
      <c r="L381" s="69"/>
      <c r="U381" s="3"/>
    </row>
    <row r="382" spans="4:21" x14ac:dyDescent="0.25">
      <c r="D382" s="69"/>
      <c r="E382" s="69"/>
      <c r="F382" s="69"/>
      <c r="G382" s="69"/>
      <c r="H382" s="69"/>
      <c r="I382" s="69"/>
      <c r="J382" s="69"/>
      <c r="K382" s="69"/>
      <c r="L382" s="69"/>
      <c r="U382" s="3"/>
    </row>
    <row r="383" spans="4:21" x14ac:dyDescent="0.25">
      <c r="D383" s="69"/>
      <c r="E383" s="69"/>
      <c r="F383" s="69"/>
      <c r="G383" s="69"/>
      <c r="H383" s="69"/>
      <c r="I383" s="69"/>
      <c r="J383" s="69"/>
      <c r="K383" s="69"/>
      <c r="L383" s="69"/>
      <c r="U383" s="3"/>
    </row>
    <row r="384" spans="4:21" x14ac:dyDescent="0.25">
      <c r="D384" s="69"/>
      <c r="E384" s="69"/>
      <c r="F384" s="69"/>
      <c r="G384" s="69"/>
      <c r="H384" s="69"/>
      <c r="I384" s="69"/>
      <c r="J384" s="69"/>
      <c r="K384" s="69"/>
      <c r="L384" s="69"/>
      <c r="U384" s="3"/>
    </row>
    <row r="385" spans="4:21" x14ac:dyDescent="0.25">
      <c r="D385" s="69"/>
      <c r="E385" s="69"/>
      <c r="F385" s="69"/>
      <c r="G385" s="69"/>
      <c r="H385" s="69"/>
      <c r="I385" s="69"/>
      <c r="J385" s="69"/>
      <c r="K385" s="69"/>
      <c r="L385" s="69"/>
      <c r="U385" s="3"/>
    </row>
    <row r="386" spans="4:21" x14ac:dyDescent="0.25">
      <c r="D386" s="69"/>
      <c r="E386" s="69"/>
      <c r="F386" s="69"/>
      <c r="G386" s="69"/>
      <c r="H386" s="69"/>
      <c r="I386" s="69"/>
      <c r="J386" s="69"/>
      <c r="K386" s="69"/>
      <c r="L386" s="69"/>
      <c r="U386" s="3"/>
    </row>
    <row r="387" spans="4:21" x14ac:dyDescent="0.25">
      <c r="D387" s="69"/>
      <c r="E387" s="69"/>
      <c r="F387" s="69"/>
      <c r="G387" s="69"/>
      <c r="H387" s="69"/>
      <c r="I387" s="69"/>
      <c r="J387" s="69"/>
      <c r="K387" s="69"/>
      <c r="L387" s="69"/>
      <c r="U387" s="3"/>
    </row>
    <row r="388" spans="4:21" x14ac:dyDescent="0.25">
      <c r="D388" s="69"/>
      <c r="E388" s="69"/>
      <c r="F388" s="69"/>
      <c r="G388" s="69"/>
      <c r="H388" s="69"/>
      <c r="I388" s="69"/>
      <c r="J388" s="69"/>
      <c r="K388" s="69"/>
      <c r="L388" s="69"/>
      <c r="U388" s="3"/>
    </row>
    <row r="389" spans="4:21" x14ac:dyDescent="0.25">
      <c r="D389" s="69"/>
      <c r="E389" s="69"/>
      <c r="F389" s="69"/>
      <c r="G389" s="69"/>
      <c r="H389" s="69"/>
      <c r="I389" s="69"/>
      <c r="J389" s="69"/>
      <c r="K389" s="69"/>
      <c r="L389" s="69"/>
      <c r="U389" s="3"/>
    </row>
    <row r="390" spans="4:21" x14ac:dyDescent="0.25">
      <c r="D390" s="69"/>
      <c r="E390" s="69"/>
      <c r="F390" s="69"/>
      <c r="G390" s="69"/>
      <c r="H390" s="69"/>
      <c r="I390" s="69"/>
      <c r="J390" s="69"/>
      <c r="K390" s="69"/>
      <c r="L390" s="69"/>
      <c r="U390" s="3"/>
    </row>
    <row r="391" spans="4:21" x14ac:dyDescent="0.25">
      <c r="D391" s="69"/>
      <c r="E391" s="69"/>
      <c r="F391" s="69"/>
      <c r="G391" s="69"/>
      <c r="H391" s="69"/>
      <c r="I391" s="69"/>
      <c r="J391" s="69"/>
      <c r="K391" s="69"/>
      <c r="L391" s="69"/>
      <c r="U391" s="3"/>
    </row>
    <row r="392" spans="4:21" x14ac:dyDescent="0.25">
      <c r="D392" s="69"/>
      <c r="E392" s="69"/>
      <c r="F392" s="69"/>
      <c r="G392" s="69"/>
      <c r="H392" s="69"/>
      <c r="I392" s="69"/>
      <c r="J392" s="69"/>
      <c r="K392" s="69"/>
      <c r="L392" s="69"/>
      <c r="U392" s="3"/>
    </row>
    <row r="393" spans="4:21" x14ac:dyDescent="0.25">
      <c r="D393" s="69"/>
      <c r="E393" s="69"/>
      <c r="F393" s="69"/>
      <c r="G393" s="69"/>
      <c r="H393" s="69"/>
      <c r="I393" s="69"/>
      <c r="J393" s="69"/>
      <c r="K393" s="69"/>
      <c r="L393" s="69"/>
      <c r="U393" s="3"/>
    </row>
    <row r="394" spans="4:21" x14ac:dyDescent="0.25">
      <c r="D394" s="69"/>
      <c r="E394" s="69"/>
      <c r="F394" s="69"/>
      <c r="G394" s="69"/>
      <c r="H394" s="69"/>
      <c r="I394" s="69"/>
      <c r="J394" s="69"/>
      <c r="K394" s="69"/>
      <c r="L394" s="69"/>
      <c r="U394" s="3"/>
    </row>
    <row r="395" spans="4:21" x14ac:dyDescent="0.25">
      <c r="D395" s="69"/>
      <c r="E395" s="69"/>
      <c r="F395" s="69"/>
      <c r="G395" s="69"/>
      <c r="H395" s="69"/>
      <c r="I395" s="69"/>
      <c r="J395" s="69"/>
      <c r="K395" s="69"/>
      <c r="L395" s="69"/>
      <c r="U395" s="3"/>
    </row>
    <row r="396" spans="4:21" x14ac:dyDescent="0.25">
      <c r="D396" s="69"/>
      <c r="E396" s="69"/>
      <c r="F396" s="69"/>
      <c r="G396" s="69"/>
      <c r="H396" s="69"/>
      <c r="I396" s="69"/>
      <c r="J396" s="69"/>
      <c r="K396" s="69"/>
      <c r="L396" s="69"/>
      <c r="U396" s="3"/>
    </row>
    <row r="397" spans="4:21" x14ac:dyDescent="0.25">
      <c r="D397" s="69"/>
      <c r="E397" s="69"/>
      <c r="F397" s="69"/>
      <c r="G397" s="69"/>
      <c r="H397" s="69"/>
      <c r="I397" s="69"/>
      <c r="J397" s="69"/>
      <c r="K397" s="69"/>
      <c r="L397" s="69"/>
      <c r="U397" s="3"/>
    </row>
    <row r="398" spans="4:21" x14ac:dyDescent="0.25">
      <c r="D398" s="69"/>
      <c r="E398" s="69"/>
      <c r="F398" s="69"/>
      <c r="G398" s="69"/>
      <c r="H398" s="69"/>
      <c r="I398" s="69"/>
      <c r="J398" s="69"/>
      <c r="K398" s="69"/>
      <c r="L398" s="69"/>
      <c r="U398" s="3"/>
    </row>
    <row r="399" spans="4:21" x14ac:dyDescent="0.25">
      <c r="D399" s="69"/>
      <c r="E399" s="69"/>
      <c r="F399" s="69"/>
      <c r="G399" s="69"/>
      <c r="H399" s="69"/>
      <c r="I399" s="69"/>
      <c r="J399" s="69"/>
      <c r="K399" s="69"/>
      <c r="L399" s="69"/>
      <c r="U399" s="3"/>
    </row>
    <row r="400" spans="4:21" x14ac:dyDescent="0.25">
      <c r="D400" s="69"/>
      <c r="E400" s="69"/>
      <c r="F400" s="69"/>
      <c r="G400" s="69"/>
      <c r="H400" s="69"/>
      <c r="I400" s="69"/>
      <c r="J400" s="69"/>
      <c r="K400" s="69"/>
      <c r="L400" s="69"/>
      <c r="U400" s="3"/>
    </row>
    <row r="401" spans="4:21" x14ac:dyDescent="0.25">
      <c r="D401" s="69"/>
      <c r="E401" s="69"/>
      <c r="F401" s="69"/>
      <c r="G401" s="69"/>
      <c r="H401" s="69"/>
      <c r="I401" s="69"/>
      <c r="J401" s="69"/>
      <c r="K401" s="69"/>
      <c r="L401" s="69"/>
      <c r="U401" s="3"/>
    </row>
    <row r="402" spans="4:21" x14ac:dyDescent="0.25">
      <c r="D402" s="69"/>
      <c r="E402" s="69"/>
      <c r="F402" s="69"/>
      <c r="G402" s="69"/>
      <c r="H402" s="69"/>
      <c r="I402" s="69"/>
      <c r="J402" s="69"/>
      <c r="K402" s="69"/>
      <c r="L402" s="69"/>
      <c r="U402" s="3"/>
    </row>
    <row r="403" spans="4:21" x14ac:dyDescent="0.25">
      <c r="D403" s="69"/>
      <c r="E403" s="69"/>
      <c r="F403" s="69"/>
      <c r="G403" s="69"/>
      <c r="H403" s="69"/>
      <c r="I403" s="69"/>
      <c r="J403" s="69"/>
      <c r="K403" s="69"/>
      <c r="L403" s="69"/>
      <c r="U403" s="3"/>
    </row>
    <row r="404" spans="4:21" x14ac:dyDescent="0.25">
      <c r="D404" s="69"/>
      <c r="E404" s="69"/>
      <c r="F404" s="69"/>
      <c r="G404" s="69"/>
      <c r="H404" s="69"/>
      <c r="I404" s="69"/>
      <c r="J404" s="69"/>
      <c r="K404" s="69"/>
      <c r="L404" s="69"/>
      <c r="U404" s="3"/>
    </row>
    <row r="405" spans="4:21" x14ac:dyDescent="0.25">
      <c r="D405" s="69"/>
      <c r="E405" s="69"/>
      <c r="F405" s="69"/>
      <c r="G405" s="69"/>
      <c r="H405" s="69"/>
      <c r="I405" s="69"/>
      <c r="J405" s="69"/>
      <c r="K405" s="69"/>
      <c r="L405" s="69"/>
      <c r="U405" s="3"/>
    </row>
    <row r="406" spans="4:21" x14ac:dyDescent="0.25">
      <c r="D406" s="69"/>
      <c r="E406" s="69"/>
      <c r="F406" s="69"/>
      <c r="G406" s="69"/>
      <c r="H406" s="69"/>
      <c r="I406" s="69"/>
      <c r="J406" s="69"/>
      <c r="K406" s="69"/>
      <c r="L406" s="69"/>
      <c r="U406" s="3"/>
    </row>
    <row r="407" spans="4:21" x14ac:dyDescent="0.25">
      <c r="D407" s="69"/>
      <c r="E407" s="69"/>
      <c r="F407" s="69"/>
      <c r="G407" s="69"/>
      <c r="H407" s="69"/>
      <c r="I407" s="69"/>
      <c r="J407" s="69"/>
      <c r="K407" s="69"/>
      <c r="L407" s="69"/>
      <c r="U407" s="3"/>
    </row>
    <row r="408" spans="4:21" x14ac:dyDescent="0.25">
      <c r="D408" s="69"/>
      <c r="E408" s="69"/>
      <c r="F408" s="69"/>
      <c r="G408" s="69"/>
      <c r="H408" s="69"/>
      <c r="I408" s="69"/>
      <c r="J408" s="69"/>
      <c r="K408" s="69"/>
      <c r="L408" s="69"/>
      <c r="U408" s="3"/>
    </row>
    <row r="409" spans="4:21" x14ac:dyDescent="0.25">
      <c r="D409" s="69"/>
      <c r="E409" s="69"/>
      <c r="F409" s="69"/>
      <c r="G409" s="69"/>
      <c r="H409" s="69"/>
      <c r="I409" s="69"/>
      <c r="J409" s="69"/>
      <c r="K409" s="69"/>
      <c r="L409" s="69"/>
      <c r="U409" s="3"/>
    </row>
    <row r="410" spans="4:21" x14ac:dyDescent="0.25">
      <c r="D410" s="69"/>
      <c r="E410" s="69"/>
      <c r="F410" s="69"/>
      <c r="G410" s="69"/>
      <c r="H410" s="69"/>
      <c r="I410" s="69"/>
      <c r="J410" s="69"/>
      <c r="K410" s="69"/>
      <c r="L410" s="69"/>
      <c r="U410" s="3"/>
    </row>
    <row r="411" spans="4:21" x14ac:dyDescent="0.25">
      <c r="D411" s="69"/>
      <c r="E411" s="69"/>
      <c r="F411" s="69"/>
      <c r="G411" s="69"/>
      <c r="H411" s="69"/>
      <c r="I411" s="69"/>
      <c r="J411" s="69"/>
      <c r="K411" s="69"/>
      <c r="L411" s="69"/>
      <c r="U411" s="3"/>
    </row>
    <row r="412" spans="4:21" x14ac:dyDescent="0.25">
      <c r="D412" s="69"/>
      <c r="E412" s="69"/>
      <c r="F412" s="69"/>
      <c r="G412" s="69"/>
      <c r="H412" s="69"/>
      <c r="I412" s="69"/>
      <c r="J412" s="69"/>
      <c r="K412" s="69"/>
      <c r="L412" s="69"/>
      <c r="U412" s="3"/>
    </row>
    <row r="413" spans="4:21" x14ac:dyDescent="0.25">
      <c r="D413" s="69"/>
      <c r="E413" s="69"/>
      <c r="F413" s="69"/>
      <c r="G413" s="69"/>
      <c r="H413" s="69"/>
      <c r="I413" s="69"/>
      <c r="J413" s="69"/>
      <c r="K413" s="69"/>
      <c r="L413" s="69"/>
      <c r="U413" s="3"/>
    </row>
    <row r="414" spans="4:21" x14ac:dyDescent="0.25">
      <c r="D414" s="69"/>
      <c r="E414" s="69"/>
      <c r="F414" s="69"/>
      <c r="G414" s="69"/>
      <c r="H414" s="69"/>
      <c r="I414" s="69"/>
      <c r="J414" s="69"/>
      <c r="K414" s="69"/>
      <c r="L414" s="69"/>
      <c r="U414" s="3"/>
    </row>
    <row r="415" spans="4:21" x14ac:dyDescent="0.25">
      <c r="D415" s="69"/>
      <c r="E415" s="69"/>
      <c r="F415" s="69"/>
      <c r="G415" s="69"/>
      <c r="H415" s="69"/>
      <c r="I415" s="69"/>
      <c r="J415" s="69"/>
      <c r="K415" s="69"/>
      <c r="L415" s="69"/>
      <c r="U415" s="3"/>
    </row>
    <row r="416" spans="4:21" x14ac:dyDescent="0.25">
      <c r="D416" s="69"/>
      <c r="E416" s="69"/>
      <c r="F416" s="69"/>
      <c r="G416" s="69"/>
      <c r="H416" s="69"/>
      <c r="I416" s="69"/>
      <c r="J416" s="69"/>
      <c r="K416" s="69"/>
      <c r="L416" s="69"/>
      <c r="U416" s="3"/>
    </row>
    <row r="417" spans="4:21" x14ac:dyDescent="0.25">
      <c r="D417" s="69"/>
      <c r="E417" s="69"/>
      <c r="F417" s="69"/>
      <c r="G417" s="69"/>
      <c r="H417" s="69"/>
      <c r="I417" s="69"/>
      <c r="J417" s="69"/>
      <c r="K417" s="69"/>
      <c r="L417" s="69"/>
      <c r="U417" s="3"/>
    </row>
    <row r="418" spans="4:21" x14ac:dyDescent="0.25">
      <c r="D418" s="69"/>
      <c r="E418" s="69"/>
      <c r="F418" s="69"/>
      <c r="G418" s="69"/>
      <c r="H418" s="69"/>
      <c r="I418" s="69"/>
      <c r="J418" s="69"/>
      <c r="K418" s="69"/>
      <c r="L418" s="69"/>
      <c r="U418" s="3"/>
    </row>
    <row r="419" spans="4:21" x14ac:dyDescent="0.25">
      <c r="D419" s="69"/>
      <c r="E419" s="69"/>
      <c r="F419" s="69"/>
      <c r="G419" s="69"/>
      <c r="H419" s="69"/>
      <c r="I419" s="69"/>
      <c r="J419" s="69"/>
      <c r="K419" s="69"/>
      <c r="L419" s="69"/>
      <c r="U419" s="3"/>
    </row>
    <row r="420" spans="4:21" x14ac:dyDescent="0.25">
      <c r="D420" s="69"/>
      <c r="E420" s="69"/>
      <c r="F420" s="69"/>
      <c r="G420" s="69"/>
      <c r="H420" s="69"/>
      <c r="I420" s="69"/>
      <c r="J420" s="69"/>
      <c r="K420" s="69"/>
      <c r="L420" s="69"/>
      <c r="U420" s="3"/>
    </row>
    <row r="421" spans="4:21" x14ac:dyDescent="0.25">
      <c r="D421" s="69"/>
      <c r="E421" s="69"/>
      <c r="F421" s="69"/>
      <c r="G421" s="69"/>
      <c r="H421" s="69"/>
      <c r="I421" s="69"/>
      <c r="J421" s="69"/>
      <c r="K421" s="69"/>
      <c r="L421" s="69"/>
      <c r="U421" s="3"/>
    </row>
    <row r="422" spans="4:21" x14ac:dyDescent="0.25">
      <c r="D422" s="69"/>
      <c r="E422" s="69"/>
      <c r="F422" s="69"/>
      <c r="G422" s="69"/>
      <c r="H422" s="69"/>
      <c r="I422" s="69"/>
      <c r="J422" s="69"/>
      <c r="K422" s="69"/>
      <c r="L422" s="69"/>
      <c r="U422" s="3"/>
    </row>
    <row r="423" spans="4:21" x14ac:dyDescent="0.25">
      <c r="D423" s="69"/>
      <c r="E423" s="69"/>
      <c r="F423" s="69"/>
      <c r="G423" s="69"/>
      <c r="H423" s="69"/>
      <c r="I423" s="69"/>
      <c r="J423" s="69"/>
      <c r="K423" s="69"/>
      <c r="L423" s="69"/>
      <c r="U423" s="3"/>
    </row>
    <row r="424" spans="4:21" x14ac:dyDescent="0.25">
      <c r="D424" s="69"/>
      <c r="E424" s="69"/>
      <c r="F424" s="69"/>
      <c r="G424" s="69"/>
      <c r="H424" s="69"/>
      <c r="I424" s="69"/>
      <c r="J424" s="69"/>
      <c r="K424" s="69"/>
      <c r="L424" s="69"/>
      <c r="U424" s="3"/>
    </row>
    <row r="425" spans="4:21" x14ac:dyDescent="0.25">
      <c r="D425" s="69"/>
      <c r="E425" s="69"/>
      <c r="F425" s="69"/>
      <c r="G425" s="69"/>
      <c r="H425" s="69"/>
      <c r="I425" s="69"/>
      <c r="J425" s="69"/>
      <c r="K425" s="69"/>
      <c r="L425" s="69"/>
      <c r="U425" s="3"/>
    </row>
    <row r="426" spans="4:21" x14ac:dyDescent="0.25">
      <c r="D426" s="69"/>
      <c r="E426" s="69"/>
      <c r="F426" s="69"/>
      <c r="G426" s="69"/>
      <c r="H426" s="69"/>
      <c r="I426" s="69"/>
      <c r="J426" s="69"/>
      <c r="K426" s="69"/>
      <c r="L426" s="69"/>
      <c r="U426" s="3"/>
    </row>
    <row r="427" spans="4:21" x14ac:dyDescent="0.25">
      <c r="D427" s="69"/>
      <c r="E427" s="69"/>
      <c r="F427" s="69"/>
      <c r="G427" s="69"/>
      <c r="H427" s="69"/>
      <c r="I427" s="69"/>
      <c r="J427" s="69"/>
      <c r="K427" s="69"/>
      <c r="L427" s="69"/>
      <c r="U427" s="3"/>
    </row>
    <row r="428" spans="4:21" x14ac:dyDescent="0.25">
      <c r="D428" s="69"/>
      <c r="E428" s="69"/>
      <c r="F428" s="69"/>
      <c r="G428" s="69"/>
      <c r="H428" s="69"/>
      <c r="I428" s="69"/>
      <c r="J428" s="69"/>
      <c r="K428" s="69"/>
      <c r="L428" s="69"/>
      <c r="U428" s="3"/>
    </row>
    <row r="429" spans="4:21" x14ac:dyDescent="0.25">
      <c r="D429" s="69"/>
      <c r="E429" s="69"/>
      <c r="F429" s="69"/>
      <c r="G429" s="69"/>
      <c r="H429" s="69"/>
      <c r="I429" s="69"/>
      <c r="J429" s="69"/>
      <c r="K429" s="69"/>
      <c r="L429" s="69"/>
      <c r="U429" s="3"/>
    </row>
    <row r="430" spans="4:21" x14ac:dyDescent="0.25">
      <c r="D430" s="69"/>
      <c r="E430" s="69"/>
      <c r="F430" s="69"/>
      <c r="G430" s="69"/>
      <c r="H430" s="69"/>
      <c r="I430" s="69"/>
      <c r="J430" s="69"/>
      <c r="K430" s="69"/>
      <c r="L430" s="69"/>
      <c r="U430" s="3"/>
    </row>
    <row r="431" spans="4:21" x14ac:dyDescent="0.25">
      <c r="D431" s="69"/>
      <c r="E431" s="69"/>
      <c r="F431" s="69"/>
      <c r="G431" s="69"/>
      <c r="H431" s="69"/>
      <c r="I431" s="69"/>
      <c r="J431" s="69"/>
      <c r="K431" s="69"/>
      <c r="L431" s="69"/>
      <c r="U431" s="3"/>
    </row>
    <row r="432" spans="4:21" x14ac:dyDescent="0.25">
      <c r="D432" s="69"/>
      <c r="E432" s="69"/>
      <c r="F432" s="69"/>
      <c r="G432" s="69"/>
      <c r="H432" s="69"/>
      <c r="I432" s="69"/>
      <c r="J432" s="69"/>
      <c r="K432" s="69"/>
      <c r="L432" s="69"/>
      <c r="U432" s="3"/>
    </row>
    <row r="433" spans="4:21" x14ac:dyDescent="0.25">
      <c r="D433" s="69"/>
      <c r="E433" s="69"/>
      <c r="F433" s="69"/>
      <c r="G433" s="69"/>
      <c r="H433" s="69"/>
      <c r="I433" s="69"/>
      <c r="J433" s="69"/>
      <c r="K433" s="69"/>
      <c r="L433" s="69"/>
      <c r="U433" s="3"/>
    </row>
    <row r="434" spans="4:21" x14ac:dyDescent="0.25">
      <c r="D434" s="69"/>
      <c r="E434" s="69"/>
      <c r="F434" s="69"/>
      <c r="G434" s="69"/>
      <c r="H434" s="69"/>
      <c r="I434" s="69"/>
      <c r="J434" s="69"/>
      <c r="K434" s="69"/>
      <c r="L434" s="69"/>
      <c r="U434" s="3"/>
    </row>
    <row r="435" spans="4:21" x14ac:dyDescent="0.25">
      <c r="D435" s="69"/>
      <c r="E435" s="69"/>
      <c r="F435" s="69"/>
      <c r="G435" s="69"/>
      <c r="H435" s="69"/>
      <c r="I435" s="69"/>
      <c r="J435" s="69"/>
      <c r="K435" s="69"/>
      <c r="L435" s="69"/>
      <c r="U435" s="3"/>
    </row>
    <row r="436" spans="4:21" x14ac:dyDescent="0.25">
      <c r="D436" s="69"/>
      <c r="E436" s="69"/>
      <c r="F436" s="69"/>
      <c r="G436" s="69"/>
      <c r="H436" s="69"/>
      <c r="I436" s="69"/>
      <c r="J436" s="69"/>
      <c r="K436" s="69"/>
      <c r="L436" s="69"/>
      <c r="U436" s="3"/>
    </row>
    <row r="437" spans="4:21" x14ac:dyDescent="0.25">
      <c r="D437" s="69"/>
      <c r="E437" s="69"/>
      <c r="F437" s="69"/>
      <c r="G437" s="69"/>
      <c r="H437" s="69"/>
      <c r="I437" s="69"/>
      <c r="J437" s="69"/>
      <c r="K437" s="69"/>
      <c r="L437" s="69"/>
      <c r="U437" s="3"/>
    </row>
    <row r="438" spans="4:21" x14ac:dyDescent="0.25">
      <c r="D438" s="69"/>
      <c r="E438" s="69"/>
      <c r="F438" s="69"/>
      <c r="G438" s="69"/>
      <c r="H438" s="69"/>
      <c r="I438" s="69"/>
      <c r="J438" s="69"/>
      <c r="K438" s="69"/>
      <c r="L438" s="69"/>
      <c r="U438" s="3"/>
    </row>
    <row r="439" spans="4:21" x14ac:dyDescent="0.25">
      <c r="D439" s="69"/>
      <c r="E439" s="69"/>
      <c r="F439" s="69"/>
      <c r="G439" s="69"/>
      <c r="H439" s="69"/>
      <c r="I439" s="69"/>
      <c r="J439" s="69"/>
      <c r="K439" s="69"/>
      <c r="L439" s="69"/>
      <c r="U439" s="3"/>
    </row>
    <row r="440" spans="4:21" x14ac:dyDescent="0.25">
      <c r="D440" s="69"/>
      <c r="E440" s="69"/>
      <c r="F440" s="69"/>
      <c r="G440" s="69"/>
      <c r="H440" s="69"/>
      <c r="I440" s="69"/>
      <c r="J440" s="69"/>
      <c r="K440" s="69"/>
      <c r="L440" s="69"/>
      <c r="U440" s="3"/>
    </row>
    <row r="441" spans="4:21" x14ac:dyDescent="0.25">
      <c r="D441" s="69"/>
      <c r="E441" s="69"/>
      <c r="F441" s="69"/>
      <c r="G441" s="69"/>
      <c r="H441" s="69"/>
      <c r="I441" s="69"/>
      <c r="J441" s="69"/>
      <c r="K441" s="69"/>
      <c r="L441" s="69"/>
      <c r="U441" s="3"/>
    </row>
    <row r="442" spans="4:21" x14ac:dyDescent="0.25">
      <c r="D442" s="69"/>
      <c r="E442" s="69"/>
      <c r="F442" s="69"/>
      <c r="G442" s="69"/>
      <c r="H442" s="69"/>
      <c r="I442" s="69"/>
      <c r="J442" s="69"/>
      <c r="K442" s="69"/>
      <c r="L442" s="69"/>
      <c r="U442" s="3"/>
    </row>
    <row r="443" spans="4:21" x14ac:dyDescent="0.25">
      <c r="D443" s="69"/>
      <c r="E443" s="69"/>
      <c r="F443" s="69"/>
      <c r="G443" s="69"/>
      <c r="H443" s="69"/>
      <c r="I443" s="69"/>
      <c r="J443" s="69"/>
      <c r="K443" s="69"/>
      <c r="L443" s="69"/>
      <c r="U443" s="3"/>
    </row>
    <row r="444" spans="4:21" x14ac:dyDescent="0.25">
      <c r="D444" s="69"/>
      <c r="E444" s="69"/>
      <c r="F444" s="69"/>
      <c r="G444" s="69"/>
      <c r="H444" s="69"/>
      <c r="I444" s="69"/>
      <c r="J444" s="69"/>
      <c r="K444" s="69"/>
      <c r="L444" s="69"/>
      <c r="U444" s="3"/>
    </row>
    <row r="445" spans="4:21" x14ac:dyDescent="0.25">
      <c r="D445" s="69"/>
      <c r="E445" s="69"/>
      <c r="F445" s="69"/>
      <c r="G445" s="69"/>
      <c r="H445" s="69"/>
      <c r="I445" s="69"/>
      <c r="J445" s="69"/>
      <c r="K445" s="69"/>
      <c r="L445" s="69"/>
      <c r="U445" s="3"/>
    </row>
    <row r="446" spans="4:21" x14ac:dyDescent="0.25">
      <c r="D446" s="69"/>
      <c r="E446" s="69"/>
      <c r="F446" s="69"/>
      <c r="G446" s="69"/>
      <c r="H446" s="69"/>
      <c r="I446" s="69"/>
      <c r="J446" s="69"/>
      <c r="K446" s="69"/>
      <c r="L446" s="69"/>
      <c r="U446" s="3"/>
    </row>
    <row r="447" spans="4:21" x14ac:dyDescent="0.25">
      <c r="D447" s="69"/>
      <c r="E447" s="69"/>
      <c r="F447" s="69"/>
      <c r="G447" s="69"/>
      <c r="H447" s="69"/>
      <c r="I447" s="69"/>
      <c r="J447" s="69"/>
      <c r="K447" s="69"/>
      <c r="L447" s="69"/>
      <c r="U447" s="3"/>
    </row>
    <row r="448" spans="4:21" x14ac:dyDescent="0.25">
      <c r="D448" s="69"/>
      <c r="E448" s="69"/>
      <c r="F448" s="69"/>
      <c r="G448" s="69"/>
      <c r="H448" s="69"/>
      <c r="I448" s="69"/>
      <c r="J448" s="69"/>
      <c r="K448" s="69"/>
      <c r="L448" s="69"/>
      <c r="U448" s="3"/>
    </row>
    <row r="449" spans="4:21" x14ac:dyDescent="0.25">
      <c r="D449" s="69"/>
      <c r="E449" s="69"/>
      <c r="F449" s="69"/>
      <c r="G449" s="69"/>
      <c r="H449" s="69"/>
      <c r="I449" s="69"/>
      <c r="J449" s="69"/>
      <c r="K449" s="69"/>
      <c r="L449" s="69"/>
      <c r="U449" s="3"/>
    </row>
    <row r="450" spans="4:21" x14ac:dyDescent="0.25">
      <c r="D450" s="69"/>
      <c r="E450" s="69"/>
      <c r="F450" s="69"/>
      <c r="G450" s="69"/>
      <c r="H450" s="69"/>
      <c r="I450" s="69"/>
      <c r="J450" s="69"/>
      <c r="K450" s="69"/>
      <c r="L450" s="69"/>
      <c r="U450" s="3"/>
    </row>
    <row r="451" spans="4:21" x14ac:dyDescent="0.25">
      <c r="D451" s="69"/>
      <c r="E451" s="69"/>
      <c r="F451" s="69"/>
      <c r="G451" s="69"/>
      <c r="H451" s="69"/>
      <c r="I451" s="69"/>
      <c r="J451" s="69"/>
      <c r="K451" s="69"/>
      <c r="L451" s="69"/>
      <c r="U451" s="3"/>
    </row>
    <row r="452" spans="4:21" x14ac:dyDescent="0.25">
      <c r="D452" s="69"/>
      <c r="E452" s="69"/>
      <c r="F452" s="69"/>
      <c r="G452" s="69"/>
      <c r="H452" s="69"/>
      <c r="I452" s="69"/>
      <c r="J452" s="69"/>
      <c r="K452" s="69"/>
      <c r="L452" s="69"/>
      <c r="U452" s="3"/>
    </row>
    <row r="453" spans="4:21" x14ac:dyDescent="0.25">
      <c r="D453" s="69"/>
      <c r="E453" s="69"/>
      <c r="F453" s="69"/>
      <c r="G453" s="69"/>
      <c r="H453" s="69"/>
      <c r="I453" s="69"/>
      <c r="J453" s="69"/>
      <c r="K453" s="69"/>
      <c r="L453" s="69"/>
      <c r="U453" s="3"/>
    </row>
    <row r="454" spans="4:21" x14ac:dyDescent="0.25">
      <c r="D454" s="69"/>
      <c r="E454" s="69"/>
      <c r="F454" s="69"/>
      <c r="G454" s="69"/>
      <c r="H454" s="69"/>
      <c r="I454" s="69"/>
      <c r="J454" s="69"/>
      <c r="K454" s="69"/>
      <c r="L454" s="69"/>
      <c r="U454" s="3"/>
    </row>
    <row r="455" spans="4:21" x14ac:dyDescent="0.25">
      <c r="D455" s="69"/>
      <c r="E455" s="69"/>
      <c r="F455" s="69"/>
      <c r="G455" s="69"/>
      <c r="H455" s="69"/>
      <c r="I455" s="69"/>
      <c r="J455" s="69"/>
      <c r="K455" s="69"/>
      <c r="L455" s="69"/>
      <c r="U455" s="3"/>
    </row>
    <row r="456" spans="4:21" x14ac:dyDescent="0.25">
      <c r="D456" s="69"/>
      <c r="E456" s="69"/>
      <c r="F456" s="69"/>
      <c r="G456" s="69"/>
      <c r="H456" s="69"/>
      <c r="I456" s="69"/>
      <c r="J456" s="69"/>
      <c r="K456" s="69"/>
      <c r="L456" s="69"/>
      <c r="U456" s="3"/>
    </row>
    <row r="457" spans="4:21" x14ac:dyDescent="0.25">
      <c r="D457" s="69"/>
      <c r="E457" s="69"/>
      <c r="F457" s="69"/>
      <c r="G457" s="69"/>
      <c r="H457" s="69"/>
      <c r="I457" s="69"/>
      <c r="J457" s="69"/>
      <c r="K457" s="69"/>
      <c r="L457" s="69"/>
      <c r="U457" s="3"/>
    </row>
    <row r="458" spans="4:21" x14ac:dyDescent="0.25">
      <c r="D458" s="69"/>
      <c r="E458" s="69"/>
      <c r="F458" s="69"/>
      <c r="G458" s="69"/>
      <c r="H458" s="69"/>
      <c r="I458" s="69"/>
      <c r="J458" s="69"/>
      <c r="K458" s="69"/>
      <c r="L458" s="69"/>
      <c r="U458" s="3"/>
    </row>
    <row r="459" spans="4:21" x14ac:dyDescent="0.25">
      <c r="D459" s="69"/>
      <c r="E459" s="69"/>
      <c r="F459" s="69"/>
      <c r="G459" s="69"/>
      <c r="H459" s="69"/>
      <c r="I459" s="69"/>
      <c r="J459" s="69"/>
      <c r="K459" s="69"/>
      <c r="L459" s="69"/>
      <c r="U459" s="3"/>
    </row>
    <row r="460" spans="4:21" x14ac:dyDescent="0.25">
      <c r="D460" s="69"/>
      <c r="E460" s="69"/>
      <c r="F460" s="69"/>
      <c r="G460" s="69"/>
      <c r="H460" s="69"/>
      <c r="I460" s="69"/>
      <c r="J460" s="69"/>
      <c r="K460" s="69"/>
      <c r="L460" s="69"/>
      <c r="U460" s="3"/>
    </row>
    <row r="461" spans="4:21" x14ac:dyDescent="0.25">
      <c r="D461" s="69"/>
      <c r="E461" s="69"/>
      <c r="F461" s="69"/>
      <c r="G461" s="69"/>
      <c r="H461" s="69"/>
      <c r="I461" s="69"/>
      <c r="J461" s="69"/>
      <c r="K461" s="69"/>
      <c r="L461" s="69"/>
      <c r="U461" s="3"/>
    </row>
    <row r="462" spans="4:21" x14ac:dyDescent="0.25">
      <c r="D462" s="69"/>
      <c r="E462" s="69"/>
      <c r="F462" s="69"/>
      <c r="G462" s="69"/>
      <c r="H462" s="69"/>
      <c r="I462" s="69"/>
      <c r="J462" s="69"/>
      <c r="K462" s="69"/>
      <c r="L462" s="69"/>
      <c r="U462" s="3"/>
    </row>
    <row r="463" spans="4:21" x14ac:dyDescent="0.25">
      <c r="D463" s="69"/>
      <c r="E463" s="69"/>
      <c r="F463" s="69"/>
      <c r="G463" s="69"/>
      <c r="H463" s="69"/>
      <c r="I463" s="69"/>
      <c r="J463" s="69"/>
      <c r="K463" s="69"/>
      <c r="L463" s="69"/>
      <c r="U463" s="3"/>
    </row>
    <row r="464" spans="4:21" x14ac:dyDescent="0.25">
      <c r="D464" s="69"/>
      <c r="E464" s="69"/>
      <c r="F464" s="69"/>
      <c r="G464" s="69"/>
      <c r="H464" s="69"/>
      <c r="I464" s="69"/>
      <c r="J464" s="69"/>
      <c r="K464" s="69"/>
      <c r="L464" s="69"/>
      <c r="U464" s="3"/>
    </row>
    <row r="465" spans="4:21" x14ac:dyDescent="0.25">
      <c r="D465" s="69"/>
      <c r="E465" s="69"/>
      <c r="F465" s="69"/>
      <c r="G465" s="69"/>
      <c r="H465" s="69"/>
      <c r="I465" s="69"/>
      <c r="J465" s="69"/>
      <c r="K465" s="69"/>
      <c r="L465" s="69"/>
      <c r="U465" s="3"/>
    </row>
    <row r="466" spans="4:21" x14ac:dyDescent="0.25">
      <c r="D466" s="69"/>
      <c r="E466" s="69"/>
      <c r="F466" s="69"/>
      <c r="G466" s="69"/>
      <c r="H466" s="69"/>
      <c r="I466" s="69"/>
      <c r="J466" s="69"/>
      <c r="K466" s="69"/>
      <c r="L466" s="69"/>
      <c r="U466" s="3"/>
    </row>
    <row r="467" spans="4:21" x14ac:dyDescent="0.25">
      <c r="D467" s="69"/>
      <c r="E467" s="69"/>
      <c r="F467" s="69"/>
      <c r="G467" s="69"/>
      <c r="H467" s="69"/>
      <c r="I467" s="69"/>
      <c r="J467" s="69"/>
      <c r="K467" s="69"/>
      <c r="L467" s="69"/>
      <c r="U467" s="3"/>
    </row>
    <row r="468" spans="4:21" x14ac:dyDescent="0.25">
      <c r="D468" s="69"/>
      <c r="E468" s="69"/>
      <c r="F468" s="69"/>
      <c r="G468" s="69"/>
      <c r="H468" s="69"/>
      <c r="I468" s="69"/>
      <c r="J468" s="69"/>
      <c r="K468" s="69"/>
      <c r="L468" s="69"/>
      <c r="U468" s="3"/>
    </row>
    <row r="469" spans="4:21" x14ac:dyDescent="0.25">
      <c r="D469" s="69"/>
      <c r="E469" s="69"/>
      <c r="F469" s="69"/>
      <c r="G469" s="69"/>
      <c r="H469" s="69"/>
      <c r="I469" s="69"/>
      <c r="J469" s="69"/>
      <c r="K469" s="69"/>
      <c r="L469" s="69"/>
      <c r="U469" s="3"/>
    </row>
    <row r="470" spans="4:21" x14ac:dyDescent="0.25">
      <c r="D470" s="69"/>
      <c r="E470" s="69"/>
      <c r="F470" s="69"/>
      <c r="G470" s="69"/>
      <c r="H470" s="69"/>
      <c r="I470" s="69"/>
      <c r="J470" s="69"/>
      <c r="K470" s="69"/>
      <c r="L470" s="69"/>
      <c r="U470" s="3"/>
    </row>
    <row r="471" spans="4:21" x14ac:dyDescent="0.25">
      <c r="D471" s="69"/>
      <c r="E471" s="69"/>
      <c r="F471" s="69"/>
      <c r="G471" s="69"/>
      <c r="H471" s="69"/>
      <c r="I471" s="69"/>
      <c r="J471" s="69"/>
      <c r="K471" s="69"/>
      <c r="L471" s="69"/>
      <c r="U471" s="3"/>
    </row>
    <row r="472" spans="4:21" x14ac:dyDescent="0.25">
      <c r="D472" s="69"/>
      <c r="E472" s="69"/>
      <c r="F472" s="69"/>
      <c r="G472" s="69"/>
      <c r="H472" s="69"/>
      <c r="I472" s="69"/>
      <c r="J472" s="69"/>
      <c r="K472" s="69"/>
      <c r="L472" s="69"/>
      <c r="U472" s="3"/>
    </row>
    <row r="473" spans="4:21" x14ac:dyDescent="0.25">
      <c r="D473" s="69"/>
      <c r="E473" s="69"/>
      <c r="F473" s="69"/>
      <c r="G473" s="69"/>
      <c r="H473" s="69"/>
      <c r="I473" s="69"/>
      <c r="J473" s="69"/>
      <c r="K473" s="69"/>
      <c r="L473" s="69"/>
      <c r="U473" s="3"/>
    </row>
    <row r="474" spans="4:21" x14ac:dyDescent="0.25">
      <c r="D474" s="69"/>
      <c r="E474" s="69"/>
      <c r="F474" s="69"/>
      <c r="G474" s="69"/>
      <c r="H474" s="69"/>
      <c r="I474" s="69"/>
      <c r="J474" s="69"/>
      <c r="K474" s="69"/>
      <c r="L474" s="69"/>
      <c r="U474" s="3"/>
    </row>
    <row r="475" spans="4:21" x14ac:dyDescent="0.25">
      <c r="D475" s="69"/>
      <c r="E475" s="69"/>
      <c r="F475" s="69"/>
      <c r="G475" s="69"/>
      <c r="H475" s="69"/>
      <c r="I475" s="69"/>
      <c r="J475" s="69"/>
      <c r="K475" s="69"/>
      <c r="L475" s="69"/>
      <c r="U475" s="3"/>
    </row>
    <row r="476" spans="4:21" x14ac:dyDescent="0.25">
      <c r="D476" s="69"/>
      <c r="E476" s="69"/>
      <c r="F476" s="69"/>
      <c r="G476" s="69"/>
      <c r="H476" s="69"/>
      <c r="I476" s="69"/>
      <c r="J476" s="69"/>
      <c r="K476" s="69"/>
      <c r="L476" s="69"/>
      <c r="U476" s="3"/>
    </row>
    <row r="477" spans="4:21" x14ac:dyDescent="0.25">
      <c r="D477" s="69"/>
      <c r="E477" s="69"/>
      <c r="F477" s="69"/>
      <c r="G477" s="69"/>
      <c r="H477" s="69"/>
      <c r="I477" s="69"/>
      <c r="J477" s="69"/>
      <c r="K477" s="69"/>
      <c r="L477" s="69"/>
      <c r="U477" s="3"/>
    </row>
    <row r="478" spans="4:21" x14ac:dyDescent="0.25">
      <c r="D478" s="69"/>
      <c r="E478" s="69"/>
      <c r="F478" s="69"/>
      <c r="G478" s="69"/>
      <c r="H478" s="69"/>
      <c r="I478" s="69"/>
      <c r="J478" s="69"/>
      <c r="K478" s="69"/>
      <c r="L478" s="69"/>
      <c r="U478" s="3"/>
    </row>
    <row r="479" spans="4:21" x14ac:dyDescent="0.25">
      <c r="D479" s="69"/>
      <c r="E479" s="69"/>
      <c r="F479" s="69"/>
      <c r="G479" s="69"/>
      <c r="H479" s="69"/>
      <c r="I479" s="69"/>
      <c r="J479" s="69"/>
      <c r="K479" s="69"/>
      <c r="L479" s="69"/>
      <c r="U479" s="3"/>
    </row>
    <row r="480" spans="4:21" x14ac:dyDescent="0.25">
      <c r="D480" s="69"/>
      <c r="E480" s="69"/>
      <c r="F480" s="69"/>
      <c r="G480" s="69"/>
      <c r="H480" s="69"/>
      <c r="I480" s="69"/>
      <c r="J480" s="69"/>
      <c r="K480" s="69"/>
      <c r="L480" s="69"/>
      <c r="U480" s="3"/>
    </row>
    <row r="481" spans="4:21" x14ac:dyDescent="0.25">
      <c r="D481" s="69"/>
      <c r="E481" s="69"/>
      <c r="F481" s="69"/>
      <c r="G481" s="69"/>
      <c r="H481" s="69"/>
      <c r="I481" s="69"/>
      <c r="J481" s="69"/>
      <c r="K481" s="69"/>
      <c r="L481" s="69"/>
      <c r="U481" s="3"/>
    </row>
    <row r="482" spans="4:21" x14ac:dyDescent="0.25">
      <c r="D482" s="69"/>
      <c r="E482" s="69"/>
      <c r="F482" s="69"/>
      <c r="G482" s="69"/>
      <c r="H482" s="69"/>
      <c r="I482" s="69"/>
      <c r="J482" s="69"/>
      <c r="K482" s="69"/>
      <c r="L482" s="69"/>
      <c r="U482" s="3"/>
    </row>
    <row r="483" spans="4:21" x14ac:dyDescent="0.25">
      <c r="D483" s="69"/>
      <c r="E483" s="69"/>
      <c r="F483" s="69"/>
      <c r="G483" s="69"/>
      <c r="H483" s="69"/>
      <c r="I483" s="69"/>
      <c r="J483" s="69"/>
      <c r="K483" s="69"/>
      <c r="L483" s="69"/>
      <c r="U483" s="3"/>
    </row>
    <row r="484" spans="4:21" x14ac:dyDescent="0.25">
      <c r="D484" s="69"/>
      <c r="E484" s="69"/>
      <c r="F484" s="69"/>
      <c r="G484" s="69"/>
      <c r="H484" s="69"/>
      <c r="I484" s="69"/>
      <c r="J484" s="69"/>
      <c r="K484" s="69"/>
      <c r="L484" s="69"/>
      <c r="U484" s="3"/>
    </row>
    <row r="485" spans="4:21" x14ac:dyDescent="0.25">
      <c r="D485" s="69"/>
      <c r="E485" s="69"/>
      <c r="F485" s="69"/>
      <c r="G485" s="69"/>
      <c r="H485" s="69"/>
      <c r="I485" s="69"/>
      <c r="J485" s="69"/>
      <c r="K485" s="69"/>
      <c r="L485" s="69"/>
      <c r="U485" s="3"/>
    </row>
    <row r="486" spans="4:21" x14ac:dyDescent="0.25">
      <c r="D486" s="69"/>
      <c r="E486" s="69"/>
      <c r="F486" s="69"/>
      <c r="G486" s="69"/>
      <c r="H486" s="69"/>
      <c r="I486" s="69"/>
      <c r="J486" s="69"/>
      <c r="K486" s="69"/>
      <c r="L486" s="69"/>
      <c r="U486" s="3"/>
    </row>
    <row r="487" spans="4:21" x14ac:dyDescent="0.25">
      <c r="D487" s="69"/>
      <c r="E487" s="69"/>
      <c r="F487" s="69"/>
      <c r="G487" s="69"/>
      <c r="H487" s="69"/>
      <c r="I487" s="69"/>
      <c r="J487" s="69"/>
      <c r="K487" s="69"/>
      <c r="L487" s="69"/>
      <c r="U487" s="3"/>
    </row>
    <row r="488" spans="4:21" x14ac:dyDescent="0.25">
      <c r="D488" s="69"/>
      <c r="E488" s="69"/>
      <c r="F488" s="69"/>
      <c r="G488" s="69"/>
      <c r="H488" s="69"/>
      <c r="I488" s="69"/>
      <c r="J488" s="69"/>
      <c r="K488" s="69"/>
      <c r="L488" s="69"/>
      <c r="U488" s="3"/>
    </row>
    <row r="489" spans="4:21" x14ac:dyDescent="0.25">
      <c r="D489" s="69"/>
      <c r="E489" s="69"/>
      <c r="F489" s="69"/>
      <c r="G489" s="69"/>
      <c r="H489" s="69"/>
      <c r="I489" s="69"/>
      <c r="J489" s="69"/>
      <c r="K489" s="69"/>
      <c r="L489" s="69"/>
      <c r="U489" s="3"/>
    </row>
    <row r="490" spans="4:21" x14ac:dyDescent="0.25">
      <c r="D490" s="69"/>
      <c r="E490" s="69"/>
      <c r="F490" s="69"/>
      <c r="G490" s="69"/>
      <c r="H490" s="69"/>
      <c r="I490" s="69"/>
      <c r="J490" s="69"/>
      <c r="K490" s="69"/>
      <c r="L490" s="69"/>
      <c r="U490" s="3"/>
    </row>
    <row r="491" spans="4:21" x14ac:dyDescent="0.25">
      <c r="D491" s="69"/>
      <c r="E491" s="69"/>
      <c r="F491" s="69"/>
      <c r="G491" s="69"/>
      <c r="H491" s="69"/>
      <c r="I491" s="69"/>
      <c r="J491" s="69"/>
      <c r="K491" s="69"/>
      <c r="L491" s="69"/>
      <c r="U491" s="3"/>
    </row>
    <row r="492" spans="4:21" x14ac:dyDescent="0.25">
      <c r="D492" s="69"/>
      <c r="E492" s="69"/>
      <c r="F492" s="69"/>
      <c r="G492" s="69"/>
      <c r="H492" s="69"/>
      <c r="I492" s="69"/>
      <c r="J492" s="69"/>
      <c r="K492" s="69"/>
      <c r="L492" s="69"/>
      <c r="U492" s="3"/>
    </row>
    <row r="493" spans="4:21" x14ac:dyDescent="0.25">
      <c r="D493" s="69"/>
      <c r="E493" s="69"/>
      <c r="F493" s="69"/>
      <c r="G493" s="69"/>
      <c r="H493" s="69"/>
      <c r="I493" s="69"/>
      <c r="J493" s="69"/>
      <c r="K493" s="69"/>
      <c r="L493" s="69"/>
      <c r="U493" s="3"/>
    </row>
    <row r="494" spans="4:21" x14ac:dyDescent="0.25">
      <c r="D494" s="69"/>
      <c r="E494" s="69"/>
      <c r="F494" s="69"/>
      <c r="G494" s="69"/>
      <c r="H494" s="69"/>
      <c r="I494" s="69"/>
      <c r="J494" s="69"/>
      <c r="K494" s="69"/>
      <c r="L494" s="69"/>
      <c r="U494" s="3"/>
    </row>
    <row r="495" spans="4:21" x14ac:dyDescent="0.25">
      <c r="D495" s="69"/>
      <c r="E495" s="69"/>
      <c r="F495" s="69"/>
      <c r="G495" s="69"/>
      <c r="H495" s="69"/>
      <c r="I495" s="69"/>
      <c r="J495" s="69"/>
      <c r="K495" s="69"/>
      <c r="L495" s="69"/>
      <c r="U495" s="3"/>
    </row>
    <row r="496" spans="4:21" x14ac:dyDescent="0.25">
      <c r="D496" s="69"/>
      <c r="E496" s="69"/>
      <c r="F496" s="69"/>
      <c r="G496" s="69"/>
      <c r="H496" s="69"/>
      <c r="I496" s="69"/>
      <c r="J496" s="69"/>
      <c r="K496" s="69"/>
      <c r="L496" s="69"/>
      <c r="U496" s="3"/>
    </row>
    <row r="497" spans="4:21" x14ac:dyDescent="0.25">
      <c r="D497" s="69"/>
      <c r="E497" s="69"/>
      <c r="F497" s="69"/>
      <c r="G497" s="69"/>
      <c r="H497" s="69"/>
      <c r="I497" s="69"/>
      <c r="J497" s="69"/>
      <c r="K497" s="69"/>
      <c r="L497" s="69"/>
      <c r="U497" s="3"/>
    </row>
    <row r="498" spans="4:21" x14ac:dyDescent="0.25">
      <c r="D498" s="69"/>
      <c r="E498" s="69"/>
      <c r="F498" s="69"/>
      <c r="G498" s="69"/>
      <c r="H498" s="69"/>
      <c r="I498" s="69"/>
      <c r="J498" s="69"/>
      <c r="K498" s="69"/>
      <c r="L498" s="69"/>
      <c r="U498" s="3"/>
    </row>
    <row r="499" spans="4:21" x14ac:dyDescent="0.25">
      <c r="D499" s="69"/>
      <c r="E499" s="69"/>
      <c r="F499" s="69"/>
      <c r="G499" s="69"/>
      <c r="H499" s="69"/>
      <c r="I499" s="69"/>
      <c r="J499" s="69"/>
      <c r="K499" s="69"/>
      <c r="L499" s="69"/>
      <c r="U499" s="3"/>
    </row>
    <row r="500" spans="4:21" x14ac:dyDescent="0.25">
      <c r="D500" s="69"/>
      <c r="E500" s="69"/>
      <c r="F500" s="69"/>
      <c r="G500" s="69"/>
      <c r="H500" s="69"/>
      <c r="I500" s="69"/>
      <c r="J500" s="69"/>
      <c r="K500" s="69"/>
      <c r="L500" s="69"/>
      <c r="U500" s="3"/>
    </row>
    <row r="501" spans="4:21" x14ac:dyDescent="0.25">
      <c r="D501" s="69"/>
      <c r="E501" s="69"/>
      <c r="F501" s="69"/>
      <c r="G501" s="69"/>
      <c r="H501" s="69"/>
      <c r="I501" s="69"/>
      <c r="J501" s="69"/>
      <c r="K501" s="69"/>
      <c r="L501" s="69"/>
      <c r="U501" s="3"/>
    </row>
    <row r="502" spans="4:21" x14ac:dyDescent="0.25">
      <c r="D502" s="69"/>
      <c r="E502" s="69"/>
      <c r="F502" s="69"/>
      <c r="G502" s="69"/>
      <c r="H502" s="69"/>
      <c r="I502" s="69"/>
      <c r="J502" s="69"/>
      <c r="K502" s="69"/>
      <c r="L502" s="69"/>
      <c r="U502" s="3"/>
    </row>
    <row r="503" spans="4:21" x14ac:dyDescent="0.25">
      <c r="D503" s="69"/>
      <c r="E503" s="69"/>
      <c r="F503" s="69"/>
      <c r="G503" s="69"/>
      <c r="H503" s="69"/>
      <c r="I503" s="69"/>
      <c r="J503" s="69"/>
      <c r="K503" s="69"/>
      <c r="L503" s="69"/>
      <c r="U503" s="3"/>
    </row>
    <row r="504" spans="4:21" x14ac:dyDescent="0.25">
      <c r="D504" s="69"/>
      <c r="E504" s="69"/>
      <c r="F504" s="69"/>
      <c r="G504" s="69"/>
      <c r="H504" s="69"/>
      <c r="I504" s="69"/>
      <c r="J504" s="69"/>
      <c r="K504" s="69"/>
      <c r="L504" s="69"/>
      <c r="U504" s="3"/>
    </row>
    <row r="505" spans="4:21" x14ac:dyDescent="0.25">
      <c r="D505" s="69"/>
      <c r="E505" s="69"/>
      <c r="F505" s="69"/>
      <c r="G505" s="69"/>
      <c r="H505" s="69"/>
      <c r="I505" s="69"/>
      <c r="J505" s="69"/>
      <c r="K505" s="69"/>
      <c r="L505" s="69"/>
      <c r="U505" s="3"/>
    </row>
    <row r="506" spans="4:21" x14ac:dyDescent="0.25">
      <c r="D506" s="69"/>
      <c r="E506" s="69"/>
      <c r="F506" s="69"/>
      <c r="G506" s="69"/>
      <c r="H506" s="69"/>
      <c r="I506" s="69"/>
      <c r="J506" s="69"/>
      <c r="K506" s="69"/>
      <c r="L506" s="69"/>
      <c r="U506" s="3"/>
    </row>
    <row r="507" spans="4:21" x14ac:dyDescent="0.25">
      <c r="D507" s="69"/>
      <c r="E507" s="69"/>
      <c r="F507" s="69"/>
      <c r="G507" s="69"/>
      <c r="H507" s="69"/>
      <c r="I507" s="69"/>
      <c r="J507" s="69"/>
      <c r="K507" s="69"/>
      <c r="L507" s="69"/>
      <c r="U507" s="3"/>
    </row>
    <row r="508" spans="4:21" x14ac:dyDescent="0.25">
      <c r="D508" s="69"/>
      <c r="E508" s="69"/>
      <c r="F508" s="69"/>
      <c r="G508" s="69"/>
      <c r="H508" s="69"/>
      <c r="I508" s="69"/>
      <c r="J508" s="69"/>
      <c r="K508" s="69"/>
      <c r="L508" s="69"/>
      <c r="U508" s="3"/>
    </row>
    <row r="509" spans="4:21" x14ac:dyDescent="0.25">
      <c r="D509" s="69"/>
      <c r="E509" s="69"/>
      <c r="F509" s="69"/>
      <c r="G509" s="69"/>
      <c r="H509" s="69"/>
      <c r="I509" s="69"/>
      <c r="J509" s="69"/>
      <c r="K509" s="69"/>
      <c r="L509" s="69"/>
      <c r="U509" s="3"/>
    </row>
    <row r="510" spans="4:21" x14ac:dyDescent="0.25">
      <c r="D510" s="69"/>
      <c r="E510" s="69"/>
      <c r="F510" s="69"/>
      <c r="G510" s="69"/>
      <c r="H510" s="69"/>
      <c r="I510" s="69"/>
      <c r="J510" s="69"/>
      <c r="K510" s="69"/>
      <c r="L510" s="69"/>
      <c r="U510" s="3"/>
    </row>
    <row r="511" spans="4:21" x14ac:dyDescent="0.25">
      <c r="D511" s="69"/>
      <c r="E511" s="69"/>
      <c r="F511" s="69"/>
      <c r="G511" s="69"/>
      <c r="H511" s="69"/>
      <c r="I511" s="69"/>
      <c r="J511" s="69"/>
      <c r="K511" s="69"/>
      <c r="L511" s="69"/>
      <c r="U511" s="3"/>
    </row>
    <row r="512" spans="4:21" x14ac:dyDescent="0.25">
      <c r="D512" s="69"/>
      <c r="E512" s="69"/>
      <c r="F512" s="69"/>
      <c r="G512" s="69"/>
      <c r="H512" s="69"/>
      <c r="I512" s="69"/>
      <c r="J512" s="69"/>
      <c r="K512" s="69"/>
      <c r="L512" s="69"/>
      <c r="U512" s="3"/>
    </row>
    <row r="513" spans="4:21" x14ac:dyDescent="0.25">
      <c r="D513" s="69"/>
      <c r="E513" s="69"/>
      <c r="F513" s="69"/>
      <c r="G513" s="69"/>
      <c r="H513" s="69"/>
      <c r="I513" s="69"/>
      <c r="J513" s="69"/>
      <c r="K513" s="69"/>
      <c r="L513" s="69"/>
      <c r="U513" s="3"/>
    </row>
    <row r="514" spans="4:21" x14ac:dyDescent="0.25">
      <c r="D514" s="69"/>
      <c r="E514" s="69"/>
      <c r="F514" s="69"/>
      <c r="G514" s="69"/>
      <c r="H514" s="69"/>
      <c r="I514" s="69"/>
      <c r="J514" s="69"/>
      <c r="K514" s="69"/>
      <c r="L514" s="69"/>
      <c r="U514" s="3"/>
    </row>
    <row r="515" spans="4:21" x14ac:dyDescent="0.25">
      <c r="D515" s="69"/>
      <c r="E515" s="69"/>
      <c r="F515" s="69"/>
      <c r="G515" s="69"/>
      <c r="H515" s="69"/>
      <c r="I515" s="69"/>
      <c r="J515" s="69"/>
      <c r="K515" s="69"/>
      <c r="L515" s="69"/>
      <c r="U515" s="3"/>
    </row>
    <row r="516" spans="4:21" x14ac:dyDescent="0.25">
      <c r="D516" s="69"/>
      <c r="E516" s="69"/>
      <c r="F516" s="69"/>
      <c r="G516" s="69"/>
      <c r="H516" s="69"/>
      <c r="I516" s="69"/>
      <c r="J516" s="69"/>
      <c r="K516" s="69"/>
      <c r="L516" s="69"/>
      <c r="U516" s="3"/>
    </row>
    <row r="517" spans="4:21" x14ac:dyDescent="0.25">
      <c r="D517" s="69"/>
      <c r="E517" s="69"/>
      <c r="F517" s="69"/>
      <c r="G517" s="69"/>
      <c r="H517" s="69"/>
      <c r="I517" s="69"/>
      <c r="J517" s="69"/>
      <c r="K517" s="69"/>
      <c r="L517" s="69"/>
      <c r="U517" s="3"/>
    </row>
    <row r="518" spans="4:21" x14ac:dyDescent="0.25">
      <c r="D518" s="69"/>
      <c r="E518" s="69"/>
      <c r="F518" s="69"/>
      <c r="G518" s="69"/>
      <c r="H518" s="69"/>
      <c r="I518" s="69"/>
      <c r="J518" s="69"/>
      <c r="K518" s="69"/>
      <c r="L518" s="69"/>
      <c r="U518" s="3"/>
    </row>
    <row r="519" spans="4:21" x14ac:dyDescent="0.25">
      <c r="D519" s="69"/>
      <c r="E519" s="69"/>
      <c r="F519" s="69"/>
      <c r="G519" s="69"/>
      <c r="H519" s="69"/>
      <c r="I519" s="69"/>
      <c r="J519" s="69"/>
      <c r="K519" s="69"/>
      <c r="L519" s="69"/>
      <c r="U519" s="3"/>
    </row>
    <row r="520" spans="4:21" x14ac:dyDescent="0.25">
      <c r="D520" s="69"/>
      <c r="E520" s="69"/>
      <c r="F520" s="69"/>
      <c r="G520" s="69"/>
      <c r="H520" s="69"/>
      <c r="I520" s="69"/>
      <c r="J520" s="69"/>
      <c r="K520" s="69"/>
      <c r="L520" s="69"/>
      <c r="U520" s="3"/>
    </row>
    <row r="521" spans="4:21" x14ac:dyDescent="0.25">
      <c r="D521" s="69"/>
      <c r="E521" s="69"/>
      <c r="F521" s="69"/>
      <c r="G521" s="69"/>
      <c r="H521" s="69"/>
      <c r="I521" s="69"/>
      <c r="J521" s="69"/>
      <c r="K521" s="69"/>
      <c r="L521" s="69"/>
      <c r="U521" s="3"/>
    </row>
    <row r="522" spans="4:21" x14ac:dyDescent="0.25">
      <c r="D522" s="69"/>
      <c r="E522" s="69"/>
      <c r="F522" s="69"/>
      <c r="G522" s="69"/>
      <c r="H522" s="69"/>
      <c r="I522" s="69"/>
      <c r="J522" s="69"/>
      <c r="K522" s="69"/>
      <c r="L522" s="69"/>
      <c r="U522" s="3"/>
    </row>
    <row r="523" spans="4:21" x14ac:dyDescent="0.25">
      <c r="D523" s="69"/>
      <c r="E523" s="69"/>
      <c r="F523" s="69"/>
      <c r="G523" s="69"/>
      <c r="H523" s="69"/>
      <c r="I523" s="69"/>
      <c r="J523" s="69"/>
      <c r="K523" s="69"/>
      <c r="L523" s="69"/>
      <c r="U523" s="3"/>
    </row>
    <row r="524" spans="4:21" x14ac:dyDescent="0.25">
      <c r="D524" s="69"/>
      <c r="E524" s="69"/>
      <c r="F524" s="69"/>
      <c r="G524" s="69"/>
      <c r="H524" s="69"/>
      <c r="I524" s="69"/>
      <c r="J524" s="69"/>
      <c r="K524" s="69"/>
      <c r="L524" s="69"/>
      <c r="U524" s="3"/>
    </row>
    <row r="525" spans="4:21" x14ac:dyDescent="0.25">
      <c r="D525" s="69"/>
      <c r="E525" s="69"/>
      <c r="F525" s="69"/>
      <c r="G525" s="69"/>
      <c r="H525" s="69"/>
      <c r="I525" s="69"/>
      <c r="J525" s="69"/>
      <c r="K525" s="69"/>
      <c r="L525" s="69"/>
      <c r="U525" s="3"/>
    </row>
    <row r="526" spans="4:21" x14ac:dyDescent="0.25">
      <c r="D526" s="69"/>
      <c r="E526" s="69"/>
      <c r="F526" s="69"/>
      <c r="G526" s="69"/>
      <c r="H526" s="69"/>
      <c r="I526" s="69"/>
      <c r="J526" s="69"/>
      <c r="K526" s="69"/>
      <c r="L526" s="69"/>
      <c r="U526" s="3"/>
    </row>
    <row r="527" spans="4:21" x14ac:dyDescent="0.25">
      <c r="D527" s="69"/>
      <c r="E527" s="69"/>
      <c r="F527" s="69"/>
      <c r="G527" s="69"/>
      <c r="H527" s="69"/>
      <c r="I527" s="69"/>
      <c r="J527" s="69"/>
      <c r="K527" s="69"/>
      <c r="L527" s="69"/>
      <c r="U527" s="3"/>
    </row>
    <row r="528" spans="4:21" x14ac:dyDescent="0.25">
      <c r="D528" s="69"/>
      <c r="E528" s="69"/>
      <c r="F528" s="69"/>
      <c r="G528" s="69"/>
      <c r="H528" s="69"/>
      <c r="I528" s="69"/>
      <c r="J528" s="69"/>
      <c r="K528" s="69"/>
      <c r="L528" s="69"/>
      <c r="U528" s="3"/>
    </row>
    <row r="529" spans="4:21" x14ac:dyDescent="0.25">
      <c r="D529" s="69"/>
      <c r="E529" s="69"/>
      <c r="F529" s="69"/>
      <c r="G529" s="69"/>
      <c r="H529" s="69"/>
      <c r="I529" s="69"/>
      <c r="J529" s="69"/>
      <c r="K529" s="69"/>
      <c r="L529" s="69"/>
      <c r="U529" s="3"/>
    </row>
    <row r="530" spans="4:21" x14ac:dyDescent="0.25">
      <c r="D530" s="69"/>
      <c r="E530" s="69"/>
      <c r="F530" s="69"/>
      <c r="G530" s="69"/>
      <c r="H530" s="69"/>
      <c r="I530" s="69"/>
      <c r="J530" s="69"/>
      <c r="K530" s="69"/>
      <c r="L530" s="69"/>
      <c r="U530" s="3"/>
    </row>
    <row r="531" spans="4:21" x14ac:dyDescent="0.25">
      <c r="D531" s="69"/>
      <c r="E531" s="69"/>
      <c r="F531" s="69"/>
      <c r="G531" s="69"/>
      <c r="H531" s="69"/>
      <c r="I531" s="69"/>
      <c r="J531" s="69"/>
      <c r="K531" s="69"/>
      <c r="L531" s="69"/>
      <c r="U531" s="3"/>
    </row>
    <row r="532" spans="4:21" x14ac:dyDescent="0.25">
      <c r="D532" s="69"/>
      <c r="E532" s="69"/>
      <c r="F532" s="69"/>
      <c r="G532" s="69"/>
      <c r="H532" s="69"/>
      <c r="I532" s="69"/>
      <c r="J532" s="69"/>
      <c r="K532" s="69"/>
      <c r="L532" s="69"/>
      <c r="U532" s="3"/>
    </row>
  </sheetData>
  <mergeCells count="296">
    <mergeCell ref="AD74:AK74"/>
    <mergeCell ref="AD75:AK75"/>
    <mergeCell ref="AD76:AK76"/>
    <mergeCell ref="AD77:AK78"/>
    <mergeCell ref="AG66:AK66"/>
    <mergeCell ref="AE67:AF67"/>
    <mergeCell ref="AG67:AK67"/>
    <mergeCell ref="AD68:AK68"/>
    <mergeCell ref="AD69:AK69"/>
    <mergeCell ref="AD70:AK70"/>
    <mergeCell ref="AD71:AK71"/>
    <mergeCell ref="AD72:AK72"/>
    <mergeCell ref="AD73:AK73"/>
    <mergeCell ref="AE66:AF66"/>
    <mergeCell ref="AD2:AK2"/>
    <mergeCell ref="AD3:AK3"/>
    <mergeCell ref="AD4:AK4"/>
    <mergeCell ref="AD5:AK5"/>
    <mergeCell ref="AD6:AK6"/>
    <mergeCell ref="AD7:AK7"/>
    <mergeCell ref="AD8:AK8"/>
    <mergeCell ref="AD9:AK9"/>
    <mergeCell ref="AD10:AK10"/>
    <mergeCell ref="AD11:AK11"/>
    <mergeCell ref="AD12:AK12"/>
    <mergeCell ref="AD13:AK13"/>
    <mergeCell ref="AD14:AK14"/>
    <mergeCell ref="AD15:AK15"/>
    <mergeCell ref="AF16:AG16"/>
    <mergeCell ref="AF17:AG17"/>
    <mergeCell ref="AF20:AG20"/>
    <mergeCell ref="AF23:AG23"/>
    <mergeCell ref="AF19:AG19"/>
    <mergeCell ref="AF21:AG21"/>
    <mergeCell ref="AF22:AG22"/>
    <mergeCell ref="AF18:AG18"/>
    <mergeCell ref="AD59:AK59"/>
    <mergeCell ref="AD60:AE60"/>
    <mergeCell ref="AF60:AK60"/>
    <mergeCell ref="AF32:AG32"/>
    <mergeCell ref="AF33:AG33"/>
    <mergeCell ref="AD34:AK34"/>
    <mergeCell ref="AF35:AG35"/>
    <mergeCell ref="AF36:AG36"/>
    <mergeCell ref="AF38:AG38"/>
    <mergeCell ref="AF41:AG41"/>
    <mergeCell ref="AF48:AG48"/>
    <mergeCell ref="AF47:AG47"/>
    <mergeCell ref="AF46:AG46"/>
    <mergeCell ref="AF50:AG50"/>
    <mergeCell ref="AF51:AG51"/>
    <mergeCell ref="AF52:AG52"/>
    <mergeCell ref="AF49:AG49"/>
    <mergeCell ref="AH35:AI35"/>
    <mergeCell ref="AD61:AE61"/>
    <mergeCell ref="AF61:AK61"/>
    <mergeCell ref="AD62:AE62"/>
    <mergeCell ref="AF62:AK62"/>
    <mergeCell ref="AD63:AE63"/>
    <mergeCell ref="AF63:AK63"/>
    <mergeCell ref="AD64:AK64"/>
    <mergeCell ref="AE65:AF65"/>
    <mergeCell ref="AG65:AK65"/>
    <mergeCell ref="M68:T68"/>
    <mergeCell ref="M70:T70"/>
    <mergeCell ref="A69:A78"/>
    <mergeCell ref="B69:B78"/>
    <mergeCell ref="M69:T69"/>
    <mergeCell ref="M71:T71"/>
    <mergeCell ref="M73:T73"/>
    <mergeCell ref="M72:T72"/>
    <mergeCell ref="M75:T75"/>
    <mergeCell ref="M74:T74"/>
    <mergeCell ref="C77:C78"/>
    <mergeCell ref="M77:T78"/>
    <mergeCell ref="M76:T76"/>
    <mergeCell ref="E70:L70"/>
    <mergeCell ref="E71:L71"/>
    <mergeCell ref="E72:L72"/>
    <mergeCell ref="E73:L73"/>
    <mergeCell ref="E74:L74"/>
    <mergeCell ref="E75:L75"/>
    <mergeCell ref="E76:L76"/>
    <mergeCell ref="E77:L78"/>
    <mergeCell ref="E68:L68"/>
    <mergeCell ref="E69:L69"/>
    <mergeCell ref="A65:A67"/>
    <mergeCell ref="B65:B67"/>
    <mergeCell ref="N65:O65"/>
    <mergeCell ref="P65:T65"/>
    <mergeCell ref="M64:T64"/>
    <mergeCell ref="A60:A63"/>
    <mergeCell ref="B60:B63"/>
    <mergeCell ref="M60:N60"/>
    <mergeCell ref="O60:T60"/>
    <mergeCell ref="N66:O66"/>
    <mergeCell ref="P66:T66"/>
    <mergeCell ref="N67:O67"/>
    <mergeCell ref="P67:T67"/>
    <mergeCell ref="M63:N63"/>
    <mergeCell ref="O63:T63"/>
    <mergeCell ref="E62:F62"/>
    <mergeCell ref="G62:L62"/>
    <mergeCell ref="E63:F63"/>
    <mergeCell ref="G63:L63"/>
    <mergeCell ref="E64:L64"/>
    <mergeCell ref="F65:G65"/>
    <mergeCell ref="H65:L65"/>
    <mergeCell ref="F66:G66"/>
    <mergeCell ref="H66:L66"/>
    <mergeCell ref="A35:A58"/>
    <mergeCell ref="B35:B58"/>
    <mergeCell ref="O35:P35"/>
    <mergeCell ref="O36:P36"/>
    <mergeCell ref="O41:P41"/>
    <mergeCell ref="O48:P48"/>
    <mergeCell ref="M52:P52"/>
    <mergeCell ref="Q52:T52"/>
    <mergeCell ref="O38:P38"/>
    <mergeCell ref="O49:P49"/>
    <mergeCell ref="O51:P51"/>
    <mergeCell ref="G35:H35"/>
    <mergeCell ref="G36:H36"/>
    <mergeCell ref="G38:H38"/>
    <mergeCell ref="G40:H40"/>
    <mergeCell ref="G41:H41"/>
    <mergeCell ref="G43:H43"/>
    <mergeCell ref="O43:P43"/>
    <mergeCell ref="O44:P44"/>
    <mergeCell ref="G39:H39"/>
    <mergeCell ref="G37:H37"/>
    <mergeCell ref="O45:P45"/>
    <mergeCell ref="G48:H48"/>
    <mergeCell ref="E52:H52"/>
    <mergeCell ref="A12:A14"/>
    <mergeCell ref="B12:B14"/>
    <mergeCell ref="M12:T12"/>
    <mergeCell ref="M14:T14"/>
    <mergeCell ref="M15:T15"/>
    <mergeCell ref="M13:T13"/>
    <mergeCell ref="A16:A33"/>
    <mergeCell ref="B16:B33"/>
    <mergeCell ref="O16:P16"/>
    <mergeCell ref="O23:P23"/>
    <mergeCell ref="O17:P17"/>
    <mergeCell ref="O26:P26"/>
    <mergeCell ref="O25:P25"/>
    <mergeCell ref="O30:P30"/>
    <mergeCell ref="O27:P27"/>
    <mergeCell ref="O32:P32"/>
    <mergeCell ref="O31:P31"/>
    <mergeCell ref="G25:H25"/>
    <mergeCell ref="G26:H26"/>
    <mergeCell ref="G27:H27"/>
    <mergeCell ref="G30:H30"/>
    <mergeCell ref="G31:H31"/>
    <mergeCell ref="G32:H32"/>
    <mergeCell ref="O33:P33"/>
    <mergeCell ref="A3:A6"/>
    <mergeCell ref="B3:B6"/>
    <mergeCell ref="M3:T3"/>
    <mergeCell ref="M5:T5"/>
    <mergeCell ref="M7:T7"/>
    <mergeCell ref="M6:T6"/>
    <mergeCell ref="A8:A10"/>
    <mergeCell ref="B8:B10"/>
    <mergeCell ref="M8:T8"/>
    <mergeCell ref="M10:T10"/>
    <mergeCell ref="M9:T9"/>
    <mergeCell ref="V11:AC11"/>
    <mergeCell ref="V12:AC12"/>
    <mergeCell ref="V13:AC13"/>
    <mergeCell ref="V14:AC14"/>
    <mergeCell ref="V15:AC15"/>
    <mergeCell ref="X16:Y16"/>
    <mergeCell ref="X17:Y17"/>
    <mergeCell ref="M2:T2"/>
    <mergeCell ref="M4:T4"/>
    <mergeCell ref="M11:T11"/>
    <mergeCell ref="V2:AC2"/>
    <mergeCell ref="V3:AC3"/>
    <mergeCell ref="V4:AC4"/>
    <mergeCell ref="V5:AC5"/>
    <mergeCell ref="V6:AC6"/>
    <mergeCell ref="V7:AC7"/>
    <mergeCell ref="V8:AC8"/>
    <mergeCell ref="V9:AC9"/>
    <mergeCell ref="V10:AC10"/>
    <mergeCell ref="V59:AC59"/>
    <mergeCell ref="V60:W60"/>
    <mergeCell ref="X60:AC60"/>
    <mergeCell ref="V61:W61"/>
    <mergeCell ref="X61:AC61"/>
    <mergeCell ref="V34:AC34"/>
    <mergeCell ref="X35:Y35"/>
    <mergeCell ref="X36:Y36"/>
    <mergeCell ref="X38:Y38"/>
    <mergeCell ref="Z35:AA35"/>
    <mergeCell ref="V62:W62"/>
    <mergeCell ref="X62:AC62"/>
    <mergeCell ref="V63:W63"/>
    <mergeCell ref="X63:AC63"/>
    <mergeCell ref="V64:AC64"/>
    <mergeCell ref="W65:X65"/>
    <mergeCell ref="Y65:AC65"/>
    <mergeCell ref="W66:X66"/>
    <mergeCell ref="Y66:AC66"/>
    <mergeCell ref="V75:AC75"/>
    <mergeCell ref="V76:AC76"/>
    <mergeCell ref="V77:AC78"/>
    <mergeCell ref="W67:X67"/>
    <mergeCell ref="Y67:AC67"/>
    <mergeCell ref="V68:AC68"/>
    <mergeCell ref="V69:AC69"/>
    <mergeCell ref="V70:AC70"/>
    <mergeCell ref="V71:AC71"/>
    <mergeCell ref="V72:AC72"/>
    <mergeCell ref="V73:AC73"/>
    <mergeCell ref="V74:AC74"/>
    <mergeCell ref="E2:L2"/>
    <mergeCell ref="E3:L3"/>
    <mergeCell ref="E4:L4"/>
    <mergeCell ref="E5:L5"/>
    <mergeCell ref="E6:L6"/>
    <mergeCell ref="E7:L7"/>
    <mergeCell ref="E8:L8"/>
    <mergeCell ref="E9:L9"/>
    <mergeCell ref="E10:L10"/>
    <mergeCell ref="E11:L11"/>
    <mergeCell ref="E12:L12"/>
    <mergeCell ref="E13:L13"/>
    <mergeCell ref="E14:L14"/>
    <mergeCell ref="E15:L15"/>
    <mergeCell ref="G16:H16"/>
    <mergeCell ref="G17:H17"/>
    <mergeCell ref="G23:H23"/>
    <mergeCell ref="G20:H20"/>
    <mergeCell ref="G22:H22"/>
    <mergeCell ref="F67:G67"/>
    <mergeCell ref="H67:L67"/>
    <mergeCell ref="M59:T59"/>
    <mergeCell ref="M62:N62"/>
    <mergeCell ref="O62:T62"/>
    <mergeCell ref="M61:N61"/>
    <mergeCell ref="O61:T61"/>
    <mergeCell ref="E59:L59"/>
    <mergeCell ref="E60:F60"/>
    <mergeCell ref="G60:L60"/>
    <mergeCell ref="E61:F61"/>
    <mergeCell ref="G61:L61"/>
    <mergeCell ref="G33:H33"/>
    <mergeCell ref="X21:Y21"/>
    <mergeCell ref="X18:Y18"/>
    <mergeCell ref="X24:Y24"/>
    <mergeCell ref="X37:Y37"/>
    <mergeCell ref="X43:Y43"/>
    <mergeCell ref="X46:Y46"/>
    <mergeCell ref="X49:Y49"/>
    <mergeCell ref="X50:Y50"/>
    <mergeCell ref="O19:P19"/>
    <mergeCell ref="O28:P28"/>
    <mergeCell ref="O29:P29"/>
    <mergeCell ref="O37:P37"/>
    <mergeCell ref="O39:P39"/>
    <mergeCell ref="X41:Y41"/>
    <mergeCell ref="X48:Y48"/>
    <mergeCell ref="X23:Y23"/>
    <mergeCell ref="X25:Y25"/>
    <mergeCell ref="X26:Y26"/>
    <mergeCell ref="E34:L34"/>
    <mergeCell ref="O22:P22"/>
    <mergeCell ref="O21:P21"/>
    <mergeCell ref="O50:P50"/>
    <mergeCell ref="Q35:R35"/>
    <mergeCell ref="I52:L52"/>
    <mergeCell ref="O40:P40"/>
    <mergeCell ref="O42:P42"/>
    <mergeCell ref="I35:J35"/>
    <mergeCell ref="M34:T34"/>
    <mergeCell ref="AF24:AG24"/>
    <mergeCell ref="AF42:AG42"/>
    <mergeCell ref="AF43:AG43"/>
    <mergeCell ref="AF45:AG45"/>
    <mergeCell ref="V52:Y52"/>
    <mergeCell ref="Z52:AC52"/>
    <mergeCell ref="AF25:AG25"/>
    <mergeCell ref="AF26:AG26"/>
    <mergeCell ref="AF27:AG27"/>
    <mergeCell ref="AF30:AG30"/>
    <mergeCell ref="AF31:AG31"/>
    <mergeCell ref="AF28:AG28"/>
    <mergeCell ref="X27:Y27"/>
    <mergeCell ref="X30:Y30"/>
    <mergeCell ref="X31:Y31"/>
    <mergeCell ref="X32:Y32"/>
    <mergeCell ref="X33:Y33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O13" sqref="O13"/>
    </sheetView>
  </sheetViews>
  <sheetFormatPr baseColWidth="10" defaultColWidth="11.42578125" defaultRowHeight="15" x14ac:dyDescent="0.25"/>
  <cols>
    <col min="1" max="1" width="16.42578125" bestFit="1" customWidth="1"/>
    <col min="5" max="5" width="14.7109375" bestFit="1" customWidth="1"/>
    <col min="9" max="9" width="14.7109375" bestFit="1" customWidth="1"/>
    <col min="13" max="13" width="14.7109375" bestFit="1" customWidth="1"/>
    <col min="17" max="17" width="14.7109375" bestFit="1" customWidth="1"/>
    <col min="21" max="21" width="14.7109375" bestFit="1" customWidth="1"/>
  </cols>
  <sheetData>
    <row r="5" spans="1:23" x14ac:dyDescent="0.25">
      <c r="A5" s="210" t="s">
        <v>210</v>
      </c>
      <c r="B5" s="210"/>
      <c r="C5" s="210"/>
      <c r="D5" s="3"/>
      <c r="E5" s="210" t="s">
        <v>211</v>
      </c>
      <c r="F5" s="210"/>
      <c r="G5" s="210"/>
      <c r="H5" s="3"/>
      <c r="I5" s="210" t="s">
        <v>212</v>
      </c>
      <c r="J5" s="210"/>
      <c r="K5" s="210"/>
      <c r="L5" s="3"/>
      <c r="M5" s="210" t="s">
        <v>213</v>
      </c>
      <c r="N5" s="210"/>
      <c r="O5" s="210"/>
      <c r="P5" s="3"/>
      <c r="Q5" s="210"/>
      <c r="R5" s="210"/>
      <c r="S5" s="210"/>
      <c r="T5" s="3"/>
      <c r="U5" s="210"/>
      <c r="V5" s="210"/>
      <c r="W5" s="210"/>
    </row>
    <row r="6" spans="1:23" x14ac:dyDescent="0.25">
      <c r="A6" s="3" t="s">
        <v>214</v>
      </c>
      <c r="B6" s="3" t="s">
        <v>10</v>
      </c>
      <c r="C6" s="3" t="s">
        <v>215</v>
      </c>
      <c r="D6" s="3"/>
      <c r="E6" s="3" t="s">
        <v>214</v>
      </c>
      <c r="F6" s="3" t="s">
        <v>10</v>
      </c>
      <c r="G6" s="3" t="s">
        <v>215</v>
      </c>
      <c r="H6" s="3"/>
      <c r="I6" s="3" t="s">
        <v>214</v>
      </c>
      <c r="J6" s="3" t="s">
        <v>10</v>
      </c>
      <c r="K6" s="3" t="s">
        <v>215</v>
      </c>
      <c r="L6" s="3"/>
      <c r="M6" s="3" t="s">
        <v>214</v>
      </c>
      <c r="N6" s="3" t="s">
        <v>10</v>
      </c>
      <c r="O6" s="3" t="s">
        <v>215</v>
      </c>
      <c r="P6" s="3"/>
      <c r="Q6" s="3"/>
      <c r="R6" s="3"/>
      <c r="S6" s="3"/>
      <c r="T6" s="3"/>
      <c r="U6" s="3"/>
      <c r="V6" s="3"/>
      <c r="W6" s="3"/>
    </row>
    <row r="7" spans="1:23" x14ac:dyDescent="0.25">
      <c r="A7" s="104">
        <v>1</v>
      </c>
      <c r="B7" s="104">
        <v>2016</v>
      </c>
      <c r="C7" s="168">
        <v>5.33</v>
      </c>
      <c r="D7" s="104"/>
      <c r="E7" s="104">
        <v>1</v>
      </c>
      <c r="F7" s="104">
        <v>2015</v>
      </c>
      <c r="G7" s="168">
        <v>6</v>
      </c>
      <c r="H7" s="104"/>
      <c r="I7" s="104">
        <v>1</v>
      </c>
      <c r="J7" s="104">
        <v>2015</v>
      </c>
      <c r="K7" s="168">
        <v>1.54</v>
      </c>
      <c r="L7" s="3"/>
      <c r="M7" s="104">
        <v>1</v>
      </c>
      <c r="N7" s="104">
        <v>2015</v>
      </c>
      <c r="O7" s="168">
        <v>2.5</v>
      </c>
      <c r="P7" s="3"/>
      <c r="Q7" s="3"/>
      <c r="R7" s="3"/>
      <c r="S7" s="3"/>
      <c r="T7" s="3"/>
      <c r="U7" s="3"/>
      <c r="V7" s="3"/>
      <c r="W7" s="3"/>
    </row>
    <row r="8" spans="1:23" x14ac:dyDescent="0.25">
      <c r="A8" s="104">
        <v>2</v>
      </c>
      <c r="B8" s="104">
        <v>2017</v>
      </c>
      <c r="C8" s="168">
        <v>3.66</v>
      </c>
      <c r="D8" s="104"/>
      <c r="E8" s="104">
        <v>2</v>
      </c>
      <c r="F8" s="104">
        <v>2016</v>
      </c>
      <c r="G8" s="169">
        <v>7.63</v>
      </c>
      <c r="H8" s="104"/>
      <c r="I8" s="104">
        <v>2</v>
      </c>
      <c r="J8" s="104">
        <v>2016</v>
      </c>
      <c r="K8" s="169">
        <v>2.14</v>
      </c>
      <c r="L8" s="3"/>
      <c r="M8" s="104">
        <v>2</v>
      </c>
      <c r="N8" s="104">
        <v>2016</v>
      </c>
      <c r="O8" s="169">
        <v>2.7</v>
      </c>
      <c r="P8" s="3"/>
      <c r="Q8" s="3"/>
      <c r="R8" s="3"/>
      <c r="S8" s="3"/>
      <c r="T8" s="3"/>
      <c r="U8" s="3"/>
      <c r="V8" s="3"/>
      <c r="W8" s="3"/>
    </row>
    <row r="9" spans="1:23" x14ac:dyDescent="0.25">
      <c r="A9" s="104">
        <v>3</v>
      </c>
      <c r="B9" s="104">
        <v>2018</v>
      </c>
      <c r="C9" s="168">
        <v>4.9000000000000004</v>
      </c>
      <c r="D9" s="104"/>
      <c r="E9" s="104">
        <v>3</v>
      </c>
      <c r="F9" s="104">
        <v>2017</v>
      </c>
      <c r="G9" s="168">
        <v>5.89</v>
      </c>
      <c r="H9" s="104"/>
      <c r="I9" s="104">
        <v>3</v>
      </c>
      <c r="J9" s="104">
        <v>2017</v>
      </c>
      <c r="K9" s="168">
        <v>1.7</v>
      </c>
      <c r="L9" s="3"/>
      <c r="M9" s="104">
        <v>3</v>
      </c>
      <c r="N9" s="104">
        <v>2017</v>
      </c>
      <c r="O9" s="168">
        <v>2.2799999999999998</v>
      </c>
      <c r="P9" s="3"/>
      <c r="Q9" s="3"/>
      <c r="R9" s="3"/>
      <c r="S9" s="3"/>
      <c r="T9" s="3"/>
      <c r="U9" s="3"/>
      <c r="V9" s="3"/>
      <c r="W9" s="3"/>
    </row>
    <row r="10" spans="1:23" x14ac:dyDescent="0.25">
      <c r="A10" s="104">
        <v>4</v>
      </c>
      <c r="B10" s="104">
        <v>2019</v>
      </c>
      <c r="C10" s="168">
        <v>5.32</v>
      </c>
      <c r="D10" s="104"/>
      <c r="E10" s="104">
        <v>4</v>
      </c>
      <c r="F10" s="104">
        <v>2018</v>
      </c>
      <c r="G10" s="105">
        <v>8.61</v>
      </c>
      <c r="H10" s="104"/>
      <c r="I10" s="104">
        <v>4</v>
      </c>
      <c r="J10" s="104">
        <v>2018</v>
      </c>
      <c r="K10" s="105">
        <v>2.4700000000000002</v>
      </c>
      <c r="L10" s="3"/>
      <c r="M10" s="104">
        <v>4</v>
      </c>
      <c r="N10" s="104">
        <v>2018</v>
      </c>
      <c r="O10" s="105">
        <v>2.94</v>
      </c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04"/>
      <c r="B11" s="104"/>
      <c r="C11" s="106"/>
      <c r="D11" s="104"/>
      <c r="E11" s="104">
        <v>5</v>
      </c>
      <c r="F11" s="104">
        <v>2019</v>
      </c>
      <c r="G11" s="105">
        <v>7.6</v>
      </c>
      <c r="H11" s="104"/>
      <c r="I11" s="104">
        <v>5</v>
      </c>
      <c r="J11" s="104">
        <v>2019</v>
      </c>
      <c r="K11" s="107">
        <v>2.23</v>
      </c>
      <c r="L11" s="3"/>
      <c r="M11" s="104">
        <v>5</v>
      </c>
      <c r="N11" s="104">
        <v>2019</v>
      </c>
      <c r="O11" s="107">
        <v>2.81</v>
      </c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104"/>
      <c r="B12" s="104"/>
      <c r="C12" s="167">
        <f>_xlfn.STDEV.P(C7:C10)/AVERAGE(C7:C10)</f>
        <v>0.1420238336849749</v>
      </c>
      <c r="D12" s="104"/>
      <c r="E12" s="104"/>
      <c r="F12" s="104"/>
      <c r="G12" s="167">
        <f>_xlfn.STDEV.P(G7:G11)/AVERAGE(G7:G11)</f>
        <v>0.14642829628366402</v>
      </c>
      <c r="H12" s="104"/>
      <c r="I12" s="104"/>
      <c r="J12" s="104"/>
      <c r="K12" s="167">
        <f>_xlfn.STDEV.P(K7:K11)/AVERAGE(K7:K11)</f>
        <v>0.17092882588158981</v>
      </c>
      <c r="L12" s="3"/>
      <c r="M12" s="3"/>
      <c r="N12" s="3"/>
      <c r="O12" s="167">
        <f>_xlfn.STDEV.P(O7:O11)/AVERAGE(O7:O11)</f>
        <v>8.8069609455053752E-2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/>
      <c r="B13" s="3"/>
      <c r="C13" s="58"/>
      <c r="D13" s="3"/>
      <c r="E13" s="3"/>
      <c r="F13" s="3"/>
      <c r="G13" s="58"/>
      <c r="H13" s="3"/>
      <c r="I13" s="3"/>
      <c r="J13" s="3"/>
      <c r="K13" s="29"/>
      <c r="L13" s="3"/>
      <c r="M13" s="3"/>
      <c r="N13" s="3"/>
      <c r="O13" s="29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/>
      <c r="B14" s="3"/>
      <c r="C14" s="58"/>
      <c r="D14" s="3"/>
      <c r="E14" s="3"/>
      <c r="F14" s="3"/>
      <c r="G14" s="58"/>
      <c r="H14" s="3"/>
      <c r="I14" s="3"/>
      <c r="J14" s="3"/>
      <c r="K14" s="29"/>
      <c r="L14" s="3"/>
      <c r="M14" s="3"/>
      <c r="N14" s="3"/>
      <c r="O14" s="29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/>
      <c r="B15" s="3"/>
      <c r="C15" s="178" t="s">
        <v>373</v>
      </c>
      <c r="D15" s="3"/>
      <c r="E15" s="3"/>
      <c r="F15" s="3"/>
      <c r="G15" s="58"/>
      <c r="H15" s="3"/>
      <c r="I15" s="3"/>
      <c r="J15" s="3"/>
      <c r="K15" s="2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3"/>
      <c r="B16" s="3"/>
      <c r="C16" s="3"/>
      <c r="D16" s="3"/>
      <c r="E16" s="3" t="s">
        <v>338</v>
      </c>
      <c r="F16" s="3" t="s">
        <v>339</v>
      </c>
      <c r="G16" s="3" t="s">
        <v>340</v>
      </c>
      <c r="H16" s="3"/>
      <c r="I16" s="3"/>
      <c r="J16" s="3"/>
      <c r="K16" s="2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/>
      <c r="B17" s="3"/>
      <c r="C17" s="3" t="s">
        <v>341</v>
      </c>
      <c r="D17" s="3"/>
      <c r="E17" s="3" t="s">
        <v>342</v>
      </c>
      <c r="F17" s="3" t="s">
        <v>343</v>
      </c>
      <c r="G17" s="3" t="s">
        <v>344</v>
      </c>
      <c r="H17" s="3"/>
      <c r="I17" s="170">
        <f>AVERAGE(G12,O12,C12)</f>
        <v>0.12550724647456421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/>
      <c r="B18" s="3"/>
      <c r="C18" s="3" t="s">
        <v>345</v>
      </c>
      <c r="D18" s="3"/>
      <c r="E18" s="3" t="s">
        <v>342</v>
      </c>
      <c r="F18" s="3" t="s">
        <v>346</v>
      </c>
      <c r="G18" s="3" t="s">
        <v>343</v>
      </c>
      <c r="H18" s="3" t="s">
        <v>344</v>
      </c>
      <c r="I18" s="170">
        <f>AVERAGE(G12,O12,K12,C12)</f>
        <v>0.13686264132632062</v>
      </c>
      <c r="J18" s="3"/>
      <c r="K18" s="3"/>
      <c r="L18" s="3"/>
      <c r="M18" s="210"/>
      <c r="N18" s="210"/>
      <c r="O18" s="210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/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210"/>
      <c r="B20" s="210"/>
      <c r="C20" s="210"/>
      <c r="D20" s="3"/>
      <c r="E20" s="210"/>
      <c r="F20" s="210"/>
      <c r="G20" s="210"/>
      <c r="H20" s="3"/>
      <c r="I20" s="210"/>
      <c r="J20" s="210"/>
      <c r="K20" s="210"/>
      <c r="L20" s="3"/>
      <c r="M20" s="3"/>
      <c r="N20" s="3"/>
      <c r="O20" s="3"/>
      <c r="P20" s="3"/>
      <c r="Q20" s="210"/>
      <c r="R20" s="210"/>
      <c r="S20" s="210"/>
      <c r="T20" s="3"/>
      <c r="U20" s="210"/>
      <c r="V20" s="210"/>
      <c r="W20" s="210"/>
    </row>
    <row r="21" spans="1: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3" spans="1:2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10"/>
      <c r="N33" s="210"/>
      <c r="O33" s="210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210"/>
      <c r="B35" s="210"/>
      <c r="C35" s="210"/>
      <c r="D35" s="3"/>
      <c r="E35" s="210"/>
      <c r="F35" s="210"/>
      <c r="G35" s="210"/>
      <c r="H35" s="3"/>
      <c r="I35" s="210"/>
      <c r="J35" s="210"/>
      <c r="K35" s="210"/>
      <c r="L35" s="3"/>
      <c r="M35" s="3"/>
      <c r="N35" s="3"/>
      <c r="O35" s="3"/>
      <c r="P35" s="3"/>
      <c r="Q35" s="210"/>
      <c r="R35" s="210"/>
      <c r="S35" s="210"/>
      <c r="T35" s="3"/>
      <c r="U35" s="210"/>
      <c r="V35" s="210"/>
      <c r="W35" s="210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10" t="s">
        <v>216</v>
      </c>
      <c r="N48" s="210"/>
      <c r="O48" s="210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 t="s">
        <v>214</v>
      </c>
      <c r="N49" s="3" t="s">
        <v>10</v>
      </c>
      <c r="O49" s="3" t="s">
        <v>215</v>
      </c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210" t="s">
        <v>216</v>
      </c>
      <c r="B50" s="210"/>
      <c r="C50" s="210"/>
      <c r="D50" s="3"/>
      <c r="E50" s="210" t="s">
        <v>216</v>
      </c>
      <c r="F50" s="210"/>
      <c r="G50" s="210"/>
      <c r="H50" s="3"/>
      <c r="I50" s="210" t="s">
        <v>216</v>
      </c>
      <c r="J50" s="210"/>
      <c r="K50" s="210"/>
      <c r="L50" s="3"/>
      <c r="M50" s="3">
        <v>1</v>
      </c>
      <c r="N50" s="3"/>
      <c r="O50" s="3"/>
      <c r="P50" s="3"/>
      <c r="Q50" s="210" t="s">
        <v>216</v>
      </c>
      <c r="R50" s="210"/>
      <c r="S50" s="210"/>
      <c r="T50" s="3"/>
      <c r="U50" s="210" t="s">
        <v>216</v>
      </c>
      <c r="V50" s="210"/>
      <c r="W50" s="210"/>
    </row>
    <row r="51" spans="1:23" x14ac:dyDescent="0.25">
      <c r="A51" s="3" t="s">
        <v>214</v>
      </c>
      <c r="B51" s="3" t="s">
        <v>10</v>
      </c>
      <c r="C51" s="3" t="s">
        <v>215</v>
      </c>
      <c r="D51" s="3"/>
      <c r="E51" s="3" t="s">
        <v>214</v>
      </c>
      <c r="F51" s="3" t="s">
        <v>10</v>
      </c>
      <c r="G51" s="3" t="s">
        <v>215</v>
      </c>
      <c r="H51" s="3"/>
      <c r="I51" s="3" t="s">
        <v>214</v>
      </c>
      <c r="J51" s="3" t="s">
        <v>10</v>
      </c>
      <c r="K51" s="3" t="s">
        <v>215</v>
      </c>
      <c r="L51" s="3"/>
      <c r="M51" s="3">
        <v>2</v>
      </c>
      <c r="N51" s="3"/>
      <c r="O51" s="3"/>
      <c r="P51" s="3"/>
      <c r="Q51" s="3" t="s">
        <v>214</v>
      </c>
      <c r="R51" s="3" t="s">
        <v>10</v>
      </c>
      <c r="S51" s="3" t="s">
        <v>215</v>
      </c>
      <c r="T51" s="3"/>
      <c r="U51" s="3" t="s">
        <v>214</v>
      </c>
      <c r="V51" s="3" t="s">
        <v>10</v>
      </c>
      <c r="W51" s="3" t="s">
        <v>215</v>
      </c>
    </row>
    <row r="52" spans="1:23" x14ac:dyDescent="0.25">
      <c r="A52" s="3">
        <v>1</v>
      </c>
      <c r="B52" s="3"/>
      <c r="C52" s="3"/>
      <c r="D52" s="3"/>
      <c r="E52" s="3">
        <v>1</v>
      </c>
      <c r="F52" s="3"/>
      <c r="G52" s="3"/>
      <c r="H52" s="3"/>
      <c r="I52" s="3">
        <v>1</v>
      </c>
      <c r="J52" s="3"/>
      <c r="K52" s="3"/>
      <c r="L52" s="3"/>
      <c r="M52" s="3">
        <v>3</v>
      </c>
      <c r="N52" s="3"/>
      <c r="O52" s="3"/>
      <c r="P52" s="3"/>
      <c r="Q52" s="3">
        <v>1</v>
      </c>
      <c r="R52" s="3"/>
      <c r="S52" s="3"/>
      <c r="T52" s="3"/>
      <c r="U52" s="3">
        <v>1</v>
      </c>
      <c r="V52" s="3"/>
      <c r="W52" s="3"/>
    </row>
    <row r="53" spans="1:23" x14ac:dyDescent="0.25">
      <c r="A53" s="3">
        <v>2</v>
      </c>
      <c r="B53" s="3"/>
      <c r="C53" s="3"/>
      <c r="D53" s="3"/>
      <c r="E53" s="3">
        <v>2</v>
      </c>
      <c r="F53" s="3"/>
      <c r="G53" s="3"/>
      <c r="H53" s="3"/>
      <c r="I53" s="3">
        <v>2</v>
      </c>
      <c r="J53" s="3"/>
      <c r="K53" s="3"/>
      <c r="L53" s="3"/>
      <c r="M53" s="3">
        <v>4</v>
      </c>
      <c r="N53" s="3"/>
      <c r="O53" s="3"/>
      <c r="P53" s="3"/>
      <c r="Q53" s="3">
        <v>2</v>
      </c>
      <c r="R53" s="3"/>
      <c r="S53" s="3"/>
      <c r="T53" s="3"/>
      <c r="U53" s="3">
        <v>2</v>
      </c>
      <c r="V53" s="3"/>
      <c r="W53" s="3"/>
    </row>
    <row r="54" spans="1:23" x14ac:dyDescent="0.25">
      <c r="A54" s="3">
        <v>3</v>
      </c>
      <c r="B54" s="3"/>
      <c r="C54" s="3"/>
      <c r="D54" s="3"/>
      <c r="E54" s="3">
        <v>3</v>
      </c>
      <c r="F54" s="3"/>
      <c r="G54" s="3"/>
      <c r="H54" s="3"/>
      <c r="I54" s="3">
        <v>3</v>
      </c>
      <c r="J54" s="3"/>
      <c r="K54" s="3"/>
      <c r="L54" s="3"/>
      <c r="M54" s="3">
        <v>5</v>
      </c>
      <c r="N54" s="3"/>
      <c r="O54" s="3"/>
      <c r="P54" s="3"/>
      <c r="Q54" s="3">
        <v>3</v>
      </c>
      <c r="R54" s="3"/>
      <c r="S54" s="3"/>
      <c r="T54" s="3"/>
      <c r="U54" s="3">
        <v>3</v>
      </c>
      <c r="V54" s="3"/>
      <c r="W54" s="3"/>
    </row>
    <row r="55" spans="1:23" x14ac:dyDescent="0.25">
      <c r="A55" s="3">
        <v>4</v>
      </c>
      <c r="B55" s="3"/>
      <c r="C55" s="3"/>
      <c r="D55" s="3"/>
      <c r="E55" s="3">
        <v>4</v>
      </c>
      <c r="F55" s="3"/>
      <c r="G55" s="3"/>
      <c r="H55" s="3"/>
      <c r="I55" s="3">
        <v>4</v>
      </c>
      <c r="J55" s="3"/>
      <c r="K55" s="3"/>
      <c r="L55" s="3"/>
      <c r="M55" s="3">
        <v>6</v>
      </c>
      <c r="N55" s="3"/>
      <c r="O55" s="3"/>
      <c r="P55" s="3"/>
      <c r="Q55" s="3">
        <v>4</v>
      </c>
      <c r="R55" s="3"/>
      <c r="S55" s="3"/>
      <c r="T55" s="3"/>
      <c r="U55" s="3">
        <v>4</v>
      </c>
      <c r="V55" s="3"/>
      <c r="W55" s="3"/>
    </row>
    <row r="56" spans="1:23" x14ac:dyDescent="0.25">
      <c r="A56" s="3">
        <v>5</v>
      </c>
      <c r="B56" s="3"/>
      <c r="C56" s="3"/>
      <c r="D56" s="3"/>
      <c r="E56" s="3">
        <v>5</v>
      </c>
      <c r="F56" s="3"/>
      <c r="G56" s="3"/>
      <c r="H56" s="3"/>
      <c r="I56" s="3">
        <v>5</v>
      </c>
      <c r="J56" s="3"/>
      <c r="K56" s="3"/>
      <c r="L56" s="3"/>
      <c r="M56" s="3">
        <v>7</v>
      </c>
      <c r="N56" s="3"/>
      <c r="O56" s="3"/>
      <c r="P56" s="3"/>
      <c r="Q56" s="3">
        <v>5</v>
      </c>
      <c r="R56" s="3"/>
      <c r="S56" s="3"/>
      <c r="T56" s="3"/>
      <c r="U56" s="3">
        <v>5</v>
      </c>
      <c r="V56" s="3"/>
      <c r="W56" s="3"/>
    </row>
    <row r="57" spans="1:23" x14ac:dyDescent="0.25">
      <c r="A57" s="3">
        <v>6</v>
      </c>
      <c r="B57" s="3"/>
      <c r="C57" s="3"/>
      <c r="D57" s="3"/>
      <c r="E57" s="3">
        <v>6</v>
      </c>
      <c r="F57" s="3"/>
      <c r="G57" s="3"/>
      <c r="H57" s="3"/>
      <c r="I57" s="3">
        <v>6</v>
      </c>
      <c r="J57" s="3"/>
      <c r="K57" s="3"/>
      <c r="L57" s="3"/>
      <c r="M57" s="3">
        <v>8</v>
      </c>
      <c r="N57" s="3"/>
      <c r="O57" s="3"/>
      <c r="P57" s="3"/>
      <c r="Q57" s="3">
        <v>6</v>
      </c>
      <c r="R57" s="3"/>
      <c r="S57" s="3"/>
      <c r="T57" s="3"/>
      <c r="U57" s="3">
        <v>6</v>
      </c>
      <c r="V57" s="3"/>
      <c r="W57" s="3"/>
    </row>
    <row r="58" spans="1:23" x14ac:dyDescent="0.25">
      <c r="A58" s="3">
        <v>7</v>
      </c>
      <c r="B58" s="3"/>
      <c r="C58" s="3"/>
      <c r="D58" s="3"/>
      <c r="E58" s="3">
        <v>7</v>
      </c>
      <c r="F58" s="3"/>
      <c r="G58" s="3"/>
      <c r="H58" s="3"/>
      <c r="I58" s="3">
        <v>7</v>
      </c>
      <c r="J58" s="3"/>
      <c r="K58" s="3"/>
      <c r="L58" s="3"/>
      <c r="M58" s="3">
        <v>9</v>
      </c>
      <c r="N58" s="3"/>
      <c r="O58" s="3"/>
      <c r="P58" s="3"/>
      <c r="Q58" s="3">
        <v>7</v>
      </c>
      <c r="R58" s="3"/>
      <c r="S58" s="3"/>
      <c r="T58" s="3"/>
      <c r="U58" s="3">
        <v>7</v>
      </c>
      <c r="V58" s="3"/>
      <c r="W58" s="3"/>
    </row>
    <row r="59" spans="1:23" x14ac:dyDescent="0.25">
      <c r="A59" s="3">
        <v>8</v>
      </c>
      <c r="B59" s="3"/>
      <c r="C59" s="3"/>
      <c r="D59" s="3"/>
      <c r="E59" s="3">
        <v>8</v>
      </c>
      <c r="F59" s="3"/>
      <c r="G59" s="3"/>
      <c r="H59" s="3"/>
      <c r="I59" s="3">
        <v>8</v>
      </c>
      <c r="J59" s="3"/>
      <c r="K59" s="3"/>
      <c r="L59" s="3"/>
      <c r="M59" s="3">
        <v>10</v>
      </c>
      <c r="N59" s="3"/>
      <c r="O59" s="3"/>
      <c r="P59" s="3"/>
      <c r="Q59" s="3">
        <v>8</v>
      </c>
      <c r="R59" s="3"/>
      <c r="S59" s="3"/>
      <c r="T59" s="3"/>
      <c r="U59" s="3">
        <v>8</v>
      </c>
      <c r="V59" s="3"/>
      <c r="W59" s="3"/>
    </row>
    <row r="60" spans="1:23" x14ac:dyDescent="0.25">
      <c r="A60" s="3">
        <v>9</v>
      </c>
      <c r="B60" s="3"/>
      <c r="C60" s="3"/>
      <c r="D60" s="3"/>
      <c r="E60" s="3">
        <v>9</v>
      </c>
      <c r="F60" s="3"/>
      <c r="G60" s="3"/>
      <c r="H60" s="3"/>
      <c r="I60" s="3">
        <v>9</v>
      </c>
      <c r="J60" s="3"/>
      <c r="K60" s="3"/>
      <c r="L60" s="3"/>
      <c r="M60" s="3"/>
      <c r="N60" s="3"/>
      <c r="O60" s="3"/>
      <c r="P60" s="3"/>
      <c r="Q60" s="3">
        <v>9</v>
      </c>
      <c r="R60" s="3"/>
      <c r="S60" s="3"/>
      <c r="T60" s="3"/>
      <c r="U60" s="3">
        <v>9</v>
      </c>
      <c r="V60" s="3"/>
      <c r="W60" s="3"/>
    </row>
    <row r="61" spans="1:23" x14ac:dyDescent="0.25">
      <c r="A61" s="3">
        <v>10</v>
      </c>
      <c r="B61" s="3"/>
      <c r="C61" s="3"/>
      <c r="D61" s="3"/>
      <c r="E61" s="3">
        <v>10</v>
      </c>
      <c r="F61" s="3"/>
      <c r="G61" s="3"/>
      <c r="H61" s="3"/>
      <c r="I61" s="3">
        <v>10</v>
      </c>
      <c r="J61" s="3"/>
      <c r="K61" s="3"/>
      <c r="L61" s="3"/>
      <c r="M61" s="3"/>
      <c r="N61" s="3"/>
      <c r="O61" s="3"/>
      <c r="P61" s="3"/>
      <c r="Q61" s="3">
        <v>10</v>
      </c>
      <c r="R61" s="3"/>
      <c r="S61" s="3"/>
      <c r="T61" s="3"/>
      <c r="U61" s="3">
        <v>10</v>
      </c>
      <c r="V61" s="3"/>
      <c r="W61" s="3"/>
    </row>
  </sheetData>
  <mergeCells count="24">
    <mergeCell ref="U50:W50"/>
    <mergeCell ref="A35:C35"/>
    <mergeCell ref="E35:G35"/>
    <mergeCell ref="I35:K35"/>
    <mergeCell ref="A50:C50"/>
    <mergeCell ref="E50:G50"/>
    <mergeCell ref="I50:K50"/>
    <mergeCell ref="M48:O48"/>
    <mergeCell ref="Q50:S50"/>
    <mergeCell ref="M33:O33"/>
    <mergeCell ref="Q35:S35"/>
    <mergeCell ref="U5:W5"/>
    <mergeCell ref="A20:C20"/>
    <mergeCell ref="E20:G20"/>
    <mergeCell ref="I20:K20"/>
    <mergeCell ref="M18:O18"/>
    <mergeCell ref="Q20:S20"/>
    <mergeCell ref="U20:W20"/>
    <mergeCell ref="A5:C5"/>
    <mergeCell ref="I5:K5"/>
    <mergeCell ref="Q5:S5"/>
    <mergeCell ref="E5:G5"/>
    <mergeCell ref="U35:W35"/>
    <mergeCell ref="M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I9" sqref="I9"/>
    </sheetView>
  </sheetViews>
  <sheetFormatPr baseColWidth="10" defaultColWidth="11.42578125" defaultRowHeight="15" x14ac:dyDescent="0.25"/>
  <cols>
    <col min="1" max="1" width="48.42578125" style="3" bestFit="1" customWidth="1"/>
    <col min="2" max="16384" width="11.42578125" style="3"/>
  </cols>
  <sheetData>
    <row r="1" spans="1:12" x14ac:dyDescent="0.25">
      <c r="B1" s="3" t="s">
        <v>338</v>
      </c>
      <c r="C1" s="3" t="s">
        <v>339</v>
      </c>
      <c r="D1" s="3" t="s">
        <v>340</v>
      </c>
      <c r="E1" s="3" t="s">
        <v>398</v>
      </c>
    </row>
    <row r="2" spans="1:12" x14ac:dyDescent="0.25">
      <c r="A2" s="3" t="s">
        <v>341</v>
      </c>
      <c r="B2" s="3" t="s">
        <v>342</v>
      </c>
      <c r="C2" s="3" t="s">
        <v>343</v>
      </c>
      <c r="D2" s="3" t="s">
        <v>344</v>
      </c>
    </row>
    <row r="3" spans="1:12" x14ac:dyDescent="0.25">
      <c r="A3" s="3" t="s">
        <v>345</v>
      </c>
      <c r="B3" s="3" t="s">
        <v>342</v>
      </c>
      <c r="C3" s="3" t="s">
        <v>346</v>
      </c>
      <c r="D3" s="3" t="s">
        <v>343</v>
      </c>
      <c r="E3" s="3" t="s">
        <v>344</v>
      </c>
    </row>
    <row r="6" spans="1:12" x14ac:dyDescent="0.25">
      <c r="B6" s="3">
        <v>2017</v>
      </c>
      <c r="C6" s="3">
        <v>2018</v>
      </c>
      <c r="D6" s="3">
        <v>2019</v>
      </c>
      <c r="I6" s="3">
        <v>2016</v>
      </c>
      <c r="J6" s="3">
        <v>2017</v>
      </c>
      <c r="K6" s="3">
        <v>2018</v>
      </c>
      <c r="L6" s="3">
        <v>2019</v>
      </c>
    </row>
    <row r="7" spans="1:12" x14ac:dyDescent="0.25">
      <c r="B7" s="3" t="s">
        <v>342</v>
      </c>
      <c r="C7" s="3" t="s">
        <v>343</v>
      </c>
      <c r="D7" s="3" t="s">
        <v>344</v>
      </c>
      <c r="I7" s="3" t="s">
        <v>342</v>
      </c>
      <c r="J7" s="3" t="s">
        <v>346</v>
      </c>
      <c r="K7" s="3" t="s">
        <v>343</v>
      </c>
      <c r="L7" s="3" t="s">
        <v>344</v>
      </c>
    </row>
    <row r="8" spans="1:12" x14ac:dyDescent="0.25">
      <c r="A8" s="3" t="s">
        <v>460</v>
      </c>
      <c r="B8" s="3">
        <v>10</v>
      </c>
      <c r="C8" s="3">
        <v>3.2</v>
      </c>
      <c r="D8" s="3">
        <v>6</v>
      </c>
      <c r="I8" s="3">
        <v>10</v>
      </c>
      <c r="J8" s="3">
        <v>3</v>
      </c>
      <c r="K8" s="3">
        <v>3.7</v>
      </c>
      <c r="L8" s="3">
        <v>6</v>
      </c>
    </row>
    <row r="9" spans="1:12" x14ac:dyDescent="0.25">
      <c r="A9" s="3" t="s">
        <v>501</v>
      </c>
      <c r="B9" s="3">
        <v>150</v>
      </c>
      <c r="C9" s="3">
        <f t="shared" ref="C9:D9" si="0">C10/C8</f>
        <v>310</v>
      </c>
      <c r="D9" s="3">
        <f t="shared" si="0"/>
        <v>164</v>
      </c>
      <c r="I9" s="3">
        <v>150</v>
      </c>
      <c r="J9" s="3">
        <f t="shared" ref="J9:L9" si="1">J10/J8</f>
        <v>345</v>
      </c>
      <c r="K9" s="3">
        <f t="shared" si="1"/>
        <v>310</v>
      </c>
      <c r="L9" s="3">
        <f t="shared" si="1"/>
        <v>164</v>
      </c>
    </row>
    <row r="10" spans="1:12" x14ac:dyDescent="0.25">
      <c r="A10" s="3" t="s">
        <v>502</v>
      </c>
      <c r="B10" s="3">
        <f>B8*B9</f>
        <v>1500</v>
      </c>
      <c r="C10" s="3">
        <v>992</v>
      </c>
      <c r="D10" s="3">
        <v>984</v>
      </c>
      <c r="I10" s="3">
        <f>I8*I9</f>
        <v>1500</v>
      </c>
      <c r="J10" s="3">
        <v>1035</v>
      </c>
      <c r="K10" s="3">
        <v>1147</v>
      </c>
      <c r="L10" s="3">
        <v>984</v>
      </c>
    </row>
    <row r="11" spans="1:12" x14ac:dyDescent="0.25">
      <c r="A11" s="69" t="s">
        <v>503</v>
      </c>
    </row>
    <row r="12" spans="1:12" x14ac:dyDescent="0.25">
      <c r="A12" s="3" t="s">
        <v>504</v>
      </c>
      <c r="B12" s="3">
        <f>B24</f>
        <v>492.34</v>
      </c>
      <c r="C12" s="3">
        <f t="shared" ref="C12:L12" si="2">C24</f>
        <v>475.99</v>
      </c>
      <c r="D12" s="3">
        <f t="shared" si="2"/>
        <v>557.12</v>
      </c>
      <c r="I12" s="3">
        <f t="shared" si="2"/>
        <v>497.31000000000006</v>
      </c>
      <c r="J12" s="3">
        <f t="shared" si="2"/>
        <v>409.48</v>
      </c>
      <c r="K12" s="3">
        <f t="shared" si="2"/>
        <v>478.12</v>
      </c>
      <c r="L12" s="3">
        <f t="shared" si="2"/>
        <v>547.21</v>
      </c>
    </row>
    <row r="13" spans="1:12" x14ac:dyDescent="0.25">
      <c r="A13" s="3" t="s">
        <v>505</v>
      </c>
      <c r="B13" s="3">
        <f>B10-B12</f>
        <v>1007.6600000000001</v>
      </c>
      <c r="C13" s="3">
        <f t="shared" ref="C13:D13" si="3">C10-C12</f>
        <v>516.01</v>
      </c>
      <c r="D13" s="3">
        <f t="shared" si="3"/>
        <v>426.88</v>
      </c>
      <c r="I13" s="3">
        <f>I10-I12</f>
        <v>1002.6899999999999</v>
      </c>
      <c r="J13" s="3">
        <f t="shared" ref="J13" si="4">J10-J12</f>
        <v>625.52</v>
      </c>
      <c r="K13" s="3">
        <f t="shared" ref="K13" si="5">K10-K12</f>
        <v>668.88</v>
      </c>
      <c r="L13" s="3">
        <f>L10-L12</f>
        <v>436.78999999999996</v>
      </c>
    </row>
    <row r="15" spans="1:12" x14ac:dyDescent="0.25">
      <c r="A15" s="3" t="s">
        <v>506</v>
      </c>
      <c r="B15" s="177">
        <f>AVERAGE(B13:D13)</f>
        <v>650.18333333333339</v>
      </c>
      <c r="I15" s="3">
        <f>AVERAGE(I13:L13)</f>
        <v>683.47</v>
      </c>
    </row>
    <row r="17" spans="1:12" x14ac:dyDescent="0.25">
      <c r="A17" s="3" t="s">
        <v>199</v>
      </c>
      <c r="B17" s="3">
        <v>120</v>
      </c>
      <c r="C17" s="3">
        <v>59</v>
      </c>
      <c r="D17" s="3">
        <v>123</v>
      </c>
      <c r="I17" s="3">
        <v>120</v>
      </c>
      <c r="J17" s="3">
        <v>37</v>
      </c>
      <c r="K17" s="3">
        <v>59</v>
      </c>
      <c r="L17" s="3">
        <v>123</v>
      </c>
    </row>
    <row r="18" spans="1:12" x14ac:dyDescent="0.25">
      <c r="A18" s="3" t="s">
        <v>200</v>
      </c>
      <c r="B18" s="3">
        <v>151.13999999999999</v>
      </c>
      <c r="C18" s="3">
        <v>81.83</v>
      </c>
      <c r="D18" s="3">
        <v>133.69999999999999</v>
      </c>
      <c r="I18" s="3">
        <v>139.47</v>
      </c>
      <c r="J18" s="3">
        <v>90.73</v>
      </c>
      <c r="K18" s="3">
        <v>108.61</v>
      </c>
      <c r="L18" s="3">
        <v>175.17000000000002</v>
      </c>
    </row>
    <row r="19" spans="1:12" x14ac:dyDescent="0.25">
      <c r="A19" s="3" t="s">
        <v>201</v>
      </c>
      <c r="B19" s="3">
        <v>70.2</v>
      </c>
      <c r="C19" s="3">
        <v>225.16000000000003</v>
      </c>
      <c r="D19" s="3">
        <v>180.42000000000002</v>
      </c>
      <c r="I19" s="3">
        <v>86.84</v>
      </c>
      <c r="J19" s="3">
        <v>183.5</v>
      </c>
      <c r="K19" s="3">
        <v>198.51</v>
      </c>
      <c r="L19" s="3">
        <v>129.04000000000002</v>
      </c>
    </row>
    <row r="20" spans="1:12" x14ac:dyDescent="0.25">
      <c r="A20" s="3" t="s">
        <v>202</v>
      </c>
      <c r="B20" s="3">
        <v>151</v>
      </c>
      <c r="C20" s="3">
        <v>110</v>
      </c>
      <c r="D20" s="3">
        <v>120</v>
      </c>
      <c r="I20" s="3">
        <v>151</v>
      </c>
      <c r="J20" s="3">
        <v>98.25</v>
      </c>
      <c r="K20" s="3">
        <v>112</v>
      </c>
      <c r="L20" s="3">
        <v>120</v>
      </c>
    </row>
    <row r="21" spans="1:12" x14ac:dyDescent="0.25">
      <c r="A21" s="3" t="s">
        <v>204</v>
      </c>
    </row>
    <row r="22" spans="1:12" x14ac:dyDescent="0.25">
      <c r="A22" s="3" t="s">
        <v>205</v>
      </c>
    </row>
    <row r="23" spans="1:12" x14ac:dyDescent="0.25">
      <c r="A23" s="3" t="s">
        <v>206</v>
      </c>
    </row>
    <row r="24" spans="1:12" x14ac:dyDescent="0.25">
      <c r="A24" s="3" t="s">
        <v>207</v>
      </c>
      <c r="B24" s="3">
        <f>SUM(B17:B20)</f>
        <v>492.34</v>
      </c>
      <c r="C24" s="3">
        <f>SUM(C17:C20)</f>
        <v>475.99</v>
      </c>
      <c r="D24" s="3">
        <f>SUM(D17:D20)</f>
        <v>557.12</v>
      </c>
      <c r="I24" s="3">
        <f>SUM(I17:I20)</f>
        <v>497.31000000000006</v>
      </c>
      <c r="J24" s="3">
        <f>SUM(J17:J20)</f>
        <v>409.48</v>
      </c>
      <c r="K24" s="3">
        <f>SUM(K17:K20)</f>
        <v>478.12</v>
      </c>
      <c r="L24" s="3">
        <f>SUM(L17:L20)</f>
        <v>547.21</v>
      </c>
    </row>
    <row r="25" spans="1:12" x14ac:dyDescent="0.25">
      <c r="A25" s="3" t="s">
        <v>208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38" sqref="B38"/>
    </sheetView>
  </sheetViews>
  <sheetFormatPr baseColWidth="10" defaultColWidth="11.42578125" defaultRowHeight="15" x14ac:dyDescent="0.25"/>
  <cols>
    <col min="1" max="1" width="23" style="3" bestFit="1" customWidth="1"/>
    <col min="2" max="2" width="19.42578125" style="3" bestFit="1" customWidth="1"/>
    <col min="3" max="3" width="18" style="3" bestFit="1" customWidth="1"/>
    <col min="4" max="4" width="18.140625" style="3" bestFit="1" customWidth="1"/>
    <col min="5" max="7" width="11.42578125" style="3"/>
    <col min="8" max="8" width="23" style="3" bestFit="1" customWidth="1"/>
    <col min="9" max="9" width="19.42578125" style="3" bestFit="1" customWidth="1"/>
    <col min="10" max="10" width="16.42578125" style="3" bestFit="1" customWidth="1"/>
    <col min="11" max="11" width="18" style="3" bestFit="1" customWidth="1"/>
    <col min="12" max="12" width="18.140625" style="3" bestFit="1" customWidth="1"/>
    <col min="13" max="16384" width="11.42578125" style="3"/>
  </cols>
  <sheetData>
    <row r="1" spans="1:12" x14ac:dyDescent="0.25">
      <c r="B1" s="3" t="s">
        <v>338</v>
      </c>
      <c r="C1" s="3" t="s">
        <v>339</v>
      </c>
      <c r="D1" s="3" t="s">
        <v>340</v>
      </c>
    </row>
    <row r="2" spans="1:12" x14ac:dyDescent="0.25">
      <c r="A2" s="3" t="s">
        <v>341</v>
      </c>
      <c r="B2" s="3" t="s">
        <v>342</v>
      </c>
      <c r="C2" s="3" t="s">
        <v>343</v>
      </c>
      <c r="D2" s="3" t="s">
        <v>344</v>
      </c>
    </row>
    <row r="3" spans="1:12" x14ac:dyDescent="0.25">
      <c r="A3" s="3" t="s">
        <v>345</v>
      </c>
      <c r="B3" s="3" t="s">
        <v>342</v>
      </c>
      <c r="C3" s="3" t="s">
        <v>346</v>
      </c>
      <c r="D3" s="3" t="s">
        <v>343</v>
      </c>
      <c r="E3" s="3" t="s">
        <v>344</v>
      </c>
    </row>
    <row r="7" spans="1:12" x14ac:dyDescent="0.25">
      <c r="A7" s="181"/>
      <c r="B7" s="179" t="s">
        <v>342</v>
      </c>
      <c r="C7" s="179" t="s">
        <v>343</v>
      </c>
      <c r="D7" s="179" t="s">
        <v>344</v>
      </c>
      <c r="E7" s="179"/>
      <c r="F7" s="179"/>
      <c r="G7" s="179"/>
      <c r="H7" s="183"/>
      <c r="I7" s="179" t="s">
        <v>342</v>
      </c>
      <c r="J7" s="179" t="s">
        <v>346</v>
      </c>
      <c r="K7" s="179" t="s">
        <v>343</v>
      </c>
      <c r="L7" s="179" t="s">
        <v>344</v>
      </c>
    </row>
    <row r="8" spans="1:12" x14ac:dyDescent="0.25">
      <c r="A8" s="182" t="s">
        <v>460</v>
      </c>
      <c r="B8" s="180">
        <v>10</v>
      </c>
      <c r="C8" s="180">
        <v>3.2</v>
      </c>
      <c r="D8" s="180">
        <v>6</v>
      </c>
      <c r="E8" s="180"/>
      <c r="F8" s="180"/>
      <c r="G8" s="180"/>
      <c r="H8" s="182" t="s">
        <v>460</v>
      </c>
      <c r="I8" s="180">
        <v>10</v>
      </c>
      <c r="J8" s="180">
        <v>3</v>
      </c>
      <c r="K8" s="180">
        <v>3.7</v>
      </c>
      <c r="L8" s="180">
        <v>6</v>
      </c>
    </row>
    <row r="9" spans="1:12" x14ac:dyDescent="0.25">
      <c r="A9" s="183" t="s">
        <v>374</v>
      </c>
      <c r="H9" s="183" t="s">
        <v>374</v>
      </c>
    </row>
    <row r="10" spans="1:12" x14ac:dyDescent="0.25">
      <c r="A10" s="181" t="s">
        <v>82</v>
      </c>
      <c r="B10" s="3" t="s">
        <v>90</v>
      </c>
      <c r="C10" s="3" t="s">
        <v>100</v>
      </c>
      <c r="D10" s="3" t="s">
        <v>100</v>
      </c>
      <c r="H10" s="181" t="s">
        <v>82</v>
      </c>
      <c r="I10" s="3" t="s">
        <v>125</v>
      </c>
      <c r="J10" s="3" t="s">
        <v>125</v>
      </c>
      <c r="K10" s="3" t="s">
        <v>125</v>
      </c>
      <c r="L10" s="3" t="s">
        <v>125</v>
      </c>
    </row>
    <row r="11" spans="1:12" x14ac:dyDescent="0.25">
      <c r="A11" s="181" t="s">
        <v>347</v>
      </c>
      <c r="B11" s="170">
        <v>0.82</v>
      </c>
      <c r="C11" s="170">
        <v>0.34</v>
      </c>
      <c r="D11" s="170">
        <v>0.34</v>
      </c>
      <c r="E11" s="170"/>
      <c r="F11" s="170"/>
      <c r="H11" s="181" t="s">
        <v>347</v>
      </c>
      <c r="I11" s="170">
        <v>0.1</v>
      </c>
      <c r="J11" s="170">
        <v>0.1</v>
      </c>
      <c r="K11" s="170">
        <v>0.1</v>
      </c>
      <c r="L11" s="170">
        <v>0.1</v>
      </c>
    </row>
    <row r="12" spans="1:12" x14ac:dyDescent="0.25">
      <c r="A12" s="181" t="s">
        <v>507</v>
      </c>
      <c r="B12" s="3">
        <v>100</v>
      </c>
      <c r="C12" s="3">
        <v>80</v>
      </c>
      <c r="D12" s="3">
        <v>100</v>
      </c>
      <c r="H12" s="181" t="s">
        <v>507</v>
      </c>
      <c r="I12" s="3">
        <v>150</v>
      </c>
      <c r="J12" s="3">
        <v>100</v>
      </c>
      <c r="K12" s="3">
        <v>150</v>
      </c>
      <c r="L12" s="3">
        <v>150</v>
      </c>
    </row>
    <row r="13" spans="1:12" x14ac:dyDescent="0.25">
      <c r="A13" s="181" t="s">
        <v>508</v>
      </c>
      <c r="B13" s="3">
        <f>B11*B12</f>
        <v>82</v>
      </c>
      <c r="C13" s="3">
        <f>C11*C12</f>
        <v>27.200000000000003</v>
      </c>
      <c r="D13" s="3">
        <f>D11*D12</f>
        <v>34</v>
      </c>
      <c r="H13" s="181" t="s">
        <v>508</v>
      </c>
      <c r="I13" s="3">
        <f>I11*I12</f>
        <v>15</v>
      </c>
      <c r="J13" s="3">
        <f>J11*J12</f>
        <v>10</v>
      </c>
      <c r="K13" s="3">
        <f>K11*K12</f>
        <v>15</v>
      </c>
      <c r="L13" s="3">
        <f>L11*L12</f>
        <v>15</v>
      </c>
    </row>
    <row r="14" spans="1:12" x14ac:dyDescent="0.25">
      <c r="A14" s="181"/>
      <c r="H14" s="181"/>
    </row>
    <row r="15" spans="1:12" x14ac:dyDescent="0.25">
      <c r="A15" s="181" t="s">
        <v>82</v>
      </c>
      <c r="B15" s="3" t="s">
        <v>112</v>
      </c>
      <c r="C15" s="3" t="s">
        <v>118</v>
      </c>
      <c r="D15" s="3" t="s">
        <v>103</v>
      </c>
      <c r="H15" s="181" t="s">
        <v>82</v>
      </c>
      <c r="I15" s="3" t="s">
        <v>112</v>
      </c>
      <c r="J15" s="3" t="s">
        <v>118</v>
      </c>
      <c r="K15" s="3" t="s">
        <v>100</v>
      </c>
      <c r="L15" s="3" t="s">
        <v>118</v>
      </c>
    </row>
    <row r="16" spans="1:12" x14ac:dyDescent="0.25">
      <c r="A16" s="181" t="s">
        <v>347</v>
      </c>
      <c r="B16" s="170">
        <v>0.24</v>
      </c>
      <c r="C16" s="170">
        <v>0.16</v>
      </c>
      <c r="D16" s="170">
        <v>0.46</v>
      </c>
      <c r="E16" s="170"/>
      <c r="F16" s="170"/>
      <c r="H16" s="181" t="s">
        <v>347</v>
      </c>
      <c r="I16" s="170">
        <v>0.3</v>
      </c>
      <c r="J16" s="170">
        <v>0.16</v>
      </c>
      <c r="K16" s="170">
        <v>0.34</v>
      </c>
      <c r="L16" s="170">
        <v>0.16</v>
      </c>
    </row>
    <row r="17" spans="1:12" x14ac:dyDescent="0.25">
      <c r="A17" s="181" t="s">
        <v>507</v>
      </c>
      <c r="B17" s="3">
        <v>100</v>
      </c>
      <c r="C17" s="3">
        <v>200</v>
      </c>
      <c r="D17" s="3">
        <v>115</v>
      </c>
      <c r="H17" s="181" t="s">
        <v>507</v>
      </c>
      <c r="I17" s="3">
        <v>100</v>
      </c>
      <c r="J17" s="3">
        <v>100</v>
      </c>
      <c r="K17" s="3">
        <v>150</v>
      </c>
      <c r="L17" s="3">
        <v>100</v>
      </c>
    </row>
    <row r="18" spans="1:12" x14ac:dyDescent="0.25">
      <c r="A18" s="181" t="s">
        <v>508</v>
      </c>
      <c r="B18" s="3">
        <f>B16*B17</f>
        <v>24</v>
      </c>
      <c r="C18" s="3">
        <f>C16*C17</f>
        <v>32</v>
      </c>
      <c r="D18" s="3">
        <f>D16*D17</f>
        <v>52.900000000000006</v>
      </c>
      <c r="H18" s="181" t="s">
        <v>508</v>
      </c>
      <c r="I18" s="3">
        <f>I16*I17</f>
        <v>30</v>
      </c>
      <c r="J18" s="3">
        <f>J16*J17</f>
        <v>16</v>
      </c>
      <c r="K18" s="3">
        <f>K16*K17</f>
        <v>51.000000000000007</v>
      </c>
      <c r="L18" s="3">
        <f>L16*L17</f>
        <v>16</v>
      </c>
    </row>
    <row r="19" spans="1:12" x14ac:dyDescent="0.25">
      <c r="A19" s="181"/>
      <c r="H19" s="181"/>
    </row>
    <row r="20" spans="1:12" x14ac:dyDescent="0.25">
      <c r="A20" s="181" t="s">
        <v>82</v>
      </c>
      <c r="B20" s="3" t="s">
        <v>118</v>
      </c>
      <c r="D20" s="3" t="s">
        <v>103</v>
      </c>
      <c r="H20" s="181" t="s">
        <v>82</v>
      </c>
      <c r="I20" s="3" t="s">
        <v>90</v>
      </c>
      <c r="J20" s="3" t="s">
        <v>103</v>
      </c>
      <c r="L20" s="3" t="s">
        <v>112</v>
      </c>
    </row>
    <row r="21" spans="1:12" x14ac:dyDescent="0.25">
      <c r="A21" s="181" t="s">
        <v>347</v>
      </c>
      <c r="B21" s="170">
        <v>0.16</v>
      </c>
      <c r="D21" s="170">
        <v>0.46</v>
      </c>
      <c r="E21" s="170"/>
      <c r="F21" s="170"/>
      <c r="H21" s="181" t="s">
        <v>347</v>
      </c>
      <c r="I21" s="170">
        <v>0.82</v>
      </c>
      <c r="J21" s="170">
        <v>0.46</v>
      </c>
      <c r="L21" s="170">
        <v>0.3</v>
      </c>
    </row>
    <row r="22" spans="1:12" x14ac:dyDescent="0.25">
      <c r="A22" s="181" t="s">
        <v>507</v>
      </c>
      <c r="B22" s="3">
        <v>270</v>
      </c>
      <c r="D22" s="3">
        <v>5</v>
      </c>
      <c r="H22" s="181" t="s">
        <v>507</v>
      </c>
      <c r="I22" s="3">
        <v>120</v>
      </c>
      <c r="J22" s="3">
        <v>5</v>
      </c>
      <c r="L22" s="3">
        <v>160</v>
      </c>
    </row>
    <row r="23" spans="1:12" x14ac:dyDescent="0.25">
      <c r="A23" s="181" t="s">
        <v>508</v>
      </c>
      <c r="B23" s="3">
        <f>B21*B22</f>
        <v>43.2</v>
      </c>
      <c r="D23" s="3">
        <f>D21*D22</f>
        <v>2.3000000000000003</v>
      </c>
      <c r="H23" s="181" t="s">
        <v>508</v>
      </c>
      <c r="I23" s="3">
        <f>I21*I22</f>
        <v>98.399999999999991</v>
      </c>
      <c r="J23" s="3">
        <f>J21*J22</f>
        <v>2.3000000000000003</v>
      </c>
      <c r="L23" s="3">
        <f>L21*L22</f>
        <v>48</v>
      </c>
    </row>
    <row r="24" spans="1:12" x14ac:dyDescent="0.25">
      <c r="A24" s="181"/>
      <c r="H24" s="181"/>
    </row>
    <row r="25" spans="1:12" x14ac:dyDescent="0.25">
      <c r="A25" s="181" t="s">
        <v>82</v>
      </c>
      <c r="D25" s="3" t="s">
        <v>112</v>
      </c>
      <c r="H25" s="181" t="s">
        <v>82</v>
      </c>
      <c r="I25" s="3" t="s">
        <v>103</v>
      </c>
      <c r="L25" s="3" t="s">
        <v>100</v>
      </c>
    </row>
    <row r="26" spans="1:12" x14ac:dyDescent="0.25">
      <c r="A26" s="181" t="s">
        <v>347</v>
      </c>
      <c r="D26" s="170">
        <v>0.24</v>
      </c>
      <c r="E26" s="170"/>
      <c r="F26" s="170"/>
      <c r="H26" s="181" t="s">
        <v>347</v>
      </c>
      <c r="I26" s="170">
        <v>0.46</v>
      </c>
      <c r="L26" s="170">
        <v>0.34</v>
      </c>
    </row>
    <row r="27" spans="1:12" x14ac:dyDescent="0.25">
      <c r="A27" s="181" t="s">
        <v>507</v>
      </c>
      <c r="D27" s="3">
        <v>100</v>
      </c>
      <c r="H27" s="181" t="s">
        <v>507</v>
      </c>
      <c r="I27" s="3">
        <v>5</v>
      </c>
      <c r="L27" s="3">
        <v>100</v>
      </c>
    </row>
    <row r="28" spans="1:12" x14ac:dyDescent="0.25">
      <c r="A28" s="181" t="s">
        <v>508</v>
      </c>
      <c r="D28" s="3">
        <f>D26*D27</f>
        <v>24</v>
      </c>
      <c r="H28" s="181" t="s">
        <v>508</v>
      </c>
      <c r="I28" s="3">
        <f>I26*I27</f>
        <v>2.3000000000000003</v>
      </c>
      <c r="L28" s="3">
        <f>L26*L27</f>
        <v>34</v>
      </c>
    </row>
    <row r="29" spans="1:12" x14ac:dyDescent="0.25">
      <c r="A29" s="181"/>
      <c r="H29" s="181"/>
    </row>
    <row r="30" spans="1:12" x14ac:dyDescent="0.25">
      <c r="A30" s="181" t="s">
        <v>82</v>
      </c>
      <c r="D30" s="3" t="s">
        <v>125</v>
      </c>
      <c r="H30" s="181" t="s">
        <v>82</v>
      </c>
      <c r="L30" s="3" t="s">
        <v>348</v>
      </c>
    </row>
    <row r="31" spans="1:12" x14ac:dyDescent="0.25">
      <c r="A31" s="181" t="s">
        <v>347</v>
      </c>
      <c r="D31" s="170">
        <v>0.1</v>
      </c>
      <c r="E31" s="170"/>
      <c r="F31" s="170"/>
      <c r="H31" s="181" t="s">
        <v>347</v>
      </c>
      <c r="L31" s="170">
        <v>0.46</v>
      </c>
    </row>
    <row r="32" spans="1:12" x14ac:dyDescent="0.25">
      <c r="A32" s="181" t="s">
        <v>507</v>
      </c>
      <c r="D32" s="3">
        <v>120</v>
      </c>
      <c r="H32" s="181" t="s">
        <v>507</v>
      </c>
      <c r="L32" s="3">
        <v>6</v>
      </c>
    </row>
    <row r="33" spans="1:12" x14ac:dyDescent="0.25">
      <c r="A33" s="181" t="s">
        <v>508</v>
      </c>
      <c r="D33" s="3">
        <f>D31*D32</f>
        <v>12</v>
      </c>
      <c r="H33" s="181" t="s">
        <v>508</v>
      </c>
      <c r="L33" s="3">
        <f>L31*L32</f>
        <v>2.7600000000000002</v>
      </c>
    </row>
    <row r="34" spans="1:12" x14ac:dyDescent="0.25">
      <c r="A34" s="181"/>
      <c r="H34" s="181"/>
    </row>
    <row r="35" spans="1:12" x14ac:dyDescent="0.25">
      <c r="A35" s="181" t="s">
        <v>509</v>
      </c>
      <c r="B35" s="3">
        <f>B13+B18+B23</f>
        <v>149.19999999999999</v>
      </c>
      <c r="C35" s="3">
        <f>C13+C18+C23</f>
        <v>59.2</v>
      </c>
      <c r="D35" s="3">
        <f>D13+D18+D23+D28+D33</f>
        <v>125.2</v>
      </c>
      <c r="H35" s="181" t="s">
        <v>509</v>
      </c>
      <c r="I35" s="3">
        <f>I13+I18+I23+I28</f>
        <v>145.69999999999999</v>
      </c>
      <c r="J35" s="3">
        <f>J13+J18+J23</f>
        <v>28.3</v>
      </c>
      <c r="K35" s="3">
        <f>K13+K18+K23+K28</f>
        <v>66</v>
      </c>
      <c r="L35" s="3">
        <f>L13+L18+L23+L28+L33</f>
        <v>115.76</v>
      </c>
    </row>
    <row r="36" spans="1:12" x14ac:dyDescent="0.25">
      <c r="A36" s="181"/>
      <c r="H36" s="181"/>
    </row>
    <row r="37" spans="1:12" x14ac:dyDescent="0.25">
      <c r="A37" s="181" t="s">
        <v>510</v>
      </c>
      <c r="B37" s="3">
        <f>SUM(B35:D35)/3</f>
        <v>111.19999999999999</v>
      </c>
      <c r="H37" s="181" t="s">
        <v>510</v>
      </c>
      <c r="I37" s="3">
        <f>SUM(I35:L35)/4</f>
        <v>88.94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32" sqref="H32"/>
    </sheetView>
  </sheetViews>
  <sheetFormatPr baseColWidth="10" defaultColWidth="11.42578125" defaultRowHeight="15" x14ac:dyDescent="0.25"/>
  <cols>
    <col min="1" max="1" width="29.7109375" style="3" bestFit="1" customWidth="1"/>
    <col min="2" max="2" width="11.42578125" style="3"/>
    <col min="3" max="3" width="12.5703125" style="3" bestFit="1" customWidth="1"/>
    <col min="4" max="6" width="11.42578125" style="3"/>
    <col min="7" max="7" width="12.5703125" style="3" bestFit="1" customWidth="1"/>
    <col min="8" max="11" width="11.42578125" style="3"/>
    <col min="12" max="12" width="20.42578125" style="3" customWidth="1"/>
    <col min="13" max="13" width="19.7109375" style="3" customWidth="1"/>
    <col min="14" max="14" width="22" style="3" bestFit="1" customWidth="1"/>
    <col min="15" max="15" width="11.42578125" style="3"/>
    <col min="16" max="16" width="21.7109375" style="3" customWidth="1"/>
    <col min="17" max="16384" width="11.42578125" style="3"/>
  </cols>
  <sheetData>
    <row r="1" spans="1:17" x14ac:dyDescent="0.25">
      <c r="B1" s="3" t="s">
        <v>338</v>
      </c>
      <c r="C1" s="3" t="s">
        <v>339</v>
      </c>
      <c r="D1" s="3" t="s">
        <v>340</v>
      </c>
      <c r="L1" s="4" t="s">
        <v>376</v>
      </c>
      <c r="M1" s="4" t="s">
        <v>469</v>
      </c>
      <c r="N1" s="4" t="s">
        <v>470</v>
      </c>
      <c r="O1" s="4"/>
      <c r="P1" s="4" t="s">
        <v>376</v>
      </c>
      <c r="Q1" s="134" t="s">
        <v>377</v>
      </c>
    </row>
    <row r="2" spans="1:17" x14ac:dyDescent="0.25">
      <c r="A2" s="3" t="s">
        <v>341</v>
      </c>
      <c r="B2" s="3" t="s">
        <v>342</v>
      </c>
      <c r="C2" s="3" t="s">
        <v>343</v>
      </c>
      <c r="D2" s="3" t="s">
        <v>344</v>
      </c>
      <c r="L2" s="192" t="s">
        <v>471</v>
      </c>
      <c r="M2" s="195">
        <v>0.10299999999999999</v>
      </c>
      <c r="N2" s="69">
        <v>18</v>
      </c>
      <c r="O2" s="69"/>
      <c r="P2" s="135" t="s">
        <v>378</v>
      </c>
      <c r="Q2" s="29">
        <v>0.85</v>
      </c>
    </row>
    <row r="3" spans="1:17" x14ac:dyDescent="0.25">
      <c r="A3" s="3" t="s">
        <v>345</v>
      </c>
      <c r="B3" s="3" t="s">
        <v>342</v>
      </c>
      <c r="C3" s="3" t="s">
        <v>346</v>
      </c>
      <c r="D3" s="3" t="s">
        <v>343</v>
      </c>
      <c r="E3" s="3" t="s">
        <v>344</v>
      </c>
      <c r="L3" s="193" t="s">
        <v>472</v>
      </c>
      <c r="M3" s="195">
        <v>0.11700000000000001</v>
      </c>
      <c r="N3" s="3">
        <v>18.100000000000001</v>
      </c>
      <c r="P3" s="3" t="s">
        <v>379</v>
      </c>
      <c r="Q3" s="3">
        <v>0.88</v>
      </c>
    </row>
    <row r="4" spans="1:17" x14ac:dyDescent="0.25">
      <c r="L4" s="172" t="s">
        <v>473</v>
      </c>
      <c r="M4" s="195">
        <v>0.126</v>
      </c>
      <c r="N4" s="3">
        <v>18.2</v>
      </c>
      <c r="P4" s="3" t="s">
        <v>380</v>
      </c>
      <c r="Q4" s="3">
        <v>0.89</v>
      </c>
    </row>
    <row r="5" spans="1:17" x14ac:dyDescent="0.25">
      <c r="L5" s="172" t="s">
        <v>382</v>
      </c>
      <c r="M5" s="195">
        <v>0.11799999999999999</v>
      </c>
      <c r="N5" s="69">
        <v>18.399999999999999</v>
      </c>
      <c r="P5" s="3" t="s">
        <v>381</v>
      </c>
      <c r="Q5" s="3">
        <v>0.89</v>
      </c>
    </row>
    <row r="6" spans="1:17" x14ac:dyDescent="0.25">
      <c r="L6" s="192" t="s">
        <v>449</v>
      </c>
      <c r="M6" s="195">
        <v>0.28999999999999998</v>
      </c>
      <c r="N6" s="69">
        <v>18.7</v>
      </c>
      <c r="O6" s="69"/>
      <c r="P6" s="3" t="s">
        <v>382</v>
      </c>
      <c r="Q6" s="3">
        <v>0.89</v>
      </c>
    </row>
    <row r="7" spans="1:17" x14ac:dyDescent="0.25">
      <c r="B7" s="3" t="s">
        <v>342</v>
      </c>
      <c r="C7" s="3" t="s">
        <v>343</v>
      </c>
      <c r="D7" s="3" t="s">
        <v>344</v>
      </c>
      <c r="F7" s="3" t="s">
        <v>342</v>
      </c>
      <c r="G7" s="3" t="s">
        <v>346</v>
      </c>
      <c r="H7" s="3" t="s">
        <v>343</v>
      </c>
      <c r="I7" s="3" t="s">
        <v>344</v>
      </c>
      <c r="L7" s="3" t="s">
        <v>474</v>
      </c>
      <c r="M7" s="195">
        <v>0.20899999999999999</v>
      </c>
      <c r="N7" s="3">
        <v>28.8</v>
      </c>
      <c r="P7" s="3" t="s">
        <v>383</v>
      </c>
      <c r="Q7" s="3">
        <v>0.89</v>
      </c>
    </row>
    <row r="8" spans="1:17" x14ac:dyDescent="0.25">
      <c r="A8" s="3" t="s">
        <v>494</v>
      </c>
      <c r="B8" s="3">
        <v>10</v>
      </c>
      <c r="C8" s="3">
        <v>3.4</v>
      </c>
      <c r="D8" s="3">
        <v>6</v>
      </c>
      <c r="F8" s="3">
        <v>10</v>
      </c>
      <c r="G8" s="3">
        <v>3</v>
      </c>
      <c r="H8" s="3">
        <v>3.4</v>
      </c>
      <c r="I8" s="3">
        <v>6</v>
      </c>
      <c r="L8" s="3" t="s">
        <v>475</v>
      </c>
      <c r="M8" s="195">
        <v>0.33700000000000002</v>
      </c>
      <c r="N8" s="69">
        <v>20.3</v>
      </c>
      <c r="O8" s="69"/>
      <c r="P8" s="3" t="s">
        <v>342</v>
      </c>
      <c r="Q8" s="3">
        <v>0.87</v>
      </c>
    </row>
    <row r="9" spans="1:17" x14ac:dyDescent="0.25">
      <c r="A9" s="3" t="s">
        <v>495</v>
      </c>
      <c r="B9" s="170">
        <v>0.87</v>
      </c>
      <c r="C9" s="170">
        <v>0.85</v>
      </c>
      <c r="D9" s="170">
        <v>0.89</v>
      </c>
      <c r="E9" s="170"/>
      <c r="F9" s="170">
        <v>0.87</v>
      </c>
      <c r="G9" s="170">
        <v>0.91</v>
      </c>
      <c r="H9" s="170">
        <v>0.85</v>
      </c>
      <c r="I9" s="170">
        <v>0.89</v>
      </c>
      <c r="L9" s="3" t="s">
        <v>476</v>
      </c>
      <c r="M9" s="195">
        <v>0.23899999999999999</v>
      </c>
      <c r="N9" s="69">
        <v>18.3</v>
      </c>
      <c r="P9" s="3" t="s">
        <v>384</v>
      </c>
      <c r="Q9" s="3">
        <v>0.88</v>
      </c>
    </row>
    <row r="10" spans="1:17" x14ac:dyDescent="0.25">
      <c r="A10" s="3" t="s">
        <v>496</v>
      </c>
      <c r="B10" s="3">
        <f>B8*B9</f>
        <v>8.6999999999999993</v>
      </c>
      <c r="C10" s="3">
        <f t="shared" ref="C10:I10" si="0">C8*C9</f>
        <v>2.8899999999999997</v>
      </c>
      <c r="D10" s="3">
        <f t="shared" si="0"/>
        <v>5.34</v>
      </c>
      <c r="F10" s="3">
        <f t="shared" si="0"/>
        <v>8.6999999999999993</v>
      </c>
      <c r="G10" s="3">
        <f t="shared" si="0"/>
        <v>2.73</v>
      </c>
      <c r="H10" s="3">
        <f t="shared" si="0"/>
        <v>2.8899999999999997</v>
      </c>
      <c r="I10" s="3">
        <f t="shared" si="0"/>
        <v>5.34</v>
      </c>
      <c r="L10" s="3" t="s">
        <v>477</v>
      </c>
      <c r="M10" s="195">
        <v>0.11</v>
      </c>
      <c r="N10" s="69">
        <v>19.5</v>
      </c>
      <c r="O10" s="69"/>
      <c r="P10" s="3" t="s">
        <v>385</v>
      </c>
      <c r="Q10" s="3">
        <v>0.89</v>
      </c>
    </row>
    <row r="11" spans="1:17" x14ac:dyDescent="0.25">
      <c r="A11" s="3" t="s">
        <v>469</v>
      </c>
      <c r="B11" s="171">
        <v>9.4E-2</v>
      </c>
      <c r="C11" s="171">
        <v>0.16600000000000001</v>
      </c>
      <c r="D11" s="171">
        <v>0.126</v>
      </c>
      <c r="F11" s="171">
        <v>9.4E-2</v>
      </c>
      <c r="G11" s="171">
        <v>0.39600000000000002</v>
      </c>
      <c r="H11" s="171">
        <v>0.16600000000000001</v>
      </c>
      <c r="I11" s="171">
        <v>0.126</v>
      </c>
      <c r="L11" s="192" t="s">
        <v>478</v>
      </c>
      <c r="M11" s="195">
        <v>0.08</v>
      </c>
      <c r="N11" s="196">
        <v>18.899999999999999</v>
      </c>
      <c r="O11" s="69"/>
      <c r="P11" s="3" t="s">
        <v>386</v>
      </c>
      <c r="Q11" s="177">
        <v>0.9</v>
      </c>
    </row>
    <row r="12" spans="1:17" x14ac:dyDescent="0.25">
      <c r="A12" s="3" t="s">
        <v>497</v>
      </c>
      <c r="B12" s="3">
        <f>B10*B11</f>
        <v>0.81779999999999997</v>
      </c>
      <c r="C12" s="3">
        <f t="shared" ref="C12:D12" si="1">C10*C11</f>
        <v>0.47973999999999994</v>
      </c>
      <c r="D12" s="3">
        <f t="shared" si="1"/>
        <v>0.67283999999999999</v>
      </c>
      <c r="F12" s="3">
        <f>F10*F11</f>
        <v>0.81779999999999997</v>
      </c>
      <c r="G12" s="3">
        <f t="shared" ref="G12:I12" si="2">G10*G11</f>
        <v>1.08108</v>
      </c>
      <c r="H12" s="3">
        <f t="shared" si="2"/>
        <v>0.47973999999999994</v>
      </c>
      <c r="I12" s="3">
        <f t="shared" si="2"/>
        <v>0.67283999999999999</v>
      </c>
      <c r="L12" s="192" t="s">
        <v>479</v>
      </c>
      <c r="M12" s="195">
        <v>0.191</v>
      </c>
      <c r="N12" s="3">
        <v>18.2</v>
      </c>
      <c r="P12" s="3" t="s">
        <v>387</v>
      </c>
      <c r="Q12" s="3">
        <v>0.89</v>
      </c>
    </row>
    <row r="13" spans="1:17" x14ac:dyDescent="0.25">
      <c r="L13" s="173" t="s">
        <v>346</v>
      </c>
      <c r="M13" s="195">
        <v>0.39600000000000002</v>
      </c>
      <c r="N13" s="69">
        <v>23.6</v>
      </c>
      <c r="P13" s="3" t="s">
        <v>388</v>
      </c>
      <c r="Q13" s="3">
        <v>0.91</v>
      </c>
    </row>
    <row r="14" spans="1:17" x14ac:dyDescent="0.25">
      <c r="A14" s="3" t="s">
        <v>498</v>
      </c>
      <c r="C14" s="176">
        <f>((B12+C12+D12)/3)*1000</f>
        <v>656.79333333333329</v>
      </c>
      <c r="D14" s="176"/>
      <c r="E14" s="176"/>
      <c r="F14" s="176"/>
      <c r="G14" s="176">
        <f>((F12+G12+H12+I12)/4)*1000</f>
        <v>762.86500000000001</v>
      </c>
      <c r="L14" s="3" t="s">
        <v>480</v>
      </c>
      <c r="M14" s="195">
        <v>9.4E-2</v>
      </c>
      <c r="N14" s="3">
        <v>18.7</v>
      </c>
      <c r="O14" s="69"/>
      <c r="P14" s="3" t="s">
        <v>389</v>
      </c>
      <c r="Q14" s="3">
        <v>0.91</v>
      </c>
    </row>
    <row r="15" spans="1:17" x14ac:dyDescent="0.25">
      <c r="L15" s="173" t="s">
        <v>343</v>
      </c>
      <c r="M15" s="195">
        <v>0.16600000000000001</v>
      </c>
      <c r="N15" s="3">
        <v>28.7</v>
      </c>
      <c r="P15" s="3" t="s">
        <v>390</v>
      </c>
      <c r="Q15" s="3">
        <v>0.22</v>
      </c>
    </row>
    <row r="16" spans="1:17" x14ac:dyDescent="0.25">
      <c r="A16" s="3" t="s">
        <v>470</v>
      </c>
      <c r="B16" s="3">
        <v>18.7</v>
      </c>
      <c r="C16" s="69">
        <v>28.7</v>
      </c>
      <c r="D16" s="3">
        <v>18.2</v>
      </c>
      <c r="F16" s="3">
        <v>18.7</v>
      </c>
      <c r="G16" s="69">
        <v>23.6</v>
      </c>
      <c r="H16" s="69">
        <v>28.7</v>
      </c>
      <c r="I16" s="3">
        <v>18.2</v>
      </c>
      <c r="L16" s="174" t="s">
        <v>481</v>
      </c>
      <c r="M16" s="195">
        <v>0.248</v>
      </c>
      <c r="N16" s="3">
        <v>18.600000000000001</v>
      </c>
      <c r="P16" s="3" t="s">
        <v>391</v>
      </c>
      <c r="Q16" s="3">
        <v>0.94</v>
      </c>
    </row>
    <row r="17" spans="1:17" x14ac:dyDescent="0.25">
      <c r="A17" s="3" t="s">
        <v>499</v>
      </c>
      <c r="B17" s="177">
        <f>B16*B10</f>
        <v>162.68999999999997</v>
      </c>
      <c r="C17" s="177">
        <f t="shared" ref="C17:D17" si="3">C16*C10</f>
        <v>82.942999999999984</v>
      </c>
      <c r="D17" s="177">
        <f t="shared" si="3"/>
        <v>97.187999999999988</v>
      </c>
      <c r="E17" s="177"/>
      <c r="F17" s="177">
        <f>F16*F10</f>
        <v>162.68999999999997</v>
      </c>
      <c r="G17" s="177">
        <f t="shared" ref="G17" si="4">G16*G10</f>
        <v>64.427999999999997</v>
      </c>
      <c r="H17" s="177">
        <f t="shared" ref="H17" si="5">H16*H10</f>
        <v>82.942999999999984</v>
      </c>
      <c r="I17" s="177">
        <f>I16*I10</f>
        <v>97.187999999999988</v>
      </c>
      <c r="J17" s="177"/>
      <c r="L17" s="3" t="s">
        <v>482</v>
      </c>
      <c r="M17" s="195">
        <v>0.17699999999999999</v>
      </c>
      <c r="N17" s="3">
        <v>18.5</v>
      </c>
      <c r="O17" s="69"/>
      <c r="P17" s="3" t="s">
        <v>392</v>
      </c>
      <c r="Q17" s="3">
        <v>0.9</v>
      </c>
    </row>
    <row r="18" spans="1:17" x14ac:dyDescent="0.25">
      <c r="B18" s="177"/>
      <c r="C18" s="177"/>
      <c r="D18" s="177"/>
      <c r="E18" s="177"/>
      <c r="F18" s="177"/>
      <c r="G18" s="177"/>
      <c r="H18" s="177"/>
      <c r="I18" s="177"/>
      <c r="J18" s="177"/>
      <c r="L18" s="3" t="s">
        <v>483</v>
      </c>
      <c r="M18" s="195">
        <v>7.8E-2</v>
      </c>
      <c r="N18" s="3">
        <v>16.899999999999999</v>
      </c>
      <c r="P18" s="3" t="s">
        <v>393</v>
      </c>
      <c r="Q18" s="3">
        <v>0.9</v>
      </c>
    </row>
    <row r="19" spans="1:17" x14ac:dyDescent="0.25">
      <c r="A19" s="3" t="s">
        <v>500</v>
      </c>
      <c r="B19" s="177">
        <f>AVERAGE(B17:D17)</f>
        <v>114.27366666666664</v>
      </c>
      <c r="C19" s="177"/>
      <c r="D19" s="177"/>
      <c r="E19" s="177"/>
      <c r="F19" s="177">
        <f>AVERAGE(F17:I17)</f>
        <v>101.81224999999998</v>
      </c>
      <c r="G19" s="177"/>
      <c r="H19" s="177"/>
      <c r="I19" s="177"/>
      <c r="J19" s="177"/>
      <c r="L19" s="3" t="s">
        <v>484</v>
      </c>
      <c r="M19" s="195">
        <v>0.189</v>
      </c>
      <c r="N19" s="3">
        <v>18.899999999999999</v>
      </c>
      <c r="P19" s="3" t="s">
        <v>394</v>
      </c>
      <c r="Q19" s="3">
        <v>0.9</v>
      </c>
    </row>
    <row r="20" spans="1:17" x14ac:dyDescent="0.25">
      <c r="B20" s="177"/>
      <c r="C20" s="177"/>
      <c r="D20" s="177"/>
      <c r="E20" s="177"/>
      <c r="F20" s="177"/>
      <c r="G20" s="177"/>
      <c r="H20" s="177"/>
      <c r="I20" s="177"/>
      <c r="J20" s="177"/>
      <c r="L20" s="3" t="s">
        <v>485</v>
      </c>
      <c r="M20" s="195">
        <v>0.16200000000000001</v>
      </c>
      <c r="N20" s="3">
        <v>18.7</v>
      </c>
      <c r="P20" s="3" t="s">
        <v>395</v>
      </c>
      <c r="Q20" s="3">
        <v>0.9</v>
      </c>
    </row>
    <row r="21" spans="1:17" x14ac:dyDescent="0.25">
      <c r="B21" s="177"/>
      <c r="C21" s="177"/>
      <c r="D21" s="177"/>
      <c r="E21" s="177"/>
      <c r="F21" s="177"/>
      <c r="G21" s="177"/>
      <c r="H21" s="177"/>
      <c r="I21" s="177"/>
      <c r="J21" s="177"/>
      <c r="L21" s="3" t="s">
        <v>486</v>
      </c>
      <c r="M21" s="195">
        <v>0.10199999999999999</v>
      </c>
      <c r="N21" s="3">
        <v>17.7</v>
      </c>
      <c r="P21" s="3" t="s">
        <v>396</v>
      </c>
      <c r="Q21" s="3">
        <v>0.9</v>
      </c>
    </row>
    <row r="22" spans="1:17" x14ac:dyDescent="0.25">
      <c r="L22" s="3" t="s">
        <v>487</v>
      </c>
      <c r="M22" s="195">
        <v>0.14699999999999999</v>
      </c>
      <c r="N22" s="196">
        <v>18.18</v>
      </c>
      <c r="P22" s="3" t="s">
        <v>397</v>
      </c>
      <c r="Q22" s="3">
        <v>0.9</v>
      </c>
    </row>
    <row r="23" spans="1:17" x14ac:dyDescent="0.25">
      <c r="L23" s="3" t="s">
        <v>488</v>
      </c>
      <c r="M23" s="195">
        <v>0.11</v>
      </c>
      <c r="N23" s="3">
        <v>17.899999999999999</v>
      </c>
    </row>
    <row r="24" spans="1:17" x14ac:dyDescent="0.25">
      <c r="L24" s="193" t="s">
        <v>489</v>
      </c>
      <c r="M24" s="195">
        <v>0.17280000000000001</v>
      </c>
      <c r="N24" s="197">
        <v>18.78</v>
      </c>
      <c r="P24" s="3" t="s">
        <v>490</v>
      </c>
    </row>
    <row r="26" spans="1:17" x14ac:dyDescent="0.25">
      <c r="L26" s="69" t="s">
        <v>491</v>
      </c>
      <c r="M26" s="3" t="s">
        <v>492</v>
      </c>
    </row>
    <row r="27" spans="1:17" x14ac:dyDescent="0.25">
      <c r="M27" s="3" t="s">
        <v>493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81330-78a3-40f3-8099-e15c90d368cb">XSRFWMESHWEX-1235548962-18143</_dlc_DocId>
    <_dlc_DocIdUrl xmlns="e8f81330-78a3-40f3-8099-e15c90d368cb">
      <Url>https://vereindonausoja.sharepoint.com/sites/Innovation/_layouts/15/DocIdRedir.aspx?ID=XSRFWMESHWEX-1235548962-18143</Url>
      <Description>XSRFWMESHWEX-1235548962-18143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E48FCDBF898C4BA67789B58F7569DB" ma:contentTypeVersion="12" ma:contentTypeDescription="Ein neues Dokument erstellen." ma:contentTypeScope="" ma:versionID="ca37ac41c703330ae9affa88531207f8">
  <xsd:schema xmlns:xsd="http://www.w3.org/2001/XMLSchema" xmlns:xs="http://www.w3.org/2001/XMLSchema" xmlns:p="http://schemas.microsoft.com/office/2006/metadata/properties" xmlns:ns2="e8f81330-78a3-40f3-8099-e15c90d368cb" xmlns:ns3="4b145c32-6cab-4393-920a-804c7388c31f" targetNamespace="http://schemas.microsoft.com/office/2006/metadata/properties" ma:root="true" ma:fieldsID="56a78d5ccde9f50b0495d93eb6d82558" ns2:_="" ns3:_="">
    <xsd:import namespace="e8f81330-78a3-40f3-8099-e15c90d368cb"/>
    <xsd:import namespace="4b145c32-6cab-4393-920a-804c7388c3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81330-78a3-40f3-8099-e15c90d368c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45c32-6cab-4393-920a-804c7388c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842C90B-5F2F-4A78-BE72-B6CFCD2D1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70F77B-A837-4B69-83AE-4D5F0AC72358}">
  <ds:schemaRefs>
    <ds:schemaRef ds:uri="http://purl.org/dc/elements/1.1/"/>
    <ds:schemaRef ds:uri="http://schemas.microsoft.com/office/2006/metadata/properties"/>
    <ds:schemaRef ds:uri="e8f81330-78a3-40f3-8099-e15c90d368cb"/>
    <ds:schemaRef ds:uri="http://purl.org/dc/terms/"/>
    <ds:schemaRef ds:uri="http://schemas.openxmlformats.org/package/2006/metadata/core-properties"/>
    <ds:schemaRef ds:uri="4b145c32-6cab-4393-920a-804c7388c31f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65A656-1290-469B-AFAF-83F690976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81330-78a3-40f3-8099-e15c90d368cb"/>
    <ds:schemaRef ds:uri="4b145c32-6cab-4393-920a-804c7388c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5F40123-1190-4452-8FD5-C589CF975D2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 option 1 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notz</dc:creator>
  <cp:keywords/>
  <dc:description/>
  <cp:lastModifiedBy>notz</cp:lastModifiedBy>
  <cp:revision/>
  <dcterms:created xsi:type="dcterms:W3CDTF">2019-08-15T12:33:08Z</dcterms:created>
  <dcterms:modified xsi:type="dcterms:W3CDTF">2020-12-02T08:30:27Z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0x010100C1E48FCDBF898C4BA67789B58F7569DB</vt:lpwstr>
  </property>
  <property fmtid="{D5CDD505-2E9C-101B-9397-08002B2CF9AE}" pid="3" name="_dlc_DocIdItemGuid">
    <vt:lpwstr>a7720dec-5e3d-449e-9a12-1bca6a9bcfe6</vt:lpwstr>
  </property>
</Properties>
</file>