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otz\Desktop\final final\"/>
    </mc:Choice>
  </mc:AlternateContent>
  <bookViews>
    <workbookView xWindow="-105" yWindow="-105" windowWidth="19425" windowHeight="10425" firstSheet="10" activeTab="10"/>
  </bookViews>
  <sheets>
    <sheet name="Output" sheetId="26" r:id="rId1"/>
    <sheet name="Data source" sheetId="21" r:id="rId2"/>
    <sheet name="Site characteristics" sheetId="1" r:id="rId3"/>
    <sheet name="Without legumes" sheetId="17" r:id="rId4"/>
    <sheet name="With legumes option 1 " sheetId="16" r:id="rId5"/>
    <sheet name="Data for yield stability" sheetId="12" r:id="rId6"/>
    <sheet name="GM" sheetId="22" r:id="rId7"/>
    <sheet name="N fertilizer" sheetId="23" r:id="rId8"/>
    <sheet name="Protein &amp; Energy Output" sheetId="24" r:id="rId9"/>
    <sheet name="Crop Diversity" sheetId="25" r:id="rId10"/>
    <sheet name="NO3" sheetId="30" r:id="rId11"/>
    <sheet name="N2O calculations" sheetId="27" r:id="rId12"/>
    <sheet name="N2O default values" sheetId="28" r:id="rId13"/>
    <sheet name="Mapping crops" sheetId="29" r:id="rId14"/>
  </sheets>
  <calcPr calcId="152511"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3" i="12" l="1"/>
  <c r="G14" i="12"/>
  <c r="C14" i="12"/>
  <c r="I15" i="22"/>
  <c r="B15" i="22"/>
  <c r="K25" i="23"/>
  <c r="J25" i="23"/>
  <c r="I27" i="23"/>
  <c r="B27" i="23"/>
  <c r="C14" i="24"/>
  <c r="G14" i="24"/>
  <c r="F19" i="24"/>
  <c r="B19" i="24"/>
  <c r="K11" i="30"/>
  <c r="K6" i="30"/>
  <c r="J3" i="26"/>
  <c r="J2" i="26"/>
  <c r="D25" i="23"/>
  <c r="C25" i="23"/>
  <c r="B25" i="23"/>
  <c r="D12" i="22"/>
  <c r="C12" i="22"/>
  <c r="B12" i="22"/>
  <c r="K12" i="22"/>
  <c r="I12" i="22"/>
  <c r="K19" i="22"/>
  <c r="J19" i="22"/>
  <c r="K25" i="22"/>
  <c r="J25" i="22"/>
  <c r="I25" i="22"/>
  <c r="D19" i="22"/>
  <c r="D25" i="22"/>
  <c r="C25" i="22"/>
  <c r="C19" i="22"/>
  <c r="B25" i="22"/>
  <c r="B19" i="22"/>
  <c r="K28" i="27"/>
  <c r="J28" i="27"/>
  <c r="I28" i="27"/>
  <c r="C28" i="27"/>
  <c r="D28" i="27"/>
  <c r="B28" i="27"/>
  <c r="B13" i="23"/>
  <c r="I9" i="27"/>
  <c r="I10" i="27"/>
  <c r="I11" i="27"/>
  <c r="J9" i="27"/>
  <c r="K10" i="27"/>
  <c r="B9" i="27"/>
  <c r="C9" i="27"/>
  <c r="C11" i="27"/>
  <c r="K7" i="27"/>
  <c r="K8" i="27"/>
  <c r="J7" i="27"/>
  <c r="J8" i="27"/>
  <c r="I7" i="27"/>
  <c r="I24" i="27"/>
  <c r="D7" i="27"/>
  <c r="C7" i="27"/>
  <c r="C24" i="27"/>
  <c r="B7" i="27"/>
  <c r="D4" i="27"/>
  <c r="C4" i="27"/>
  <c r="B4" i="27"/>
  <c r="A4" i="27"/>
  <c r="D3" i="27"/>
  <c r="C3" i="27"/>
  <c r="B3" i="27"/>
  <c r="A3" i="27"/>
  <c r="D2" i="27"/>
  <c r="C2" i="27"/>
  <c r="B2" i="27"/>
  <c r="A2" i="27"/>
  <c r="D1" i="27"/>
  <c r="C1" i="27"/>
  <c r="B1" i="27"/>
  <c r="A1" i="27"/>
  <c r="T24" i="29"/>
  <c r="S24" i="29"/>
  <c r="R24" i="29"/>
  <c r="Q24" i="29"/>
  <c r="P24" i="29"/>
  <c r="M24" i="29"/>
  <c r="L24" i="29"/>
  <c r="K24" i="29"/>
  <c r="J24" i="29"/>
  <c r="I24" i="29"/>
  <c r="F24" i="29"/>
  <c r="E24" i="29"/>
  <c r="D24" i="29"/>
  <c r="C24" i="29"/>
  <c r="B24" i="29"/>
  <c r="U22" i="28"/>
  <c r="U21" i="28"/>
  <c r="U20" i="28"/>
  <c r="U19" i="28"/>
  <c r="U18" i="28"/>
  <c r="Q18" i="28"/>
  <c r="U17" i="28"/>
  <c r="Q17" i="28"/>
  <c r="U16" i="28"/>
  <c r="R16" i="28"/>
  <c r="P16" i="28"/>
  <c r="U15" i="28"/>
  <c r="U14" i="28"/>
  <c r="U13" i="28"/>
  <c r="U12" i="28"/>
  <c r="R12" i="28"/>
  <c r="U11" i="28"/>
  <c r="R11" i="28"/>
  <c r="P11" i="28"/>
  <c r="U10" i="28"/>
  <c r="P10" i="28"/>
  <c r="U9" i="28"/>
  <c r="R9" i="28"/>
  <c r="U8" i="28"/>
  <c r="U7" i="28"/>
  <c r="U6" i="28"/>
  <c r="U5" i="28"/>
  <c r="U4" i="28"/>
  <c r="E4" i="28"/>
  <c r="U3" i="28"/>
  <c r="E3" i="28"/>
  <c r="U2" i="28"/>
  <c r="G2" i="28"/>
  <c r="E2" i="28"/>
  <c r="D25" i="27"/>
  <c r="K27" i="27"/>
  <c r="J27" i="27"/>
  <c r="I27" i="27"/>
  <c r="D27" i="27"/>
  <c r="C27" i="27"/>
  <c r="D24" i="27"/>
  <c r="B8" i="27"/>
  <c r="B14" i="27"/>
  <c r="B15" i="27"/>
  <c r="B17" i="27"/>
  <c r="D8" i="27"/>
  <c r="D14" i="27"/>
  <c r="B24" i="27"/>
  <c r="C8" i="27"/>
  <c r="C14" i="27"/>
  <c r="I8" i="27"/>
  <c r="K24" i="27"/>
  <c r="J12" i="22"/>
  <c r="C15" i="27"/>
  <c r="C16" i="27"/>
  <c r="C18" i="27"/>
  <c r="J10" i="22"/>
  <c r="K10" i="22"/>
  <c r="K13" i="22"/>
  <c r="I10" i="22"/>
  <c r="I13" i="22"/>
  <c r="D10" i="22"/>
  <c r="D13" i="22"/>
  <c r="C10" i="22"/>
  <c r="C13" i="22"/>
  <c r="B10" i="22"/>
  <c r="B13" i="22"/>
  <c r="D21" i="25"/>
  <c r="E21" i="25"/>
  <c r="B21" i="25"/>
  <c r="D19" i="25"/>
  <c r="E19" i="25"/>
  <c r="E22" i="25"/>
  <c r="Q3" i="26"/>
  <c r="B19" i="25"/>
  <c r="E14" i="25"/>
  <c r="D13" i="25"/>
  <c r="E13" i="25"/>
  <c r="E16" i="25"/>
  <c r="Q2" i="26"/>
  <c r="F7" i="25"/>
  <c r="H10" i="24"/>
  <c r="H17" i="24"/>
  <c r="G10" i="24"/>
  <c r="G17" i="24"/>
  <c r="G12" i="24"/>
  <c r="F10" i="24"/>
  <c r="F17" i="24"/>
  <c r="P3" i="26"/>
  <c r="F12" i="24"/>
  <c r="D10" i="24"/>
  <c r="D17" i="24"/>
  <c r="C10" i="24"/>
  <c r="C17" i="24"/>
  <c r="B10" i="24"/>
  <c r="B17" i="24"/>
  <c r="P2" i="26"/>
  <c r="B12" i="24"/>
  <c r="K23" i="23"/>
  <c r="K11" i="27"/>
  <c r="J23" i="23"/>
  <c r="J11" i="27"/>
  <c r="D23" i="23"/>
  <c r="D11" i="27"/>
  <c r="C23" i="23"/>
  <c r="B23" i="23"/>
  <c r="B11" i="27"/>
  <c r="B27" i="27"/>
  <c r="K18" i="23"/>
  <c r="J18" i="23"/>
  <c r="J10" i="27"/>
  <c r="D18" i="23"/>
  <c r="D10" i="27"/>
  <c r="C18" i="23"/>
  <c r="C10" i="27"/>
  <c r="B18" i="23"/>
  <c r="B10" i="27"/>
  <c r="K13" i="23"/>
  <c r="K25" i="27"/>
  <c r="J13" i="23"/>
  <c r="J25" i="27"/>
  <c r="D13" i="23"/>
  <c r="D9" i="27"/>
  <c r="C13" i="23"/>
  <c r="C25" i="27"/>
  <c r="J13" i="22"/>
  <c r="H20" i="12"/>
  <c r="N3" i="26"/>
  <c r="H19" i="12"/>
  <c r="N2" i="26"/>
  <c r="E3" i="26"/>
  <c r="D26" i="27"/>
  <c r="D15" i="27"/>
  <c r="D17" i="27"/>
  <c r="J14" i="27"/>
  <c r="J15" i="27"/>
  <c r="J17" i="27"/>
  <c r="K14" i="27"/>
  <c r="K15" i="27"/>
  <c r="K17" i="27"/>
  <c r="E2" i="26"/>
  <c r="B16" i="27"/>
  <c r="B18" i="27"/>
  <c r="B19" i="27"/>
  <c r="C17" i="27"/>
  <c r="C19" i="27"/>
  <c r="K2" i="26"/>
  <c r="L2" i="26"/>
  <c r="I2" i="26"/>
  <c r="I14" i="27"/>
  <c r="I15" i="27"/>
  <c r="I17" i="27"/>
  <c r="J24" i="27"/>
  <c r="I25" i="27"/>
  <c r="K9" i="27"/>
  <c r="K26" i="27"/>
  <c r="H12" i="24"/>
  <c r="O3" i="26"/>
  <c r="B25" i="27"/>
  <c r="B31" i="27"/>
  <c r="D12" i="24"/>
  <c r="O2" i="26"/>
  <c r="C12" i="24"/>
  <c r="C26" i="27"/>
  <c r="I26" i="27"/>
  <c r="B26" i="27"/>
  <c r="J26" i="27"/>
  <c r="H2" i="26"/>
  <c r="G2" i="26"/>
  <c r="C31" i="27"/>
  <c r="K16" i="27"/>
  <c r="K18" i="27"/>
  <c r="K19" i="27"/>
  <c r="K31" i="27"/>
  <c r="I16" i="27"/>
  <c r="I18" i="27"/>
  <c r="I19" i="27"/>
  <c r="I31" i="27"/>
  <c r="J16" i="27"/>
  <c r="J18" i="27"/>
  <c r="J19" i="27"/>
  <c r="J31" i="27"/>
  <c r="K3" i="26"/>
  <c r="L3" i="26"/>
  <c r="I3" i="26"/>
  <c r="D16" i="27"/>
  <c r="D18" i="27"/>
  <c r="D19" i="27"/>
  <c r="D31" i="27"/>
  <c r="H31" i="27"/>
  <c r="M3" i="26"/>
  <c r="A31" i="27"/>
  <c r="M2" i="26"/>
  <c r="G3" i="26"/>
  <c r="H3" i="26"/>
</calcChain>
</file>

<file path=xl/comments1.xml><?xml version="1.0" encoding="utf-8"?>
<comments xmlns="http://schemas.openxmlformats.org/spreadsheetml/2006/main">
  <authors>
    <author>notz</author>
  </authors>
  <commentList>
    <comment ref="F1" authorId="0" shapeId="0">
      <text>
        <r>
          <rPr>
            <b/>
            <sz val="9"/>
            <color indexed="81"/>
            <rFont val="Segoe UI"/>
            <family val="2"/>
          </rPr>
          <t>notz:</t>
        </r>
        <r>
          <rPr>
            <sz val="9"/>
            <color indexed="81"/>
            <rFont val="Segoe UI"/>
            <family val="2"/>
          </rPr>
          <t xml:space="preserve">
Only available for compared cropping systems that include legumes other than soybean, as a calculator to detect the actual feed value is used, that is based on soybean and wheat prices.</t>
        </r>
      </text>
    </comment>
    <comment ref="G1" authorId="0" shapeId="0">
      <text>
        <r>
          <rPr>
            <b/>
            <sz val="9"/>
            <color indexed="81"/>
            <rFont val="Segoe UI"/>
            <family val="2"/>
          </rPr>
          <t>notz:</t>
        </r>
        <r>
          <rPr>
            <sz val="9"/>
            <color indexed="81"/>
            <rFont val="Segoe UI"/>
            <family val="2"/>
          </rPr>
          <t xml:space="preserve">
Assumes a carbon tax of 150€/t CO2 on mineral fertilizer inputs.
(extreme scenario if CC mitigation strategies become more important)</t>
        </r>
      </text>
    </comment>
    <comment ref="H1" authorId="0" shapeId="0">
      <text>
        <r>
          <rPr>
            <b/>
            <sz val="9"/>
            <color indexed="81"/>
            <rFont val="Segoe UI"/>
            <family val="2"/>
          </rPr>
          <t>notz:</t>
        </r>
        <r>
          <rPr>
            <sz val="9"/>
            <color indexed="81"/>
            <rFont val="Segoe UI"/>
            <family val="2"/>
          </rPr>
          <t xml:space="preserve">
Assumes a carbon tax of 50€/t CO2 on mineral fertilizer inputs.
(more realistic scenario in the next few years )</t>
        </r>
      </text>
    </comment>
  </commentList>
</comments>
</file>

<file path=xl/sharedStrings.xml><?xml version="1.0" encoding="utf-8"?>
<sst xmlns="http://schemas.openxmlformats.org/spreadsheetml/2006/main" count="993" uniqueCount="452">
  <si>
    <t>Soil type</t>
  </si>
  <si>
    <t>Field size</t>
  </si>
  <si>
    <t>Name of crop</t>
  </si>
  <si>
    <t>Use of crop (grain, silage, biomass,…)</t>
  </si>
  <si>
    <t>C to N ratio of SOM</t>
  </si>
  <si>
    <t>Ploughing</t>
  </si>
  <si>
    <t>Harrowing</t>
  </si>
  <si>
    <t>Seedbed preparation</t>
  </si>
  <si>
    <t>Seeds</t>
  </si>
  <si>
    <t>Specify</t>
  </si>
  <si>
    <t>Machinery used</t>
  </si>
  <si>
    <t>Fertilisation</t>
  </si>
  <si>
    <t>N-fertiliser</t>
  </si>
  <si>
    <t>P-fertiliser</t>
  </si>
  <si>
    <t>K-fertiliser</t>
  </si>
  <si>
    <t>N-P-K fertiliser</t>
  </si>
  <si>
    <t>S-fertiliser</t>
  </si>
  <si>
    <t>CaCO3</t>
  </si>
  <si>
    <t>Compost</t>
  </si>
  <si>
    <t>Manure</t>
  </si>
  <si>
    <t>Application method</t>
  </si>
  <si>
    <t>Plant protection</t>
  </si>
  <si>
    <t>Pesticide</t>
  </si>
  <si>
    <t>Total number of applications</t>
  </si>
  <si>
    <t>Herbicide</t>
  </si>
  <si>
    <t>Fungicide</t>
  </si>
  <si>
    <t>Harvest</t>
  </si>
  <si>
    <t>Harvesting</t>
  </si>
  <si>
    <t>Residue treatment</t>
  </si>
  <si>
    <t>Post-harvest treatment</t>
  </si>
  <si>
    <t>Output</t>
  </si>
  <si>
    <t>Variable costs</t>
  </si>
  <si>
    <t>Type</t>
  </si>
  <si>
    <t>Residue removed</t>
  </si>
  <si>
    <t>Yield</t>
  </si>
  <si>
    <t>Costs of seeds (Unit [EUR/ha])</t>
  </si>
  <si>
    <t>Mechani-sation</t>
  </si>
  <si>
    <t>Please describe the crop rotation.</t>
  </si>
  <si>
    <t>Crop rotation</t>
  </si>
  <si>
    <t>Notes for completing</t>
  </si>
  <si>
    <t xml:space="preserve"> Description with units</t>
  </si>
  <si>
    <t>Costs of crop protection measures (Unit [EUR/ha])</t>
  </si>
  <si>
    <t>Total variable costs of machinery (Unit [EUR/ha])</t>
  </si>
  <si>
    <t>Costs of irrigation (Unit [EUR/ha])</t>
  </si>
  <si>
    <t>Costs of insurcance (Unit [EUR/ha])</t>
  </si>
  <si>
    <t>Drying costs, cleaning costs (Unit [EUR/ha])</t>
  </si>
  <si>
    <t>Total variable costs  (Unit [EUR/ha])</t>
  </si>
  <si>
    <t>CROP 1</t>
  </si>
  <si>
    <t>CROP 2</t>
  </si>
  <si>
    <t xml:space="preserve">Organic carbon content of the top soil </t>
  </si>
  <si>
    <t xml:space="preserve">Bulk densitiy of top soil </t>
  </si>
  <si>
    <t>Topsoil</t>
  </si>
  <si>
    <t xml:space="preserve">Annual mineralisation rate </t>
  </si>
  <si>
    <t>Water holding capacity in the root zone</t>
  </si>
  <si>
    <t>Precipitation in the winter half (mm)</t>
  </si>
  <si>
    <t>Annual precipitation (mm)</t>
  </si>
  <si>
    <t>Please indicate the name of the region (e.g. Brandenburg) and the code according to the specification of the territorial statistical units of the second level (NUTS 2*) (e.g. DE40 ).</t>
  </si>
  <si>
    <t>Region</t>
  </si>
  <si>
    <t>Site</t>
  </si>
  <si>
    <t>Please indicate the local name of the site within the region e.g. name of the soil type, class…</t>
  </si>
  <si>
    <t>Please describe the typical soil type of your region (e.g. sandy loam).</t>
  </si>
  <si>
    <t xml:space="preserve">If you do not have the following information we will help you and might use default values. </t>
  </si>
  <si>
    <t>Please indicate the average AZ (e.g. 49)</t>
  </si>
  <si>
    <t xml:space="preserve">Please indicate the carbon to nitrogen ratio of the soil organic matter (e.g. 11). </t>
  </si>
  <si>
    <t>Only for Germany: Average german soil rating index</t>
  </si>
  <si>
    <t>Cover crop (following the crop above)</t>
  </si>
  <si>
    <t>Variety</t>
  </si>
  <si>
    <t>Mechanical weed management</t>
  </si>
  <si>
    <t>Total costs of fertilizer (Unit [EUR/ha])</t>
  </si>
  <si>
    <t>Subsidies (general + specific per crop (Unit [EUR/ha])</t>
  </si>
  <si>
    <t>Content of N, P, K in the fertiliser (%)</t>
  </si>
  <si>
    <t>Year</t>
  </si>
  <si>
    <t>Please indicate the years of cultivation (e.g. 2015-2018).</t>
  </si>
  <si>
    <r>
      <t>Amount [kg/ha</t>
    </r>
    <r>
      <rPr>
        <sz val="11"/>
        <color theme="1"/>
        <rFont val="Calibri"/>
        <family val="2"/>
        <scheme val="minor"/>
      </rPr>
      <t>]</t>
    </r>
  </si>
  <si>
    <t>Please indicate the average field size [ha].</t>
  </si>
  <si>
    <t>Please indicate the average C_org [% C in DM] (e.g. 0,9%)</t>
  </si>
  <si>
    <r>
      <t>Please indicate the bulk density of the top soil [g/cm³] (e.g. 1,5g/cm</t>
    </r>
    <r>
      <rPr>
        <vertAlign val="superscript"/>
        <sz val="11"/>
        <color theme="1"/>
        <rFont val="Calibri"/>
        <family val="2"/>
        <scheme val="minor"/>
      </rPr>
      <t>3</t>
    </r>
    <r>
      <rPr>
        <sz val="11"/>
        <color theme="1"/>
        <rFont val="Calibri"/>
        <family val="2"/>
        <scheme val="minor"/>
      </rPr>
      <t>).</t>
    </r>
  </si>
  <si>
    <t>Please indicate the depth of the top soil layer [cm] (e.g. 30 cm).</t>
  </si>
  <si>
    <t>Please indicate the annual mineralisation rate [%] (e.g. 1,7%).</t>
  </si>
  <si>
    <t xml:space="preserve">Please indicate the water holding capacity in the root zone [mm] (e.g. 400mm). </t>
  </si>
  <si>
    <t xml:space="preserve">Please indicate the annual precipitation [mm] (e.g. 510mm). </t>
  </si>
  <si>
    <t xml:space="preserve">Please indicate the precipitation in the winter half, from October to March [mm] (e.g.220mm). </t>
  </si>
  <si>
    <t xml:space="preserve">Amount [t/ha] </t>
  </si>
  <si>
    <t xml:space="preserve">Yield [t/ha] </t>
  </si>
  <si>
    <t>Number of year</t>
  </si>
  <si>
    <t>Crop [name of crop]:</t>
  </si>
  <si>
    <t>Organic fertilizers</t>
  </si>
  <si>
    <t>Composition</t>
  </si>
  <si>
    <t>Mineral fertilizers</t>
  </si>
  <si>
    <r>
      <t>Total amount [kg or m</t>
    </r>
    <r>
      <rPr>
        <vertAlign val="superscript"/>
        <sz val="11"/>
        <color theme="1"/>
        <rFont val="Calibri"/>
        <family val="2"/>
        <scheme val="minor"/>
      </rPr>
      <t>3</t>
    </r>
    <r>
      <rPr>
        <sz val="11"/>
        <color theme="1"/>
        <rFont val="Calibri"/>
        <family val="2"/>
        <scheme val="minor"/>
      </rPr>
      <t>/ha]</t>
    </r>
  </si>
  <si>
    <t>Amount [kg or l/ha]</t>
  </si>
  <si>
    <t>Total amount [kg or l/ha]</t>
  </si>
  <si>
    <t>Please specify if machinery was used for:</t>
  </si>
  <si>
    <t>Please indicate the variety, amount of seeds and machinery used.</t>
  </si>
  <si>
    <t>Please indicate the specific fertiliser types, composition, application methods, total amounts and total number of applications applied.</t>
  </si>
  <si>
    <t>Please indicate the specific plant protection measures, application methods, amounts and total number of applications.</t>
  </si>
  <si>
    <t>Please specify  the harvesting process, including residue treatemant and post-harvest treatment and name machinery used.</t>
  </si>
  <si>
    <t>Please specify the yield and residues removed, name machinery used and the average selling price of the crop.</t>
  </si>
  <si>
    <t>Crop internally used (e.g. as feed) or sold?</t>
  </si>
  <si>
    <t xml:space="preserve">Please indicate the specific costs of production, the total variable costs and subsidies. </t>
  </si>
  <si>
    <t>grain</t>
  </si>
  <si>
    <t xml:space="preserve">MAP </t>
  </si>
  <si>
    <t>CROP 3</t>
  </si>
  <si>
    <t xml:space="preserve">Instecticide </t>
  </si>
  <si>
    <t>Winter Wheat</t>
  </si>
  <si>
    <t>Maize</t>
  </si>
  <si>
    <t>Soyabean</t>
  </si>
  <si>
    <t>Burgenland (AT11); Südburgenland (AT113)</t>
  </si>
  <si>
    <t>Pseudogley</t>
  </si>
  <si>
    <t>loamy silt (lehmiger Schluff)</t>
  </si>
  <si>
    <t>0,6ha (test sites of agricultural school)</t>
  </si>
  <si>
    <t>Raphanus, Fagopyrum,  Phacelia, Sinapis alba</t>
  </si>
  <si>
    <t>various</t>
  </si>
  <si>
    <t>n.a.</t>
  </si>
  <si>
    <t>n.a</t>
  </si>
  <si>
    <t xml:space="preserve">Crop [name of crop]: winter wheat </t>
  </si>
  <si>
    <t>basis: 14% moisture</t>
  </si>
  <si>
    <t>Crop [name of crop]: soyabean</t>
  </si>
  <si>
    <t>Crop [name of crop]: maize</t>
  </si>
  <si>
    <t>x = 70cm distance bewteen rows; 17,5cm between seeds in a row</t>
  </si>
  <si>
    <t>calcium oxide (Branntkalk) (2016)</t>
  </si>
  <si>
    <t>60.000 grains/ha (about 150kg/ha)</t>
  </si>
  <si>
    <t>basis: 13% moisture</t>
  </si>
  <si>
    <t>yes</t>
  </si>
  <si>
    <t>no</t>
  </si>
  <si>
    <t>winter wheat</t>
  </si>
  <si>
    <t>july</t>
  </si>
  <si>
    <t>NAC</t>
  </si>
  <si>
    <t>N-fertilizer</t>
  </si>
  <si>
    <t>200 mm usable field capacity</t>
  </si>
  <si>
    <t>70cm+</t>
  </si>
  <si>
    <t>2,5% Hummus content</t>
  </si>
  <si>
    <t>250 mm</t>
  </si>
  <si>
    <t>700 mm</t>
  </si>
  <si>
    <t>source for soil information</t>
  </si>
  <si>
    <t>0,8l</t>
  </si>
  <si>
    <t>0,015 kg</t>
  </si>
  <si>
    <t>7,5 g + 7,5 g</t>
  </si>
  <si>
    <t>2,15l</t>
  </si>
  <si>
    <t>Grains</t>
  </si>
  <si>
    <t>No</t>
  </si>
  <si>
    <t>none</t>
  </si>
  <si>
    <t>140 kg</t>
  </si>
  <si>
    <t>calcium oxide (Branntkalk)</t>
  </si>
  <si>
    <t>VK gelb</t>
  </si>
  <si>
    <t>Grain</t>
  </si>
  <si>
    <t>15% N, 15% P, 15% K</t>
  </si>
  <si>
    <t>27% N</t>
  </si>
  <si>
    <t>2016-2018</t>
  </si>
  <si>
    <t>1. Herbicide-Application 7,5g Harmony SX und 0,8lt Pulsar 40</t>
  </si>
  <si>
    <t>2. Herbicide application:  7,5g Harmony SX und 2,15lt Fusilade Max</t>
  </si>
  <si>
    <t xml:space="preserve">https://bodenkarte.at/ </t>
  </si>
  <si>
    <t xml:space="preserve">For detailed information on typical soil groups, look for </t>
  </si>
  <si>
    <t>Stremtalstraße 19, 7540 Gemeinde Güssing, Burgenland</t>
  </si>
  <si>
    <t>typical soil profile</t>
  </si>
  <si>
    <t>1,5 l/ha in 200 - 300 l Wasser/ha</t>
  </si>
  <si>
    <t>not available</t>
  </si>
  <si>
    <t>2. Application:  Pronto Plus, Karate Zeon</t>
  </si>
  <si>
    <t>1. Application: Broadway,Prosaro, Sumi alpha</t>
  </si>
  <si>
    <t>Karate Zeon (Lambda-Cyhalothrin); Insecticide</t>
  </si>
  <si>
    <t>Sumi alpha (Esfenvalerate), Insecticide</t>
  </si>
  <si>
    <t>Pronto plus (Tebuconazole, Spiroxamine), Fungicide</t>
  </si>
  <si>
    <t>Broadway (Florasulsam, Pyroxsulam, Cloquintocet), Herbicide</t>
  </si>
  <si>
    <t>Prosaro (Prothioconazol, Tebuconazole), Herbicide</t>
  </si>
  <si>
    <t>Insecticide</t>
  </si>
  <si>
    <t>Callisto (Mesotrione)</t>
  </si>
  <si>
    <t>Fusilade Max (Fluazifop-P)</t>
  </si>
  <si>
    <t>Pulsar 40 (Imazamox)</t>
  </si>
  <si>
    <t>Harmony SX (Thifensulfuron)</t>
  </si>
  <si>
    <t>yes, cultivator in spring before seedbed preparation; April</t>
  </si>
  <si>
    <t>single grain seeder; May</t>
  </si>
  <si>
    <t>600 kg</t>
  </si>
  <si>
    <t>148 kg</t>
  </si>
  <si>
    <t>post emergence; July</t>
  </si>
  <si>
    <t>post-emergence; June</t>
  </si>
  <si>
    <t>1,5 l/ha in 200 - 300 l Wasser/ha; May</t>
  </si>
  <si>
    <t>post-emergence; May 18th</t>
  </si>
  <si>
    <t>post-emergence; May 27th</t>
  </si>
  <si>
    <t>single grain seeder; April 26th</t>
  </si>
  <si>
    <t>seedbed combination before planting; April</t>
  </si>
  <si>
    <t xml:space="preserve">pre-planting; April </t>
  </si>
  <si>
    <t>pre-planting; April</t>
  </si>
  <si>
    <t>combine harvester; November</t>
  </si>
  <si>
    <t>mulching and cultivator (Grubber); November</t>
  </si>
  <si>
    <t>yes, comnbined with sowing; November</t>
  </si>
  <si>
    <t>seed drill; November</t>
  </si>
  <si>
    <t>430 kg</t>
  </si>
  <si>
    <t>post emergence; May</t>
  </si>
  <si>
    <t>post emergence; May 17th</t>
  </si>
  <si>
    <t>post emergence; April 4th</t>
  </si>
  <si>
    <t>post emergence ; April 12th</t>
  </si>
  <si>
    <t>stubble cultivation with disc harrow; July</t>
  </si>
  <si>
    <t>shallow cultivator and seedbed combination; April</t>
  </si>
  <si>
    <t>drill seeder; May 9th</t>
  </si>
  <si>
    <t>post-emergence; June 9th</t>
  </si>
  <si>
    <t>post-emergence; May 26th and June 9th</t>
  </si>
  <si>
    <t xml:space="preserve">post-emergence; May 26th  </t>
  </si>
  <si>
    <t>combine; September 22nd</t>
  </si>
  <si>
    <t>disc harrow; September</t>
  </si>
  <si>
    <t>cultivator (Grubber); October</t>
  </si>
  <si>
    <t>post emergence; March 25th</t>
  </si>
  <si>
    <t>post emergence; April 20th</t>
  </si>
  <si>
    <t>1. Application: Broadway,Prosaro, Sumi alpha; April 8th</t>
  </si>
  <si>
    <t>2. Application:  Pronto Plus, Karate Zeon; May 17th</t>
  </si>
  <si>
    <t>post emergence; April 8th</t>
  </si>
  <si>
    <t>yes; July</t>
  </si>
  <si>
    <t>combine; July 12th</t>
  </si>
  <si>
    <t xml:space="preserve">yes   </t>
  </si>
  <si>
    <t>yes, April</t>
  </si>
  <si>
    <t>combine (for grain); field chopper (for silage); November</t>
  </si>
  <si>
    <t>mulcher, November</t>
  </si>
  <si>
    <t>post emergence, June</t>
  </si>
  <si>
    <t>pre-emergence; April 21st</t>
  </si>
  <si>
    <t>pre-sowing; May</t>
  </si>
  <si>
    <t>post-emergence; May</t>
  </si>
  <si>
    <t>mulching; November</t>
  </si>
  <si>
    <t>stubble cultivation with  disc harrow; November</t>
  </si>
  <si>
    <t>combine harvester; Nov 4th</t>
  </si>
  <si>
    <t>mulcher; November</t>
  </si>
  <si>
    <t>post emergence; April 12th</t>
  </si>
  <si>
    <t>combine harvester; July 12th</t>
  </si>
  <si>
    <t>yes, shallow cultivator in spring before seedbed preparation; April</t>
  </si>
  <si>
    <t>no ploughing just cultivator, September</t>
  </si>
  <si>
    <t>https://www.lfsguessing.at/fileadmin/user_upload/user_upload/WWErnteeergebnisse_2016.pdf</t>
  </si>
  <si>
    <t>https://www.lfsguessing.at/fileadmin/user_upload/user_upload/WW_Ergebnisse_2017_klein.pdf</t>
  </si>
  <si>
    <t>https://www.lfsguessing.at/fileadmin/user_upload/user_upload/WWHP.pdf</t>
  </si>
  <si>
    <t>https://www.lfsguessing.at/fileadmin/user_upload/WW_2019-HP.pdf</t>
  </si>
  <si>
    <t>Versuchsergebnisse</t>
  </si>
  <si>
    <t>https://www.lfsguessing.at/fileadmin/user_upload/Ernteergebnisse_Soja16.pdf</t>
  </si>
  <si>
    <t>https://www.lfsguessing.at/fileadmin/user_upload/user_upload/Sojaernte2017.pdf</t>
  </si>
  <si>
    <t>pre-planting; early April</t>
  </si>
  <si>
    <t>pre-planting; mid April</t>
  </si>
  <si>
    <t>into the stubble of the winter wheat</t>
  </si>
  <si>
    <t xml:space="preserve">Contact person:
</t>
  </si>
  <si>
    <t xml:space="preserve">Acknowledgement to:
</t>
  </si>
  <si>
    <t>How representative are the data?</t>
  </si>
  <si>
    <t>Data representing practical farming?</t>
  </si>
  <si>
    <t>Data coming from averages over several years?</t>
  </si>
  <si>
    <t>Data for yield stability?</t>
  </si>
  <si>
    <t>Can differences between the rotations be traced back to the presence of the legume alone?</t>
  </si>
  <si>
    <t>The crop data for maize is based on average yield data from Statistics Austria referring to an average of the federal states Burgenland and Steiermark to the respective years (2016, 2017, 2018).</t>
  </si>
  <si>
    <t>Average yields from this data can be compared with the data in the rotations!</t>
  </si>
  <si>
    <t>Average yields are identically compiled to the yield data from the rotations.</t>
  </si>
  <si>
    <t xml:space="preserve">No </t>
  </si>
  <si>
    <t>There are also differences in the yield of the other crops corresponding to the conditions in the respective years.</t>
  </si>
  <si>
    <t>cultivator in late autumn; November; (previous crop corn)</t>
  </si>
  <si>
    <t xml:space="preserve">1. Leopold Rittler, Donau Soja, Vienna. Contact: rittler@donausoja.org   </t>
  </si>
  <si>
    <t>2. Donau Soja, Vienna. Contact: office@donausoja.org</t>
  </si>
  <si>
    <t xml:space="preserve">Donau Soja and partners (Italy (Sipcam, F. Lazzari), Romania (ARDS Turda, R. Rezi &amp; ARDS Secuieni, S. Pochiscanu-Isticioaia), Austria (Donau Soja, L. Rittler), Ukraine (Donau Soja, I. Korchahina, A. Radiuk))  </t>
  </si>
  <si>
    <t>Yes</t>
  </si>
  <si>
    <t>The rotations are based on expert knowledge informed by results from field trials and regional statistics.</t>
  </si>
  <si>
    <t>The data is based on results from the production years 2016, 2017 and 2018 respectively and is not representative for a longer time period.</t>
  </si>
  <si>
    <t xml:space="preserve">Therefore these are crop rotations with specific yield data for these years. </t>
  </si>
  <si>
    <t xml:space="preserve">Without legumes: </t>
  </si>
  <si>
    <t xml:space="preserve">With legumes: </t>
  </si>
  <si>
    <t>Crop 1</t>
  </si>
  <si>
    <t>Crop 2</t>
  </si>
  <si>
    <t>Crop 3</t>
  </si>
  <si>
    <t>Winter wheat</t>
  </si>
  <si>
    <t>Soybean</t>
  </si>
  <si>
    <t>Content N</t>
  </si>
  <si>
    <t>Yield DM</t>
  </si>
  <si>
    <r>
      <t xml:space="preserve">HS = - </t>
    </r>
    <r>
      <rPr>
        <sz val="11"/>
        <color theme="1"/>
        <rFont val="Calibri"/>
        <family val="2"/>
      </rPr>
      <t>∑</t>
    </r>
    <r>
      <rPr>
        <sz val="11"/>
        <color theme="1"/>
        <rFont val="Calibri"/>
        <family val="2"/>
        <scheme val="minor"/>
      </rPr>
      <t>pi ln pi</t>
    </r>
  </si>
  <si>
    <r>
      <t>H</t>
    </r>
    <r>
      <rPr>
        <vertAlign val="subscript"/>
        <sz val="11"/>
        <color theme="1"/>
        <rFont val="Calibri"/>
        <family val="2"/>
        <scheme val="minor"/>
      </rPr>
      <t>max</t>
    </r>
    <r>
      <rPr>
        <sz val="11"/>
        <color theme="1"/>
        <rFont val="Calibri"/>
        <family val="2"/>
        <scheme val="minor"/>
      </rPr>
      <t>=ln S</t>
    </r>
  </si>
  <si>
    <r>
      <t>H</t>
    </r>
    <r>
      <rPr>
        <vertAlign val="subscript"/>
        <sz val="11"/>
        <color theme="1"/>
        <rFont val="Calibri"/>
        <family val="2"/>
        <scheme val="minor"/>
      </rPr>
      <t>max</t>
    </r>
    <r>
      <rPr>
        <sz val="11"/>
        <color theme="1"/>
        <rFont val="Calibri"/>
        <family val="2"/>
        <scheme val="minor"/>
      </rPr>
      <t>:</t>
    </r>
  </si>
  <si>
    <t>Crop species</t>
  </si>
  <si>
    <t>Share in crop rotation</t>
  </si>
  <si>
    <r>
      <t>p</t>
    </r>
    <r>
      <rPr>
        <vertAlign val="subscript"/>
        <sz val="11"/>
        <color theme="1"/>
        <rFont val="Calibri"/>
        <family val="2"/>
        <scheme val="minor"/>
      </rPr>
      <t>i</t>
    </r>
  </si>
  <si>
    <r>
      <t>ln p</t>
    </r>
    <r>
      <rPr>
        <vertAlign val="subscript"/>
        <sz val="11"/>
        <color theme="1"/>
        <rFont val="Calibri"/>
        <family val="2"/>
        <scheme val="minor"/>
      </rPr>
      <t>i</t>
    </r>
  </si>
  <si>
    <t>ln pi x pi</t>
  </si>
  <si>
    <t>Without legumes</t>
  </si>
  <si>
    <t>Cereal crop</t>
  </si>
  <si>
    <t>Leaf crop</t>
  </si>
  <si>
    <t>Legume</t>
  </si>
  <si>
    <t>With legumes</t>
  </si>
  <si>
    <t>Gross margin (prices feed calculator)</t>
  </si>
  <si>
    <t>GM with CO2 tax I</t>
  </si>
  <si>
    <t>GM with CO2 tax II</t>
  </si>
  <si>
    <t>NO3 leaching [kg/ha]</t>
  </si>
  <si>
    <t>N fertilizer use [kg/ha]</t>
  </si>
  <si>
    <t>Mineral fertilizer input [kg/ha]</t>
  </si>
  <si>
    <r>
      <t>N fertilizer in kg CO</t>
    </r>
    <r>
      <rPr>
        <vertAlign val="subscript"/>
        <sz val="11"/>
        <color indexed="8"/>
        <rFont val="Calibri"/>
        <family val="2"/>
      </rPr>
      <t>2</t>
    </r>
    <r>
      <rPr>
        <sz val="11"/>
        <color indexed="8"/>
        <rFont val="Calibri"/>
        <family val="2"/>
      </rPr>
      <t>e</t>
    </r>
  </si>
  <si>
    <r>
      <t>N</t>
    </r>
    <r>
      <rPr>
        <vertAlign val="subscript"/>
        <sz val="11"/>
        <color indexed="8"/>
        <rFont val="Calibri"/>
        <family val="2"/>
      </rPr>
      <t>2</t>
    </r>
    <r>
      <rPr>
        <sz val="11"/>
        <color indexed="8"/>
        <rFont val="Calibri"/>
        <family val="2"/>
      </rPr>
      <t>O emissions [kg/ha]</t>
    </r>
  </si>
  <si>
    <t>Protein yield [kg/ha]</t>
  </si>
  <si>
    <t>Crop diversity</t>
  </si>
  <si>
    <t>Price [EUR/t]</t>
  </si>
  <si>
    <t>The crop data for winter wheat and soybean are based on results from field trials from the Landwirtschaftliche Fachschule Güssing. Average yield data for the respective years (winter wheat 2018 and 2017; soybean 2016) were taken, taking into account the pre-crop effect of soybean.</t>
  </si>
  <si>
    <t>Coefficient of variation</t>
  </si>
  <si>
    <t>N fertilizers</t>
  </si>
  <si>
    <t>Yield stability (CV)</t>
  </si>
  <si>
    <t>Crop</t>
  </si>
  <si>
    <t>Dry matter fraction of harvested product (DRY):</t>
  </si>
  <si>
    <t>Generic values for crops not indicated below</t>
  </si>
  <si>
    <t>Generic Grains</t>
  </si>
  <si>
    <t>Spring Wheat</t>
  </si>
  <si>
    <t>Barley</t>
  </si>
  <si>
    <t>Oats</t>
  </si>
  <si>
    <t>Rye</t>
  </si>
  <si>
    <t>Rice</t>
  </si>
  <si>
    <t>Millet</t>
  </si>
  <si>
    <t>Sorghum</t>
  </si>
  <si>
    <t>Beans and Pulses</t>
  </si>
  <si>
    <t>Soybeans</t>
  </si>
  <si>
    <t>Potatoes and Tubers</t>
  </si>
  <si>
    <t>Peanuts</t>
  </si>
  <si>
    <t>Alfafa</t>
  </si>
  <si>
    <t>Non-legume hay</t>
  </si>
  <si>
    <t>N-fixing forage</t>
  </si>
  <si>
    <t>Non-N-fixing forage</t>
  </si>
  <si>
    <t>Perennial Grasses</t>
  </si>
  <si>
    <t>Grass-Clover Mixtures</t>
  </si>
  <si>
    <t>Climate</t>
  </si>
  <si>
    <t>wet</t>
  </si>
  <si>
    <t>FracGas</t>
  </si>
  <si>
    <t>Leaching</t>
  </si>
  <si>
    <t>Residue N</t>
  </si>
  <si>
    <t>Above</t>
  </si>
  <si>
    <t>Below</t>
  </si>
  <si>
    <t>N2O above</t>
  </si>
  <si>
    <t>N2O below</t>
  </si>
  <si>
    <t>Total</t>
  </si>
  <si>
    <t>N2O-N emissions</t>
  </si>
  <si>
    <t>Fert</t>
  </si>
  <si>
    <t>Volat</t>
  </si>
  <si>
    <t>Residue</t>
  </si>
  <si>
    <t>N2O emissions</t>
  </si>
  <si>
    <t>dry</t>
  </si>
  <si>
    <t>Convert to kg N2O</t>
  </si>
  <si>
    <t>FracGasF / FracGasM</t>
  </si>
  <si>
    <t>ID for mapping</t>
  </si>
  <si>
    <t>N content above-ground residues Nag(T):</t>
  </si>
  <si>
    <t>N content below-ground residues  Nbg(T):</t>
  </si>
  <si>
    <t xml:space="preserve"> Ratio above-ground residues dry matter to harvest yield
Rag (T):</t>
  </si>
  <si>
    <t>Ratio of below ground biomass to above ground biomass RS(T):</t>
  </si>
  <si>
    <t>FracRenew</t>
  </si>
  <si>
    <t>Straw DM</t>
  </si>
  <si>
    <t>EF1 - synthetic fert</t>
  </si>
  <si>
    <t>Urea</t>
  </si>
  <si>
    <t>Value for Urea</t>
  </si>
  <si>
    <t>EF1 - organic N</t>
  </si>
  <si>
    <t>Ammonium</t>
  </si>
  <si>
    <t>Value for Ammonium based</t>
  </si>
  <si>
    <t>EF4</t>
  </si>
  <si>
    <t>Nitrate</t>
  </si>
  <si>
    <t>Value for Nitrate based</t>
  </si>
  <si>
    <t>AN</t>
  </si>
  <si>
    <t>Value for ammonium-Nitrate based</t>
  </si>
  <si>
    <t>Nutribor</t>
  </si>
  <si>
    <t>Default</t>
  </si>
  <si>
    <t>FYM</t>
  </si>
  <si>
    <t>NPK</t>
  </si>
  <si>
    <t>NH4NO3</t>
  </si>
  <si>
    <t>Euroserial Duo</t>
  </si>
  <si>
    <t>Sulfano</t>
  </si>
  <si>
    <t>DAP</t>
  </si>
  <si>
    <t>Lebosol</t>
  </si>
  <si>
    <t>CAN</t>
  </si>
  <si>
    <t>Urea 120</t>
  </si>
  <si>
    <t>N8P16K20 +SO3+B</t>
  </si>
  <si>
    <t>MAP</t>
  </si>
  <si>
    <t>Other</t>
  </si>
  <si>
    <t>NP</t>
  </si>
  <si>
    <t>Anhydrous ammonia</t>
  </si>
  <si>
    <t>ammonium nitrate</t>
  </si>
  <si>
    <t>Diammofoska</t>
  </si>
  <si>
    <t>Ammonium sulfate</t>
  </si>
  <si>
    <t>Nitroamofoska</t>
  </si>
  <si>
    <t>Urea (carbamide)</t>
  </si>
  <si>
    <t>IPCCID</t>
  </si>
  <si>
    <t>Faba bean</t>
  </si>
  <si>
    <t>Field pea</t>
  </si>
  <si>
    <t>Spring barley</t>
  </si>
  <si>
    <t>Winter barley</t>
  </si>
  <si>
    <t>Winter oat</t>
  </si>
  <si>
    <t>Winter rape</t>
  </si>
  <si>
    <t>Soya</t>
  </si>
  <si>
    <t>Sunflower</t>
  </si>
  <si>
    <t>Dry bean</t>
  </si>
  <si>
    <t>Forage pea</t>
  </si>
  <si>
    <t>Corn</t>
  </si>
  <si>
    <t>Yield [t/ha]</t>
  </si>
  <si>
    <t>N fertilizer [kg/ha]</t>
  </si>
  <si>
    <t>N manure P [kg/ha]</t>
  </si>
  <si>
    <t>N input [kg/ha]</t>
  </si>
  <si>
    <t>N mineralization [kg/ha]</t>
  </si>
  <si>
    <t>N dfS [kg/ha]</t>
  </si>
  <si>
    <t>N surplus [kg/ha]</t>
  </si>
  <si>
    <t>N leaching [kg/ha]</t>
  </si>
  <si>
    <t>Leaching probability</t>
  </si>
  <si>
    <t>Energy output [GJ/ha]</t>
  </si>
  <si>
    <t>Yield FM [t/ha]</t>
  </si>
  <si>
    <t>DM content</t>
  </si>
  <si>
    <t>Yield DM [t/ha]</t>
  </si>
  <si>
    <t>Crude protein [% DM]</t>
  </si>
  <si>
    <t>Protein output [t/ha]</t>
  </si>
  <si>
    <t>Protein output rotations [kg/ha]</t>
  </si>
  <si>
    <t>Gross energy [GJ/t DM]</t>
  </si>
  <si>
    <t xml:space="preserve">Energy output rotations [GJ/ha] </t>
  </si>
  <si>
    <t xml:space="preserve">Rye </t>
  </si>
  <si>
    <t>Tritcale</t>
  </si>
  <si>
    <t>Wheat</t>
  </si>
  <si>
    <t>Rapeseeds</t>
  </si>
  <si>
    <t>Blue lupin</t>
  </si>
  <si>
    <t>Pea seeds</t>
  </si>
  <si>
    <t>Oat</t>
  </si>
  <si>
    <t>Maize silage</t>
  </si>
  <si>
    <t>Alfalfa</t>
  </si>
  <si>
    <t>Maize grain</t>
  </si>
  <si>
    <t>Common bean</t>
  </si>
  <si>
    <t>Pea forage</t>
  </si>
  <si>
    <t>Sugar beet roots</t>
  </si>
  <si>
    <t>Red clover</t>
  </si>
  <si>
    <t>Grass</t>
  </si>
  <si>
    <t>Barley silage</t>
  </si>
  <si>
    <t>Pea forage(60%)/barley silage (40%)</t>
  </si>
  <si>
    <t>Wheat forage</t>
  </si>
  <si>
    <t>Grass-clover</t>
  </si>
  <si>
    <t>Data source: IPCC guidelines for national greenhouse gas inventories</t>
  </si>
  <si>
    <t xml:space="preserve">Data source: </t>
  </si>
  <si>
    <t xml:space="preserve">https://www.feedipedia.org/ </t>
  </si>
  <si>
    <t>https://www.feedtables.com/</t>
  </si>
  <si>
    <t>Price [€/t]</t>
  </si>
  <si>
    <t>Revenue [€/ha]</t>
  </si>
  <si>
    <t>Straw [t/ha]</t>
  </si>
  <si>
    <t>Variable costs [€/ha]</t>
  </si>
  <si>
    <t>Gross margin [€/ha]</t>
  </si>
  <si>
    <t>Gross margin rotation [€/ha]</t>
  </si>
  <si>
    <t>293 + 60 (Branntkalk)</t>
  </si>
  <si>
    <t>275 + 60 (Branntkalk)</t>
  </si>
  <si>
    <t>247 + 60 (Branntkalk)</t>
  </si>
  <si>
    <t>60 (Branntkalk)</t>
  </si>
  <si>
    <t>201 + 60 (Branntkalk)</t>
  </si>
  <si>
    <t>291 + 60 (Branntkalk)</t>
  </si>
  <si>
    <t>333 kg</t>
  </si>
  <si>
    <t xml:space="preserve">333 kg </t>
  </si>
  <si>
    <t>95% CaO</t>
  </si>
  <si>
    <t>Total amount [kg/ha]</t>
  </si>
  <si>
    <t xml:space="preserve">N [kg/ha]  </t>
  </si>
  <si>
    <t xml:space="preserve">Total N per crop [kg/ha]  </t>
  </si>
  <si>
    <t xml:space="preserve">Total N rotation [kg/ha]  </t>
  </si>
  <si>
    <t>Nfix [kg/ha]</t>
  </si>
  <si>
    <t>Gross margin (standard) [€/ha]</t>
  </si>
  <si>
    <t>Calculations</t>
  </si>
  <si>
    <t xml:space="preserve"> N leaching= N surplus * Leaching probability * N leach_corr</t>
  </si>
  <si>
    <t>N surplus = N input + Nminpa - N dfs</t>
  </si>
  <si>
    <t>-&gt; valid for non-legumes</t>
  </si>
  <si>
    <t>N surplus = N minfert + N manure P + Nminpa - N dfs</t>
  </si>
  <si>
    <t>-&gt; valid for legumes and non-legumes</t>
  </si>
  <si>
    <t xml:space="preserve">N dfs is the nitrogen derived from soil </t>
  </si>
  <si>
    <t>-&gt; N uptake is the N accumulated by the crop and N fix is BNF of grain and forage legumes</t>
  </si>
  <si>
    <t>(N input encloses additional N from seed)</t>
  </si>
  <si>
    <t>N dfs = N uptake - N fix</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</si>
</sst>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_-;\-* #,##0.00_-;_-* &quot;-&quot;??_-;_-@_-"/>
    <numFmt numFmtId="165" formatCode="#,##0.0"/>
    <numFmt numFmtId="166" formatCode="0.0%"/>
    <numFmt numFmtId="167" formatCode="0.0"/>
  </numFmts>
  <fonts count="19" x14ac:knownFonts="1">
    <font>
      <sz val="11"/>
      <color theme="1"/>
      <name val="Calibri"/>
      <family val="2"/>
      <scheme val="minor"/>
    </font>
    <font>
      <sz val="11"/>
      <color theme="1"/>
      <name val="Calibri"/>
      <family val="2"/>
      <charset val="238"/>
      <scheme val="minor"/>
    </font>
    <font>
      <sz val="11"/>
      <color theme="1"/>
      <name val="Calibri"/>
      <family val="2"/>
      <charset val="238"/>
      <scheme val="minor"/>
    </font>
    <font>
      <b/>
      <sz val="11"/>
      <color theme="1"/>
      <name val="Calibri"/>
      <family val="2"/>
      <scheme val="minor"/>
    </font>
    <font>
      <vertAlign val="superscript"/>
      <sz val="11"/>
      <color theme="1"/>
      <name val="Calibri"/>
      <family val="2"/>
      <scheme val="minor"/>
    </font>
    <font>
      <sz val="11"/>
      <name val="Calibri"/>
      <family val="2"/>
      <scheme val="minor"/>
    </font>
    <font>
      <sz val="10"/>
      <color theme="1"/>
      <name val="Calibri"/>
      <family val="2"/>
      <charset val="238"/>
      <scheme val="minor"/>
    </font>
    <font>
      <u/>
      <sz val="11"/>
      <color theme="10"/>
      <name val="Calibri"/>
      <family val="2"/>
      <scheme val="minor"/>
    </font>
    <font>
      <b/>
      <sz val="11"/>
      <color rgb="FFFF0000"/>
      <name val="Calibri"/>
      <family val="2"/>
      <scheme val="minor"/>
    </font>
    <font>
      <sz val="11"/>
      <color theme="1"/>
      <name val="Calibri"/>
      <family val="2"/>
      <scheme val="minor"/>
    </font>
    <font>
      <sz val="10"/>
      <color indexed="8"/>
      <name val="Arial"/>
      <family val="2"/>
    </font>
    <font>
      <sz val="11"/>
      <color indexed="8"/>
      <name val="Calibri"/>
      <family val="2"/>
    </font>
    <font>
      <sz val="11"/>
      <color theme="1"/>
      <name val="Calibri"/>
      <family val="2"/>
    </font>
    <font>
      <vertAlign val="subscript"/>
      <sz val="11"/>
      <color theme="1"/>
      <name val="Calibri"/>
      <family val="2"/>
      <scheme val="minor"/>
    </font>
    <font>
      <vertAlign val="subscript"/>
      <sz val="11"/>
      <color indexed="8"/>
      <name val="Calibri"/>
      <family val="2"/>
    </font>
    <font>
      <b/>
      <sz val="11"/>
      <name val="Calibri"/>
      <family val="2"/>
      <scheme val="minor"/>
    </font>
    <font>
      <sz val="11"/>
      <color rgb="FF000000"/>
      <name val="Calibri"/>
      <family val="2"/>
    </font>
    <font>
      <b/>
      <sz val="9"/>
      <color indexed="81"/>
      <name val="Segoe UI"/>
      <family val="2"/>
    </font>
    <font>
      <sz val="9"/>
      <color indexed="81"/>
      <name val="Segoe UI"/>
      <family val="2"/>
    </font>
  </fonts>
  <fills count="14">
    <fill>
      <patternFill patternType="none"/>
    </fill>
    <fill>
      <patternFill patternType="gray125"/>
    </fill>
    <fill>
      <patternFill patternType="solid">
        <fgColor rgb="FF00B050"/>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FFC000"/>
        <bgColor indexed="64"/>
      </patternFill>
    </fill>
    <fill>
      <patternFill patternType="solid">
        <fgColor theme="7" tint="0.59999389629810485"/>
        <bgColor indexed="64"/>
      </patternFill>
    </fill>
    <fill>
      <patternFill patternType="solid">
        <fgColor rgb="FF00B0F0"/>
        <bgColor indexed="64"/>
      </patternFill>
    </fill>
    <fill>
      <patternFill patternType="solid">
        <fgColor theme="3"/>
        <bgColor indexed="64"/>
      </patternFill>
    </fill>
    <fill>
      <patternFill patternType="solid">
        <fgColor rgb="FFFFFF00"/>
        <bgColor indexed="64"/>
      </patternFill>
    </fill>
    <fill>
      <patternFill patternType="solid">
        <fgColor theme="5"/>
        <bgColor indexed="64"/>
      </patternFill>
    </fill>
    <fill>
      <patternFill patternType="solid">
        <fgColor rgb="FF92D050"/>
        <bgColor indexed="64"/>
      </patternFill>
    </fill>
    <fill>
      <patternFill patternType="solid">
        <fgColor rgb="FFCCCCFF"/>
        <bgColor indexed="64"/>
      </patternFill>
    </fill>
    <fill>
      <patternFill patternType="solid">
        <fgColor theme="0" tint="-0.249977111117893"/>
        <bgColor indexed="64"/>
      </patternFill>
    </fill>
  </fills>
  <borders count="6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right/>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thin">
        <color indexed="64"/>
      </bottom>
      <diagonal/>
    </border>
    <border>
      <left style="medium">
        <color indexed="64"/>
      </left>
      <right style="medium">
        <color indexed="64"/>
      </right>
      <top style="medium">
        <color indexed="64"/>
      </top>
      <bottom/>
      <diagonal/>
    </border>
    <border>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medium">
        <color indexed="64"/>
      </left>
      <right/>
      <top/>
      <bottom/>
      <diagonal/>
    </border>
    <border>
      <left style="medium">
        <color indexed="64"/>
      </left>
      <right style="thin">
        <color indexed="64"/>
      </right>
      <top style="thin">
        <color indexed="64"/>
      </top>
      <bottom style="medium">
        <color indexed="64"/>
      </bottom>
      <diagonal/>
    </border>
    <border>
      <left style="thin">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style="medium">
        <color indexed="64"/>
      </left>
      <right/>
      <top style="thin">
        <color indexed="64"/>
      </top>
      <bottom style="medium">
        <color indexed="64"/>
      </bottom>
      <diagonal/>
    </border>
    <border>
      <left style="medium">
        <color indexed="64"/>
      </left>
      <right/>
      <top style="thin">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top style="thin">
        <color indexed="64"/>
      </top>
      <bottom/>
      <diagonal/>
    </border>
    <border>
      <left/>
      <right style="thin">
        <color indexed="64"/>
      </right>
      <top/>
      <bottom/>
      <diagonal/>
    </border>
    <border>
      <left style="medium">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bottom/>
      <diagonal/>
    </border>
    <border>
      <left/>
      <right style="thin">
        <color indexed="22"/>
      </right>
      <top/>
      <bottom style="thin">
        <color indexed="22"/>
      </bottom>
      <diagonal/>
    </border>
    <border>
      <left style="thin">
        <color indexed="22"/>
      </left>
      <right style="thin">
        <color indexed="22"/>
      </right>
      <top/>
      <bottom style="thin">
        <color indexed="22"/>
      </bottom>
      <diagonal/>
    </border>
  </borders>
  <cellStyleXfs count="7">
    <xf numFmtId="0" fontId="0" fillId="0" borderId="0"/>
    <xf numFmtId="0" fontId="7" fillId="0" borderId="0" applyNumberFormat="0" applyFill="0" applyBorder="0" applyAlignment="0" applyProtection="0"/>
    <xf numFmtId="9" fontId="9" fillId="0" borderId="0" applyFont="0" applyFill="0" applyBorder="0" applyAlignment="0" applyProtection="0"/>
    <xf numFmtId="0" fontId="10" fillId="0" borderId="0"/>
    <xf numFmtId="0" fontId="10" fillId="0" borderId="0"/>
    <xf numFmtId="0" fontId="10" fillId="0" borderId="0"/>
    <xf numFmtId="0" fontId="10" fillId="0" borderId="0"/>
  </cellStyleXfs>
  <cellXfs count="322">
    <xf numFmtId="0" fontId="0" fillId="0" borderId="0" xfId="0"/>
    <xf numFmtId="0" fontId="3" fillId="0" borderId="0" xfId="0" applyFont="1" applyAlignment="1">
      <alignment horizontal="left"/>
    </xf>
    <xf numFmtId="0" fontId="3" fillId="0" borderId="0" xfId="0" applyFont="1" applyAlignment="1">
      <alignment horizontal="center"/>
    </xf>
    <xf numFmtId="0" fontId="0" fillId="0" borderId="0" xfId="0" applyAlignment="1">
      <alignment horizontal="left" wrapText="1"/>
    </xf>
    <xf numFmtId="0" fontId="0" fillId="0" borderId="0" xfId="0" applyAlignment="1">
      <alignment horizontal="center"/>
    </xf>
    <xf numFmtId="0" fontId="0" fillId="0" borderId="0" xfId="0"/>
    <xf numFmtId="0" fontId="3" fillId="0" borderId="0" xfId="0" applyFont="1"/>
    <xf numFmtId="0" fontId="3" fillId="0" borderId="0" xfId="0" applyFont="1" applyAlignment="1">
      <alignment horizontal="center"/>
    </xf>
    <xf numFmtId="0" fontId="0" fillId="8" borderId="0" xfId="0" applyFill="1" applyAlignment="1"/>
    <xf numFmtId="0" fontId="0" fillId="0" borderId="12" xfId="0" applyBorder="1" applyAlignment="1"/>
    <xf numFmtId="0" fontId="0" fillId="0" borderId="13" xfId="0" applyBorder="1"/>
    <xf numFmtId="0" fontId="0" fillId="0" borderId="14" xfId="0" applyBorder="1" applyAlignment="1"/>
    <xf numFmtId="0" fontId="0" fillId="4" borderId="14" xfId="0" applyFill="1" applyBorder="1"/>
    <xf numFmtId="0" fontId="0" fillId="0" borderId="18" xfId="0" applyBorder="1"/>
    <xf numFmtId="0" fontId="0" fillId="6" borderId="14" xfId="0" applyFill="1" applyBorder="1"/>
    <xf numFmtId="0" fontId="0" fillId="3" borderId="14" xfId="0" applyFill="1" applyBorder="1"/>
    <xf numFmtId="0" fontId="0" fillId="0" borderId="13" xfId="0" applyBorder="1" applyAlignment="1">
      <alignment horizontal="center" textRotation="90"/>
    </xf>
    <xf numFmtId="0" fontId="0" fillId="3" borderId="14" xfId="0" applyFill="1" applyBorder="1" applyAlignment="1">
      <alignment wrapText="1"/>
    </xf>
    <xf numFmtId="0" fontId="0" fillId="0" borderId="21" xfId="0" applyBorder="1"/>
    <xf numFmtId="0" fontId="3" fillId="0" borderId="8" xfId="0" applyFont="1" applyBorder="1"/>
    <xf numFmtId="0" fontId="0" fillId="8" borderId="0" xfId="0" applyFill="1" applyBorder="1"/>
    <xf numFmtId="0" fontId="0" fillId="8" borderId="0" xfId="0" applyFill="1" applyBorder="1" applyAlignment="1"/>
    <xf numFmtId="0" fontId="0" fillId="0" borderId="0" xfId="0" applyFont="1" applyAlignment="1">
      <alignment wrapText="1"/>
    </xf>
    <xf numFmtId="0" fontId="3" fillId="0" borderId="0" xfId="0" applyFont="1" applyAlignment="1">
      <alignment wrapText="1"/>
    </xf>
    <xf numFmtId="0" fontId="0" fillId="0" borderId="0" xfId="0" quotePrefix="1"/>
    <xf numFmtId="0" fontId="3" fillId="0" borderId="0" xfId="0" applyFont="1" applyAlignment="1">
      <alignment horizontal="center" wrapText="1"/>
    </xf>
    <xf numFmtId="0" fontId="0" fillId="0" borderId="0" xfId="0" applyAlignment="1">
      <alignment horizontal="center" vertical="center" wrapText="1"/>
    </xf>
    <xf numFmtId="0" fontId="0" fillId="0" borderId="0" xfId="0" applyAlignment="1">
      <alignment horizontal="left" vertical="center"/>
    </xf>
    <xf numFmtId="0" fontId="0" fillId="0" borderId="0" xfId="0" applyAlignment="1">
      <alignment horizontal="left"/>
    </xf>
    <xf numFmtId="0" fontId="0" fillId="0" borderId="0" xfId="0" applyFont="1" applyAlignment="1">
      <alignment horizontal="left" wrapText="1"/>
    </xf>
    <xf numFmtId="0" fontId="3" fillId="0" borderId="0" xfId="0" applyFont="1" applyAlignment="1">
      <alignment horizontal="center" vertical="center"/>
    </xf>
    <xf numFmtId="0" fontId="3" fillId="10" borderId="0" xfId="0" applyFont="1" applyFill="1" applyAlignment="1"/>
    <xf numFmtId="0" fontId="0" fillId="3" borderId="16" xfId="0" applyFill="1" applyBorder="1"/>
    <xf numFmtId="0" fontId="0" fillId="0" borderId="0" xfId="0" applyBorder="1"/>
    <xf numFmtId="0" fontId="0" fillId="8" borderId="3" xfId="0" applyFill="1" applyBorder="1"/>
    <xf numFmtId="0" fontId="0" fillId="8" borderId="29" xfId="0" applyFill="1" applyBorder="1"/>
    <xf numFmtId="0" fontId="3" fillId="0" borderId="0" xfId="0" applyFont="1" applyAlignment="1">
      <alignment horizontal="center"/>
    </xf>
    <xf numFmtId="0" fontId="0" fillId="0" borderId="0" xfId="0" applyAlignment="1">
      <alignment wrapText="1"/>
    </xf>
    <xf numFmtId="0" fontId="0" fillId="0" borderId="0" xfId="0" applyAlignment="1">
      <alignment horizontal="right"/>
    </xf>
    <xf numFmtId="0" fontId="5" fillId="9" borderId="19" xfId="0" applyFont="1" applyFill="1" applyBorder="1"/>
    <xf numFmtId="0" fontId="5" fillId="9" borderId="14" xfId="0" applyFont="1" applyFill="1" applyBorder="1"/>
    <xf numFmtId="0" fontId="0" fillId="3" borderId="19" xfId="0" applyFill="1" applyBorder="1"/>
    <xf numFmtId="9" fontId="0" fillId="3" borderId="5" xfId="0" applyNumberFormat="1" applyFill="1" applyBorder="1" applyAlignment="1">
      <alignment horizontal="center"/>
    </xf>
    <xf numFmtId="0" fontId="0" fillId="3" borderId="33" xfId="0" applyFill="1" applyBorder="1"/>
    <xf numFmtId="0" fontId="0" fillId="3" borderId="27" xfId="0" applyFill="1" applyBorder="1" applyAlignment="1">
      <alignment horizontal="center"/>
    </xf>
    <xf numFmtId="0" fontId="0" fillId="3" borderId="8" xfId="0" applyFill="1" applyBorder="1"/>
    <xf numFmtId="0" fontId="0" fillId="3" borderId="39" xfId="0" applyFill="1" applyBorder="1" applyAlignment="1"/>
    <xf numFmtId="0" fontId="0" fillId="3" borderId="37" xfId="0" applyFill="1" applyBorder="1" applyAlignment="1">
      <alignment horizontal="center"/>
    </xf>
    <xf numFmtId="0" fontId="0" fillId="3" borderId="44" xfId="0" applyFill="1" applyBorder="1" applyAlignment="1">
      <alignment horizontal="center"/>
    </xf>
    <xf numFmtId="0" fontId="0" fillId="3" borderId="43" xfId="0" applyFill="1" applyBorder="1" applyAlignment="1">
      <alignment horizontal="center"/>
    </xf>
    <xf numFmtId="0" fontId="0" fillId="3" borderId="45" xfId="0" applyFill="1" applyBorder="1" applyAlignment="1">
      <alignment horizontal="center"/>
    </xf>
    <xf numFmtId="0" fontId="0" fillId="6" borderId="46" xfId="0" applyFill="1" applyBorder="1"/>
    <xf numFmtId="0" fontId="0" fillId="6" borderId="33" xfId="0" applyFill="1" applyBorder="1"/>
    <xf numFmtId="0" fontId="5" fillId="4" borderId="46" xfId="0" applyFont="1" applyFill="1" applyBorder="1"/>
    <xf numFmtId="0" fontId="0" fillId="4" borderId="33" xfId="0" applyFill="1" applyBorder="1" applyAlignment="1">
      <alignment wrapText="1"/>
    </xf>
    <xf numFmtId="0" fontId="0" fillId="0" borderId="18" xfId="0" applyBorder="1" applyAlignment="1"/>
    <xf numFmtId="0" fontId="0" fillId="9" borderId="33" xfId="0" applyFill="1" applyBorder="1"/>
    <xf numFmtId="0" fontId="0" fillId="3" borderId="46" xfId="0" applyFill="1" applyBorder="1"/>
    <xf numFmtId="0" fontId="0" fillId="4" borderId="33" xfId="0" applyFill="1" applyBorder="1"/>
    <xf numFmtId="0" fontId="0" fillId="4" borderId="19" xfId="0" applyFill="1" applyBorder="1"/>
    <xf numFmtId="0" fontId="0" fillId="4" borderId="8" xfId="0" applyFill="1" applyBorder="1"/>
    <xf numFmtId="0" fontId="0" fillId="8" borderId="10" xfId="0" applyFill="1" applyBorder="1"/>
    <xf numFmtId="0" fontId="3" fillId="8" borderId="51" xfId="0" applyFont="1" applyFill="1" applyBorder="1" applyAlignment="1"/>
    <xf numFmtId="0" fontId="5" fillId="9" borderId="53" xfId="0" applyFont="1" applyFill="1" applyBorder="1"/>
    <xf numFmtId="0" fontId="0" fillId="8" borderId="1" xfId="0" applyFill="1" applyBorder="1" applyAlignment="1"/>
    <xf numFmtId="21" fontId="0" fillId="3" borderId="1" xfId="0" applyNumberFormat="1" applyFill="1" applyBorder="1" applyAlignment="1">
      <alignment horizontal="center"/>
    </xf>
    <xf numFmtId="20" fontId="0" fillId="3" borderId="27" xfId="0" applyNumberFormat="1" applyFill="1" applyBorder="1" applyAlignment="1">
      <alignment horizontal="center"/>
    </xf>
    <xf numFmtId="0" fontId="0" fillId="3" borderId="38" xfId="0" applyFill="1" applyBorder="1" applyAlignment="1">
      <alignment horizontal="center"/>
    </xf>
    <xf numFmtId="0" fontId="0" fillId="3" borderId="6" xfId="0" applyFill="1" applyBorder="1" applyAlignment="1">
      <alignment horizontal="center"/>
    </xf>
    <xf numFmtId="0" fontId="0" fillId="3" borderId="4" xfId="0" applyFill="1" applyBorder="1" applyAlignment="1">
      <alignment horizontal="center"/>
    </xf>
    <xf numFmtId="0" fontId="0" fillId="3" borderId="1" xfId="0" applyFill="1" applyBorder="1" applyAlignment="1">
      <alignment horizontal="center"/>
    </xf>
    <xf numFmtId="0" fontId="0" fillId="3" borderId="5" xfId="0" applyFill="1" applyBorder="1" applyAlignment="1">
      <alignment horizontal="center"/>
    </xf>
    <xf numFmtId="0" fontId="0" fillId="3" borderId="39" xfId="0" applyFill="1" applyBorder="1" applyAlignment="1">
      <alignment horizontal="center"/>
    </xf>
    <xf numFmtId="0" fontId="0" fillId="4" borderId="38" xfId="0" applyFill="1" applyBorder="1" applyAlignment="1">
      <alignment horizontal="center"/>
    </xf>
    <xf numFmtId="0" fontId="0" fillId="4" borderId="6" xfId="0" applyFill="1" applyBorder="1" applyAlignment="1">
      <alignment horizontal="center"/>
    </xf>
    <xf numFmtId="0" fontId="0" fillId="4" borderId="34" xfId="0" applyFill="1" applyBorder="1" applyAlignment="1">
      <alignment horizontal="center"/>
    </xf>
    <xf numFmtId="0" fontId="6" fillId="0" borderId="0" xfId="0" applyFont="1" applyAlignment="1">
      <alignment wrapText="1"/>
    </xf>
    <xf numFmtId="0" fontId="0" fillId="3" borderId="5" xfId="0" applyFill="1" applyBorder="1" applyAlignment="1">
      <alignment horizontal="center"/>
    </xf>
    <xf numFmtId="0" fontId="0" fillId="3" borderId="6" xfId="0" applyFill="1" applyBorder="1" applyAlignment="1">
      <alignment horizontal="center"/>
    </xf>
    <xf numFmtId="0" fontId="0" fillId="3" borderId="5" xfId="0" applyFill="1" applyBorder="1" applyAlignment="1">
      <alignment horizontal="center"/>
    </xf>
    <xf numFmtId="0" fontId="0" fillId="3" borderId="39" xfId="0" applyFill="1" applyBorder="1" applyAlignment="1">
      <alignment horizontal="center"/>
    </xf>
    <xf numFmtId="0" fontId="0" fillId="3" borderId="32" xfId="0" applyFill="1" applyBorder="1" applyAlignment="1">
      <alignment horizontal="center"/>
    </xf>
    <xf numFmtId="0" fontId="0" fillId="3" borderId="6" xfId="0" applyFill="1" applyBorder="1" applyAlignment="1">
      <alignment horizontal="center"/>
    </xf>
    <xf numFmtId="0" fontId="0" fillId="3" borderId="5" xfId="0" applyFill="1" applyBorder="1" applyAlignment="1">
      <alignment horizontal="center"/>
    </xf>
    <xf numFmtId="0" fontId="0" fillId="3" borderId="32" xfId="0" applyFill="1" applyBorder="1" applyAlignment="1">
      <alignment horizontal="center"/>
    </xf>
    <xf numFmtId="0" fontId="0" fillId="3" borderId="6" xfId="0" applyFill="1" applyBorder="1" applyAlignment="1">
      <alignment horizontal="center"/>
    </xf>
    <xf numFmtId="0" fontId="0" fillId="3" borderId="5" xfId="0" applyFill="1" applyBorder="1" applyAlignment="1">
      <alignment horizontal="center"/>
    </xf>
    <xf numFmtId="0" fontId="7" fillId="0" borderId="0" xfId="1"/>
    <xf numFmtId="0" fontId="0" fillId="3" borderId="49" xfId="0" applyFill="1" applyBorder="1"/>
    <xf numFmtId="0" fontId="0" fillId="3" borderId="30" xfId="0" applyFill="1" applyBorder="1" applyAlignment="1">
      <alignment horizontal="center"/>
    </xf>
    <xf numFmtId="0" fontId="0" fillId="3" borderId="0" xfId="0" applyFill="1" applyBorder="1" applyAlignment="1">
      <alignment horizontal="center"/>
    </xf>
    <xf numFmtId="0" fontId="0" fillId="3" borderId="57" xfId="0" applyFill="1" applyBorder="1" applyAlignment="1">
      <alignment horizontal="center"/>
    </xf>
    <xf numFmtId="0" fontId="0" fillId="3" borderId="29" xfId="0" applyFill="1" applyBorder="1" applyAlignment="1">
      <alignment horizontal="center"/>
    </xf>
    <xf numFmtId="9" fontId="0" fillId="3" borderId="0" xfId="0" applyNumberFormat="1" applyFill="1" applyBorder="1" applyAlignment="1">
      <alignment horizontal="center"/>
    </xf>
    <xf numFmtId="0" fontId="0" fillId="3" borderId="7" xfId="0" applyFill="1" applyBorder="1" applyAlignment="1">
      <alignment horizontal="center"/>
    </xf>
    <xf numFmtId="0" fontId="0" fillId="3" borderId="6" xfId="0" applyFill="1" applyBorder="1" applyAlignment="1">
      <alignment horizontal="center"/>
    </xf>
    <xf numFmtId="0" fontId="0" fillId="3" borderId="5" xfId="0" applyFill="1" applyBorder="1" applyAlignment="1">
      <alignment horizontal="center"/>
    </xf>
    <xf numFmtId="0" fontId="0" fillId="3" borderId="18" xfId="0" applyFill="1" applyBorder="1"/>
    <xf numFmtId="0" fontId="3" fillId="0" borderId="0" xfId="0" applyFont="1" applyAlignment="1">
      <alignment horizontal="center" wrapText="1"/>
    </xf>
    <xf numFmtId="0" fontId="0" fillId="3" borderId="6" xfId="0" applyFill="1" applyBorder="1" applyAlignment="1">
      <alignment horizontal="center"/>
    </xf>
    <xf numFmtId="0" fontId="0" fillId="3" borderId="5" xfId="0" applyFill="1" applyBorder="1" applyAlignment="1">
      <alignment horizontal="center"/>
    </xf>
    <xf numFmtId="0" fontId="0" fillId="3" borderId="1" xfId="0" applyFill="1" applyBorder="1" applyAlignment="1">
      <alignment horizontal="center"/>
    </xf>
    <xf numFmtId="0" fontId="0" fillId="3" borderId="1" xfId="0" applyFill="1" applyBorder="1" applyAlignment="1">
      <alignment horizontal="center"/>
    </xf>
    <xf numFmtId="0" fontId="0" fillId="4" borderId="38" xfId="0" applyFill="1" applyBorder="1" applyAlignment="1">
      <alignment horizontal="center"/>
    </xf>
    <xf numFmtId="0" fontId="0" fillId="4" borderId="34" xfId="0" applyFill="1" applyBorder="1" applyAlignment="1">
      <alignment horizontal="center"/>
    </xf>
    <xf numFmtId="0" fontId="0" fillId="4" borderId="6" xfId="0" applyFill="1" applyBorder="1" applyAlignment="1">
      <alignment horizontal="center"/>
    </xf>
    <xf numFmtId="0" fontId="0" fillId="3" borderId="38" xfId="0" applyFill="1" applyBorder="1" applyAlignment="1">
      <alignment horizontal="center"/>
    </xf>
    <xf numFmtId="0" fontId="0" fillId="3" borderId="39" xfId="0" applyFill="1" applyBorder="1" applyAlignment="1">
      <alignment horizontal="center"/>
    </xf>
    <xf numFmtId="0" fontId="0" fillId="3" borderId="6" xfId="0" applyFill="1" applyBorder="1" applyAlignment="1">
      <alignment horizontal="center"/>
    </xf>
    <xf numFmtId="0" fontId="0" fillId="3" borderId="5" xfId="0" applyFill="1" applyBorder="1" applyAlignment="1">
      <alignment horizontal="center"/>
    </xf>
    <xf numFmtId="2" fontId="0" fillId="0" borderId="0" xfId="0" applyNumberFormat="1"/>
    <xf numFmtId="2" fontId="0" fillId="0" borderId="0" xfId="0" applyNumberFormat="1" applyAlignment="1">
      <alignment wrapText="1"/>
    </xf>
    <xf numFmtId="0" fontId="0" fillId="3" borderId="5" xfId="0" applyFill="1" applyBorder="1" applyAlignment="1">
      <alignment horizontal="center"/>
    </xf>
    <xf numFmtId="0" fontId="0" fillId="3" borderId="1" xfId="0" applyFill="1" applyBorder="1" applyAlignment="1">
      <alignment horizontal="center"/>
    </xf>
    <xf numFmtId="0" fontId="0" fillId="0" borderId="0" xfId="0" applyFill="1" applyBorder="1"/>
    <xf numFmtId="9" fontId="0" fillId="3" borderId="1" xfId="0" applyNumberFormat="1" applyFill="1" applyBorder="1" applyAlignment="1">
      <alignment horizontal="center"/>
    </xf>
    <xf numFmtId="0" fontId="0" fillId="3" borderId="30" xfId="0" applyFill="1" applyBorder="1" applyAlignment="1">
      <alignment horizontal="left"/>
    </xf>
    <xf numFmtId="0" fontId="0" fillId="3" borderId="18" xfId="0" applyFill="1" applyBorder="1" applyAlignment="1">
      <alignment horizontal="center" vertical="center" wrapText="1"/>
    </xf>
    <xf numFmtId="0" fontId="0" fillId="3" borderId="38" xfId="0" applyFill="1" applyBorder="1" applyAlignment="1">
      <alignment horizontal="center"/>
    </xf>
    <xf numFmtId="0" fontId="3" fillId="7" borderId="13" xfId="0" applyFont="1" applyFill="1" applyBorder="1" applyAlignment="1">
      <alignment horizontal="center" textRotation="90"/>
    </xf>
    <xf numFmtId="0" fontId="0" fillId="3" borderId="3" xfId="0" applyFill="1" applyBorder="1" applyAlignment="1">
      <alignment horizontal="left"/>
    </xf>
    <xf numFmtId="0" fontId="0" fillId="3" borderId="7" xfId="0" applyFill="1" applyBorder="1" applyAlignment="1">
      <alignment horizontal="left"/>
    </xf>
    <xf numFmtId="0" fontId="0" fillId="3" borderId="58" xfId="0" applyFill="1" applyBorder="1" applyAlignment="1">
      <alignment horizontal="left"/>
    </xf>
    <xf numFmtId="0" fontId="0" fillId="3" borderId="1" xfId="0" applyFill="1" applyBorder="1" applyAlignment="1"/>
    <xf numFmtId="0" fontId="0" fillId="3" borderId="40" xfId="0" applyFill="1" applyBorder="1" applyAlignment="1"/>
    <xf numFmtId="0" fontId="0" fillId="3" borderId="20" xfId="0" applyFill="1" applyBorder="1" applyAlignment="1"/>
    <xf numFmtId="0" fontId="0" fillId="3" borderId="38" xfId="0" applyFill="1" applyBorder="1" applyAlignment="1"/>
    <xf numFmtId="0" fontId="3" fillId="0" borderId="0" xfId="0" applyFont="1" applyAlignment="1">
      <alignment horizontal="center"/>
    </xf>
    <xf numFmtId="0" fontId="0" fillId="3" borderId="5" xfId="0" applyFill="1" applyBorder="1" applyAlignment="1">
      <alignment horizontal="center"/>
    </xf>
    <xf numFmtId="0" fontId="8" fillId="0" borderId="0" xfId="0" applyFont="1"/>
    <xf numFmtId="0" fontId="3" fillId="0" borderId="0" xfId="0" applyFont="1" applyAlignment="1"/>
    <xf numFmtId="0" fontId="0" fillId="0" borderId="0" xfId="0" applyFont="1"/>
    <xf numFmtId="2" fontId="1" fillId="0" borderId="0" xfId="0" applyNumberFormat="1" applyFont="1" applyAlignment="1">
      <alignment wrapText="1"/>
    </xf>
    <xf numFmtId="0" fontId="5" fillId="0" borderId="0" xfId="0" applyFont="1"/>
    <xf numFmtId="9" fontId="0" fillId="0" borderId="0" xfId="2" applyFont="1"/>
    <xf numFmtId="9" fontId="0" fillId="0" borderId="0" xfId="0" applyNumberFormat="1"/>
    <xf numFmtId="10" fontId="0" fillId="0" borderId="0" xfId="0" applyNumberFormat="1"/>
    <xf numFmtId="0" fontId="11" fillId="0" borderId="0" xfId="4" applyFont="1" applyFill="1" applyBorder="1" applyAlignment="1">
      <alignment wrapText="1"/>
    </xf>
    <xf numFmtId="0" fontId="11" fillId="0" borderId="0" xfId="3" applyFont="1" applyFill="1" applyBorder="1" applyAlignment="1">
      <alignment wrapText="1"/>
    </xf>
    <xf numFmtId="0" fontId="11" fillId="0" borderId="0" xfId="3" applyFont="1" applyFill="1" applyBorder="1" applyAlignment="1"/>
    <xf numFmtId="0" fontId="11" fillId="0" borderId="3" xfId="5" applyFont="1" applyFill="1" applyBorder="1" applyAlignment="1">
      <alignment horizontal="right" wrapText="1"/>
    </xf>
    <xf numFmtId="1" fontId="0" fillId="0" borderId="0" xfId="0" applyNumberFormat="1"/>
    <xf numFmtId="0" fontId="0" fillId="0" borderId="0" xfId="0" applyFill="1"/>
    <xf numFmtId="0" fontId="0" fillId="0" borderId="7" xfId="0" applyBorder="1"/>
    <xf numFmtId="0" fontId="0" fillId="0" borderId="57" xfId="0" applyBorder="1"/>
    <xf numFmtId="0" fontId="3" fillId="0" borderId="6" xfId="0" applyFont="1" applyBorder="1"/>
    <xf numFmtId="0" fontId="3" fillId="0" borderId="57" xfId="0" applyFont="1" applyBorder="1"/>
    <xf numFmtId="0" fontId="0" fillId="0" borderId="0" xfId="0" applyAlignment="1"/>
    <xf numFmtId="0" fontId="0" fillId="11" borderId="0" xfId="0" applyFill="1"/>
    <xf numFmtId="0" fontId="3" fillId="0" borderId="0" xfId="0" applyFont="1" applyBorder="1"/>
    <xf numFmtId="0" fontId="0" fillId="0" borderId="29" xfId="0" applyFill="1" applyBorder="1" applyAlignment="1">
      <alignment horizontal="center" vertical="center" wrapText="1"/>
    </xf>
    <xf numFmtId="0" fontId="0" fillId="0" borderId="59" xfId="0" applyFill="1" applyBorder="1" applyAlignment="1">
      <alignment horizontal="center" vertical="center"/>
    </xf>
    <xf numFmtId="0" fontId="0" fillId="0" borderId="59" xfId="0" applyFill="1" applyBorder="1" applyAlignment="1">
      <alignment horizontal="center" vertical="center" wrapText="1"/>
    </xf>
    <xf numFmtId="164" fontId="0" fillId="0" borderId="59" xfId="0" applyNumberFormat="1" applyFill="1" applyBorder="1" applyAlignment="1">
      <alignment horizontal="center" vertical="center" wrapText="1"/>
    </xf>
    <xf numFmtId="0" fontId="0" fillId="12" borderId="0" xfId="0" applyFill="1"/>
    <xf numFmtId="0" fontId="15" fillId="0" borderId="0" xfId="0" applyFont="1" applyBorder="1"/>
    <xf numFmtId="0" fontId="3" fillId="0" borderId="0" xfId="0" applyFont="1" applyFill="1" applyBorder="1"/>
    <xf numFmtId="0" fontId="11" fillId="0" borderId="60" xfId="5" applyFont="1" applyFill="1" applyBorder="1" applyAlignment="1">
      <alignment horizontal="right" wrapText="1"/>
    </xf>
    <xf numFmtId="0" fontId="11" fillId="0" borderId="61" xfId="3" applyFont="1" applyFill="1" applyBorder="1" applyAlignment="1">
      <alignment wrapText="1"/>
    </xf>
    <xf numFmtId="0" fontId="11" fillId="0" borderId="61" xfId="4" applyFont="1" applyFill="1" applyBorder="1" applyAlignment="1">
      <alignment wrapText="1"/>
    </xf>
    <xf numFmtId="0" fontId="0" fillId="0" borderId="0" xfId="0" applyNumberFormat="1"/>
    <xf numFmtId="0" fontId="3" fillId="13" borderId="0" xfId="0" applyFont="1" applyFill="1"/>
    <xf numFmtId="0" fontId="0" fillId="9" borderId="0" xfId="0" applyFill="1"/>
    <xf numFmtId="166" fontId="0" fillId="0" borderId="0" xfId="0" applyNumberFormat="1"/>
    <xf numFmtId="167" fontId="0" fillId="0" borderId="0" xfId="0" applyNumberFormat="1"/>
    <xf numFmtId="167" fontId="0" fillId="0" borderId="0" xfId="0" applyNumberFormat="1" applyFill="1" applyBorder="1"/>
    <xf numFmtId="2" fontId="0" fillId="0" borderId="0" xfId="0" applyNumberFormat="1" applyFill="1"/>
    <xf numFmtId="0" fontId="0" fillId="3" borderId="5" xfId="0" applyFill="1" applyBorder="1" applyAlignment="1">
      <alignment horizontal="center"/>
    </xf>
    <xf numFmtId="2" fontId="16" fillId="0" borderId="62" xfId="0" applyNumberFormat="1" applyFont="1" applyFill="1" applyBorder="1" applyAlignment="1" applyProtection="1">
      <alignment horizontal="right" vertical="center" wrapText="1"/>
    </xf>
    <xf numFmtId="1" fontId="16" fillId="0" borderId="62" xfId="0" applyNumberFormat="1" applyFont="1" applyFill="1" applyBorder="1" applyAlignment="1" applyProtection="1">
      <alignment horizontal="right" vertical="center" wrapText="1"/>
    </xf>
    <xf numFmtId="1" fontId="16" fillId="0" borderId="63" xfId="0" applyNumberFormat="1" applyFont="1" applyFill="1" applyBorder="1" applyAlignment="1" applyProtection="1">
      <alignment horizontal="right" vertical="center" wrapText="1"/>
    </xf>
    <xf numFmtId="1" fontId="16" fillId="0" borderId="0" xfId="0" applyNumberFormat="1" applyFont="1" applyFill="1" applyBorder="1" applyAlignment="1" applyProtection="1">
      <alignment horizontal="right" vertical="center" wrapText="1"/>
    </xf>
    <xf numFmtId="0" fontId="11" fillId="0" borderId="60" xfId="5" applyFont="1" applyFill="1" applyBorder="1" applyAlignment="1">
      <alignment horizontal="left" wrapText="1"/>
    </xf>
    <xf numFmtId="2" fontId="11" fillId="0" borderId="64" xfId="6" applyNumberFormat="1" applyFont="1" applyFill="1" applyBorder="1" applyAlignment="1">
      <alignment horizontal="right" wrapText="1"/>
    </xf>
    <xf numFmtId="2" fontId="11" fillId="0" borderId="65" xfId="6" applyNumberFormat="1" applyFont="1" applyFill="1" applyBorder="1" applyAlignment="1">
      <alignment horizontal="right" wrapText="1"/>
    </xf>
    <xf numFmtId="0" fontId="0" fillId="0" borderId="0" xfId="0" applyAlignment="1">
      <alignment horizontal="left" vertical="center" wrapText="1"/>
    </xf>
    <xf numFmtId="0" fontId="0" fillId="0" borderId="0" xfId="0" applyAlignment="1">
      <alignment horizontal="right"/>
    </xf>
    <xf numFmtId="0" fontId="3" fillId="0" borderId="0" xfId="0" applyFont="1" applyAlignment="1">
      <alignment horizontal="center" vertical="center" wrapText="1"/>
    </xf>
    <xf numFmtId="0" fontId="0" fillId="0" borderId="0" xfId="0" applyFont="1" applyAlignment="1">
      <alignment horizontal="left" wrapText="1"/>
    </xf>
    <xf numFmtId="0" fontId="3" fillId="0" borderId="0" xfId="0" applyFont="1" applyAlignment="1">
      <alignment horizontal="center"/>
    </xf>
    <xf numFmtId="0" fontId="0" fillId="0" borderId="0" xfId="0" applyAlignment="1">
      <alignment horizontal="left"/>
    </xf>
    <xf numFmtId="0" fontId="3" fillId="0" borderId="0" xfId="0" applyFont="1" applyAlignment="1">
      <alignment horizontal="center" wrapText="1"/>
    </xf>
    <xf numFmtId="0" fontId="3" fillId="0" borderId="0" xfId="0" applyFont="1" applyAlignment="1">
      <alignment horizontal="center" vertical="center"/>
    </xf>
    <xf numFmtId="0" fontId="0" fillId="0" borderId="0" xfId="0" applyFont="1" applyAlignment="1">
      <alignment horizontal="center" wrapText="1"/>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center"/>
    </xf>
    <xf numFmtId="0" fontId="1" fillId="0" borderId="0" xfId="0" applyFont="1" applyAlignment="1">
      <alignment horizontal="left" wrapText="1"/>
    </xf>
    <xf numFmtId="0" fontId="3" fillId="0" borderId="41" xfId="0" applyFont="1" applyBorder="1" applyAlignment="1">
      <alignment horizontal="center"/>
    </xf>
    <xf numFmtId="0" fontId="3" fillId="0" borderId="42" xfId="0" applyFont="1" applyBorder="1" applyAlignment="1">
      <alignment horizontal="center"/>
    </xf>
    <xf numFmtId="0" fontId="3" fillId="0" borderId="47" xfId="0" applyFont="1" applyBorder="1" applyAlignment="1">
      <alignment horizontal="center"/>
    </xf>
    <xf numFmtId="0" fontId="3" fillId="0" borderId="40" xfId="0" applyFont="1" applyBorder="1" applyAlignment="1">
      <alignment horizontal="center"/>
    </xf>
    <xf numFmtId="0" fontId="3" fillId="0" borderId="20" xfId="0" applyFont="1" applyBorder="1" applyAlignment="1">
      <alignment horizontal="center"/>
    </xf>
    <xf numFmtId="0" fontId="3" fillId="0" borderId="38" xfId="0" applyFont="1" applyBorder="1" applyAlignment="1">
      <alignment horizontal="center"/>
    </xf>
    <xf numFmtId="0" fontId="3" fillId="9" borderId="22" xfId="0" applyFont="1" applyFill="1" applyBorder="1" applyAlignment="1">
      <alignment horizontal="center" vertical="center" wrapText="1"/>
    </xf>
    <xf numFmtId="0" fontId="3" fillId="9" borderId="13" xfId="0" applyFont="1" applyFill="1" applyBorder="1" applyAlignment="1">
      <alignment horizontal="center" vertical="center" wrapText="1"/>
    </xf>
    <xf numFmtId="0" fontId="3" fillId="9" borderId="23" xfId="0" applyFont="1" applyFill="1" applyBorder="1" applyAlignment="1">
      <alignment horizontal="center" vertical="center" wrapText="1"/>
    </xf>
    <xf numFmtId="0" fontId="0" fillId="9" borderId="24" xfId="0" applyFill="1" applyBorder="1" applyAlignment="1">
      <alignment horizontal="center" vertical="center" wrapText="1"/>
    </xf>
    <xf numFmtId="0" fontId="0" fillId="9" borderId="18" xfId="0" applyFill="1" applyBorder="1" applyAlignment="1">
      <alignment horizontal="center" vertical="center" wrapText="1"/>
    </xf>
    <xf numFmtId="0" fontId="0" fillId="9" borderId="19" xfId="0" applyFill="1" applyBorder="1" applyAlignment="1">
      <alignment horizontal="center" vertical="center" wrapText="1"/>
    </xf>
    <xf numFmtId="0" fontId="0" fillId="9" borderId="41" xfId="0" applyFill="1" applyBorder="1" applyAlignment="1">
      <alignment horizontal="center"/>
    </xf>
    <xf numFmtId="0" fontId="0" fillId="9" borderId="42" xfId="0" applyFill="1" applyBorder="1" applyAlignment="1">
      <alignment horizontal="center"/>
    </xf>
    <xf numFmtId="0" fontId="0" fillId="9" borderId="43" xfId="0" applyFill="1" applyBorder="1" applyAlignment="1">
      <alignment horizontal="center"/>
    </xf>
    <xf numFmtId="0" fontId="0" fillId="9" borderId="1" xfId="0" applyFill="1" applyBorder="1" applyAlignment="1">
      <alignment horizontal="center"/>
    </xf>
    <xf numFmtId="0" fontId="3" fillId="2" borderId="11" xfId="0" applyFont="1" applyFill="1" applyBorder="1" applyAlignment="1">
      <alignment horizontal="center" textRotation="90" wrapText="1"/>
    </xf>
    <xf numFmtId="0" fontId="0" fillId="4" borderId="3" xfId="0" applyFill="1" applyBorder="1" applyAlignment="1">
      <alignment horizontal="center" vertical="center" wrapText="1"/>
    </xf>
    <xf numFmtId="0" fontId="0" fillId="4" borderId="41" xfId="0" applyFill="1" applyBorder="1" applyAlignment="1">
      <alignment horizontal="center"/>
    </xf>
    <xf numFmtId="0" fontId="0" fillId="4" borderId="42" xfId="0" applyFill="1" applyBorder="1" applyAlignment="1">
      <alignment horizontal="center"/>
    </xf>
    <xf numFmtId="0" fontId="0" fillId="9" borderId="1" xfId="0" applyFill="1" applyBorder="1" applyAlignment="1">
      <alignment horizontal="center" vertical="center"/>
    </xf>
    <xf numFmtId="0" fontId="0" fillId="9" borderId="52" xfId="0" applyFill="1" applyBorder="1" applyAlignment="1">
      <alignment horizontal="center" vertical="center"/>
    </xf>
    <xf numFmtId="0" fontId="0" fillId="9" borderId="48" xfId="0" applyFill="1" applyBorder="1" applyAlignment="1">
      <alignment horizontal="center" vertical="center"/>
    </xf>
    <xf numFmtId="0" fontId="0" fillId="9" borderId="34" xfId="0" applyFill="1" applyBorder="1" applyAlignment="1">
      <alignment horizontal="center" vertical="center"/>
    </xf>
    <xf numFmtId="0" fontId="0" fillId="0" borderId="30" xfId="0" applyBorder="1" applyAlignment="1">
      <alignment horizontal="center"/>
    </xf>
    <xf numFmtId="0" fontId="0" fillId="0" borderId="0" xfId="0" applyBorder="1" applyAlignment="1">
      <alignment horizontal="center"/>
    </xf>
    <xf numFmtId="0" fontId="0" fillId="0" borderId="50" xfId="0" applyBorder="1" applyAlignment="1">
      <alignment horizontal="center"/>
    </xf>
    <xf numFmtId="0" fontId="0" fillId="0" borderId="20" xfId="0" applyBorder="1" applyAlignment="1">
      <alignment horizontal="center"/>
    </xf>
    <xf numFmtId="0" fontId="3" fillId="7" borderId="15" xfId="0" applyFont="1" applyFill="1" applyBorder="1" applyAlignment="1">
      <alignment horizontal="center" textRotation="90"/>
    </xf>
    <xf numFmtId="0" fontId="3" fillId="7" borderId="17" xfId="0" applyFont="1" applyFill="1" applyBorder="1" applyAlignment="1">
      <alignment horizontal="center" textRotation="90"/>
    </xf>
    <xf numFmtId="0" fontId="3" fillId="7" borderId="9" xfId="0" applyFont="1" applyFill="1" applyBorder="1" applyAlignment="1">
      <alignment horizontal="center" textRotation="90"/>
    </xf>
    <xf numFmtId="0" fontId="0" fillId="3" borderId="16" xfId="0" applyFill="1" applyBorder="1" applyAlignment="1">
      <alignment horizontal="center" vertical="center" wrapText="1"/>
    </xf>
    <xf numFmtId="0" fontId="0" fillId="3" borderId="18" xfId="0" applyFill="1" applyBorder="1" applyAlignment="1">
      <alignment horizontal="center" vertical="center" wrapText="1"/>
    </xf>
    <xf numFmtId="0" fontId="0" fillId="3" borderId="19" xfId="0" applyFill="1" applyBorder="1" applyAlignment="1">
      <alignment horizontal="center" vertical="center" wrapText="1"/>
    </xf>
    <xf numFmtId="0" fontId="0" fillId="3" borderId="40" xfId="0" applyFill="1" applyBorder="1" applyAlignment="1">
      <alignment horizontal="center"/>
    </xf>
    <xf numFmtId="0" fontId="0" fillId="3" borderId="38" xfId="0" applyFill="1" applyBorder="1" applyAlignment="1">
      <alignment horizontal="center"/>
    </xf>
    <xf numFmtId="0" fontId="0" fillId="3" borderId="32" xfId="0" applyFill="1" applyBorder="1" applyAlignment="1">
      <alignment horizontal="center"/>
    </xf>
    <xf numFmtId="0" fontId="0" fillId="3" borderId="6" xfId="0" applyFill="1" applyBorder="1" applyAlignment="1">
      <alignment horizontal="center"/>
    </xf>
    <xf numFmtId="0" fontId="3" fillId="5" borderId="15" xfId="0" applyFont="1" applyFill="1" applyBorder="1" applyAlignment="1">
      <alignment horizontal="center" textRotation="90"/>
    </xf>
    <xf numFmtId="0" fontId="3" fillId="5" borderId="17" xfId="0" applyFont="1" applyFill="1" applyBorder="1" applyAlignment="1">
      <alignment horizontal="center" textRotation="90"/>
    </xf>
    <xf numFmtId="0" fontId="3" fillId="5" borderId="9" xfId="0" applyFont="1" applyFill="1" applyBorder="1" applyAlignment="1">
      <alignment horizontal="center" textRotation="90"/>
    </xf>
    <xf numFmtId="0" fontId="0" fillId="6" borderId="16" xfId="0" applyFill="1" applyBorder="1" applyAlignment="1">
      <alignment horizontal="center" vertical="center" wrapText="1"/>
    </xf>
    <xf numFmtId="0" fontId="0" fillId="6" borderId="18" xfId="0" applyFill="1" applyBorder="1" applyAlignment="1">
      <alignment horizontal="center" vertical="center" wrapText="1"/>
    </xf>
    <xf numFmtId="0" fontId="0" fillId="6" borderId="19" xfId="0" applyFill="1" applyBorder="1" applyAlignment="1">
      <alignment horizontal="center" vertical="center" wrapText="1"/>
    </xf>
    <xf numFmtId="0" fontId="0" fillId="6" borderId="41" xfId="0" applyFill="1" applyBorder="1" applyAlignment="1">
      <alignment horizontal="center"/>
    </xf>
    <xf numFmtId="0" fontId="0" fillId="6" borderId="42" xfId="0" applyFill="1" applyBorder="1" applyAlignment="1">
      <alignment horizontal="center"/>
    </xf>
    <xf numFmtId="0" fontId="0" fillId="6" borderId="43" xfId="0" applyFill="1" applyBorder="1" applyAlignment="1">
      <alignment horizontal="center"/>
    </xf>
    <xf numFmtId="0" fontId="0" fillId="6" borderId="1" xfId="0" applyFill="1" applyBorder="1" applyAlignment="1">
      <alignment horizontal="center"/>
    </xf>
    <xf numFmtId="0" fontId="0" fillId="6" borderId="31" xfId="0" applyFill="1" applyBorder="1" applyAlignment="1">
      <alignment horizontal="center"/>
    </xf>
    <xf numFmtId="0" fontId="0" fillId="6" borderId="35" xfId="0" applyFill="1" applyBorder="1" applyAlignment="1">
      <alignment horizontal="center"/>
    </xf>
    <xf numFmtId="0" fontId="0" fillId="3" borderId="2" xfId="0" applyFill="1" applyBorder="1" applyAlignment="1">
      <alignment horizontal="center"/>
    </xf>
    <xf numFmtId="0" fontId="0" fillId="3" borderId="4" xfId="0" applyFill="1" applyBorder="1" applyAlignment="1">
      <alignment horizontal="center"/>
    </xf>
    <xf numFmtId="0" fontId="0" fillId="3" borderId="28" xfId="0" applyFill="1" applyBorder="1" applyAlignment="1">
      <alignment horizontal="center"/>
    </xf>
    <xf numFmtId="0" fontId="0" fillId="3" borderId="26" xfId="0" applyFill="1" applyBorder="1" applyAlignment="1">
      <alignment horizontal="center"/>
    </xf>
    <xf numFmtId="0" fontId="0" fillId="3" borderId="36" xfId="0" applyFill="1" applyBorder="1" applyAlignment="1">
      <alignment horizontal="center"/>
    </xf>
    <xf numFmtId="0" fontId="0" fillId="3" borderId="34" xfId="0" applyFill="1" applyBorder="1" applyAlignment="1">
      <alignment horizontal="center"/>
    </xf>
    <xf numFmtId="0" fontId="0" fillId="0" borderId="52" xfId="0" applyBorder="1" applyAlignment="1">
      <alignment horizontal="center"/>
    </xf>
    <xf numFmtId="0" fontId="0" fillId="0" borderId="48" xfId="0" applyBorder="1" applyAlignment="1">
      <alignment horizontal="center"/>
    </xf>
    <xf numFmtId="0" fontId="0" fillId="3" borderId="55" xfId="0" applyFill="1" applyBorder="1" applyAlignment="1">
      <alignment horizontal="center"/>
    </xf>
    <xf numFmtId="0" fontId="0" fillId="3" borderId="47" xfId="0" applyFill="1" applyBorder="1" applyAlignment="1">
      <alignment horizontal="center"/>
    </xf>
    <xf numFmtId="0" fontId="0" fillId="3" borderId="3" xfId="0" applyFill="1" applyBorder="1" applyAlignment="1">
      <alignment horizontal="center"/>
    </xf>
    <xf numFmtId="0" fontId="0" fillId="3" borderId="40" xfId="0" applyFill="1" applyBorder="1" applyAlignment="1">
      <alignment horizontal="center" wrapText="1"/>
    </xf>
    <xf numFmtId="0" fontId="0" fillId="3" borderId="38" xfId="0" applyFill="1" applyBorder="1" applyAlignment="1">
      <alignment horizontal="center" wrapText="1"/>
    </xf>
    <xf numFmtId="0" fontId="0" fillId="3" borderId="5" xfId="0" applyFill="1" applyBorder="1" applyAlignment="1">
      <alignment horizontal="center"/>
    </xf>
    <xf numFmtId="0" fontId="0" fillId="3" borderId="7" xfId="0" applyFill="1" applyBorder="1" applyAlignment="1">
      <alignment horizontal="center"/>
    </xf>
    <xf numFmtId="0" fontId="0" fillId="3" borderId="39" xfId="0" applyFill="1" applyBorder="1" applyAlignment="1">
      <alignment horizontal="center" wrapText="1"/>
    </xf>
    <xf numFmtId="0" fontId="0" fillId="3" borderId="56" xfId="0" applyFill="1" applyBorder="1" applyAlignment="1">
      <alignment horizontal="center"/>
    </xf>
    <xf numFmtId="0" fontId="3" fillId="5" borderId="11" xfId="0" applyFont="1" applyFill="1" applyBorder="1" applyAlignment="1">
      <alignment horizontal="center" textRotation="90"/>
    </xf>
    <xf numFmtId="0" fontId="0" fillId="6" borderId="16" xfId="0" applyFill="1" applyBorder="1" applyAlignment="1">
      <alignment horizontal="center" wrapText="1"/>
    </xf>
    <xf numFmtId="0" fontId="0" fillId="6" borderId="18" xfId="0" applyFill="1" applyBorder="1" applyAlignment="1">
      <alignment horizontal="center" wrapText="1"/>
    </xf>
    <xf numFmtId="0" fontId="0" fillId="6" borderId="19" xfId="0" applyFill="1" applyBorder="1" applyAlignment="1">
      <alignment horizontal="center" wrapText="1"/>
    </xf>
    <xf numFmtId="0" fontId="0" fillId="6" borderId="20" xfId="0" applyFill="1" applyBorder="1" applyAlignment="1">
      <alignment horizontal="center"/>
    </xf>
    <xf numFmtId="0" fontId="0" fillId="6" borderId="38" xfId="0" applyFill="1" applyBorder="1" applyAlignment="1">
      <alignment horizontal="center"/>
    </xf>
    <xf numFmtId="0" fontId="0" fillId="6" borderId="39" xfId="0" applyFill="1" applyBorder="1" applyAlignment="1">
      <alignment horizontal="center"/>
    </xf>
    <xf numFmtId="0" fontId="0" fillId="6" borderId="40" xfId="0" applyFill="1" applyBorder="1" applyAlignment="1">
      <alignment horizontal="center"/>
    </xf>
    <xf numFmtId="0" fontId="0" fillId="3" borderId="50" xfId="0" applyFill="1" applyBorder="1" applyAlignment="1">
      <alignment horizontal="center"/>
    </xf>
    <xf numFmtId="0" fontId="0" fillId="3" borderId="20" xfId="0" applyFill="1" applyBorder="1" applyAlignment="1">
      <alignment horizontal="center"/>
    </xf>
    <xf numFmtId="0" fontId="0" fillId="3" borderId="39" xfId="0" applyFill="1" applyBorder="1" applyAlignment="1">
      <alignment horizontal="center"/>
    </xf>
    <xf numFmtId="0" fontId="3" fillId="7" borderId="25" xfId="0" applyFont="1" applyFill="1" applyBorder="1" applyAlignment="1">
      <alignment horizontal="center" textRotation="90"/>
    </xf>
    <xf numFmtId="0" fontId="3" fillId="7" borderId="13" xfId="0" applyFont="1" applyFill="1" applyBorder="1" applyAlignment="1">
      <alignment horizontal="center" textRotation="90"/>
    </xf>
    <xf numFmtId="0" fontId="3" fillId="7" borderId="23" xfId="0" applyFont="1" applyFill="1" applyBorder="1" applyAlignment="1">
      <alignment horizontal="center" textRotation="90"/>
    </xf>
    <xf numFmtId="0" fontId="0" fillId="6" borderId="48" xfId="0" applyFill="1" applyBorder="1" applyAlignment="1">
      <alignment horizontal="center"/>
    </xf>
    <xf numFmtId="0" fontId="0" fillId="6" borderId="34" xfId="0" applyFill="1" applyBorder="1" applyAlignment="1">
      <alignment horizontal="center"/>
    </xf>
    <xf numFmtId="0" fontId="0" fillId="6" borderId="36" xfId="0" applyFill="1" applyBorder="1" applyAlignment="1">
      <alignment horizontal="center"/>
    </xf>
    <xf numFmtId="0" fontId="0" fillId="6" borderId="7" xfId="0" applyFill="1" applyBorder="1" applyAlignment="1">
      <alignment horizontal="center"/>
    </xf>
    <xf numFmtId="0" fontId="0" fillId="6" borderId="6" xfId="0" applyFill="1" applyBorder="1" applyAlignment="1">
      <alignment horizontal="center"/>
    </xf>
    <xf numFmtId="0" fontId="0" fillId="6" borderId="55" xfId="0" applyFill="1" applyBorder="1" applyAlignment="1">
      <alignment horizontal="center"/>
    </xf>
    <xf numFmtId="0" fontId="0" fillId="6" borderId="54" xfId="0" applyFill="1" applyBorder="1" applyAlignment="1">
      <alignment horizontal="center"/>
    </xf>
    <xf numFmtId="0" fontId="0" fillId="6" borderId="47" xfId="0" applyFill="1" applyBorder="1" applyAlignment="1">
      <alignment horizontal="center"/>
    </xf>
    <xf numFmtId="0" fontId="0" fillId="4" borderId="39" xfId="0" applyFill="1" applyBorder="1" applyAlignment="1">
      <alignment horizontal="center"/>
    </xf>
    <xf numFmtId="2" fontId="0" fillId="4" borderId="32" xfId="0" applyNumberFormat="1" applyFill="1" applyBorder="1" applyAlignment="1">
      <alignment horizontal="center"/>
    </xf>
    <xf numFmtId="2" fontId="0" fillId="4" borderId="6" xfId="0" applyNumberFormat="1" applyFill="1" applyBorder="1" applyAlignment="1">
      <alignment horizontal="center"/>
    </xf>
    <xf numFmtId="0" fontId="0" fillId="4" borderId="5" xfId="0" applyFill="1" applyBorder="1" applyAlignment="1">
      <alignment horizontal="center"/>
    </xf>
    <xf numFmtId="0" fontId="0" fillId="4" borderId="32" xfId="0" applyFill="1" applyBorder="1" applyAlignment="1">
      <alignment horizontal="center"/>
    </xf>
    <xf numFmtId="0" fontId="0" fillId="4" borderId="6" xfId="0" applyFill="1" applyBorder="1" applyAlignment="1">
      <alignment horizontal="center"/>
    </xf>
    <xf numFmtId="0" fontId="0" fillId="6" borderId="3" xfId="0" applyFill="1" applyBorder="1" applyAlignment="1">
      <alignment horizontal="center"/>
    </xf>
    <xf numFmtId="0" fontId="0" fillId="6" borderId="4" xfId="0" applyFill="1" applyBorder="1" applyAlignment="1">
      <alignment horizontal="center"/>
    </xf>
    <xf numFmtId="0" fontId="0" fillId="6" borderId="2" xfId="0" applyFill="1" applyBorder="1" applyAlignment="1">
      <alignment horizontal="center"/>
    </xf>
    <xf numFmtId="0" fontId="3" fillId="2" borderId="15" xfId="0" applyFont="1" applyFill="1" applyBorder="1" applyAlignment="1">
      <alignment horizontal="center" textRotation="90" wrapText="1"/>
    </xf>
    <xf numFmtId="0" fontId="3" fillId="2" borderId="17" xfId="0" applyFont="1" applyFill="1" applyBorder="1" applyAlignment="1">
      <alignment horizontal="center" textRotation="90" wrapText="1"/>
    </xf>
    <xf numFmtId="0" fontId="0" fillId="4" borderId="16" xfId="0" applyFill="1" applyBorder="1" applyAlignment="1">
      <alignment horizontal="center" vertical="center" wrapText="1"/>
    </xf>
    <xf numFmtId="0" fontId="0" fillId="4" borderId="18" xfId="0" applyFill="1" applyBorder="1" applyAlignment="1">
      <alignment horizontal="center" vertical="center" wrapText="1"/>
    </xf>
    <xf numFmtId="0" fontId="0" fillId="4" borderId="19" xfId="0" applyFill="1" applyBorder="1" applyAlignment="1">
      <alignment horizontal="center" vertical="center" wrapText="1"/>
    </xf>
    <xf numFmtId="0" fontId="0" fillId="4" borderId="40" xfId="0" applyFill="1" applyBorder="1" applyAlignment="1">
      <alignment horizontal="center"/>
    </xf>
    <xf numFmtId="0" fontId="0" fillId="4" borderId="38" xfId="0" applyFill="1" applyBorder="1" applyAlignment="1">
      <alignment horizontal="center"/>
    </xf>
    <xf numFmtId="0" fontId="0" fillId="4" borderId="36" xfId="0" quotePrefix="1" applyFill="1" applyBorder="1" applyAlignment="1">
      <alignment horizontal="center"/>
    </xf>
    <xf numFmtId="0" fontId="0" fillId="4" borderId="34" xfId="0" applyFill="1" applyBorder="1" applyAlignment="1">
      <alignment horizontal="center"/>
    </xf>
    <xf numFmtId="0" fontId="0" fillId="4" borderId="35" xfId="0" applyFill="1" applyBorder="1" applyAlignment="1">
      <alignment horizontal="center"/>
    </xf>
    <xf numFmtId="0" fontId="0" fillId="4" borderId="34" xfId="0" quotePrefix="1" applyFill="1" applyBorder="1" applyAlignment="1">
      <alignment horizontal="center"/>
    </xf>
    <xf numFmtId="0" fontId="0" fillId="3" borderId="25" xfId="0" applyFill="1" applyBorder="1" applyAlignment="1">
      <alignment horizontal="center" vertical="center" wrapText="1"/>
    </xf>
    <xf numFmtId="0" fontId="0" fillId="3" borderId="13" xfId="0" applyFill="1" applyBorder="1" applyAlignment="1">
      <alignment horizontal="center" vertical="center" wrapText="1"/>
    </xf>
    <xf numFmtId="0" fontId="0" fillId="3" borderId="23" xfId="0" applyFill="1" applyBorder="1" applyAlignment="1">
      <alignment horizontal="center" vertical="center" wrapText="1"/>
    </xf>
    <xf numFmtId="0" fontId="0" fillId="3" borderId="42" xfId="0" applyFill="1" applyBorder="1" applyAlignment="1">
      <alignment horizontal="center"/>
    </xf>
    <xf numFmtId="0" fontId="0" fillId="3" borderId="1" xfId="0" applyFill="1" applyBorder="1" applyAlignment="1">
      <alignment horizontal="center"/>
    </xf>
    <xf numFmtId="0" fontId="0" fillId="3" borderId="16" xfId="0" applyFill="1" applyBorder="1" applyAlignment="1">
      <alignment horizontal="left" wrapText="1"/>
    </xf>
    <xf numFmtId="0" fontId="0" fillId="3" borderId="49" xfId="0" applyFill="1" applyBorder="1" applyAlignment="1">
      <alignment horizontal="left" wrapText="1"/>
    </xf>
    <xf numFmtId="0" fontId="0" fillId="3" borderId="28" xfId="0" quotePrefix="1" applyFill="1" applyBorder="1" applyAlignment="1">
      <alignment horizontal="center"/>
    </xf>
    <xf numFmtId="0" fontId="0" fillId="3" borderId="56" xfId="0" quotePrefix="1" applyFill="1" applyBorder="1" applyAlignment="1">
      <alignment horizontal="center"/>
    </xf>
    <xf numFmtId="0" fontId="0" fillId="3" borderId="26" xfId="0" quotePrefix="1" applyFill="1" applyBorder="1" applyAlignment="1">
      <alignment horizontal="center"/>
    </xf>
    <xf numFmtId="0" fontId="0" fillId="3" borderId="32" xfId="0" quotePrefix="1" applyFill="1" applyBorder="1" applyAlignment="1">
      <alignment horizontal="center"/>
    </xf>
    <xf numFmtId="0" fontId="0" fillId="3" borderId="7" xfId="0" quotePrefix="1" applyFill="1" applyBorder="1" applyAlignment="1">
      <alignment horizontal="center"/>
    </xf>
    <xf numFmtId="0" fontId="0" fillId="3" borderId="6" xfId="0" quotePrefix="1" applyFill="1" applyBorder="1" applyAlignment="1">
      <alignment horizontal="center"/>
    </xf>
    <xf numFmtId="0" fontId="0" fillId="3" borderId="4" xfId="0" quotePrefix="1" applyFill="1" applyBorder="1" applyAlignment="1">
      <alignment horizontal="center"/>
    </xf>
    <xf numFmtId="0" fontId="0" fillId="3" borderId="1" xfId="0" quotePrefix="1" applyFill="1" applyBorder="1" applyAlignment="1">
      <alignment horizontal="center"/>
    </xf>
    <xf numFmtId="0" fontId="0" fillId="4" borderId="55" xfId="0" applyFill="1" applyBorder="1" applyAlignment="1">
      <alignment horizontal="center"/>
    </xf>
    <xf numFmtId="0" fontId="0" fillId="4" borderId="47" xfId="0" applyFill="1" applyBorder="1" applyAlignment="1">
      <alignment horizontal="center"/>
    </xf>
    <xf numFmtId="165" fontId="0" fillId="4" borderId="55" xfId="0" applyNumberFormat="1" applyFill="1" applyBorder="1" applyAlignment="1">
      <alignment horizontal="center"/>
    </xf>
    <xf numFmtId="165" fontId="0" fillId="4" borderId="54" xfId="0" applyNumberFormat="1" applyFill="1" applyBorder="1" applyAlignment="1">
      <alignment horizontal="center"/>
    </xf>
    <xf numFmtId="165" fontId="0" fillId="4" borderId="47" xfId="0" applyNumberFormat="1" applyFill="1" applyBorder="1" applyAlignment="1">
      <alignment horizontal="center"/>
    </xf>
    <xf numFmtId="0" fontId="0" fillId="4" borderId="36" xfId="0" applyFill="1" applyBorder="1" applyAlignment="1">
      <alignment horizontal="center"/>
    </xf>
    <xf numFmtId="0" fontId="0" fillId="4" borderId="48" xfId="0" applyFill="1" applyBorder="1" applyAlignment="1">
      <alignment horizontal="center"/>
    </xf>
    <xf numFmtId="0" fontId="0" fillId="6" borderId="5" xfId="0" applyFill="1" applyBorder="1" applyAlignment="1">
      <alignment horizontal="center"/>
    </xf>
    <xf numFmtId="14" fontId="0" fillId="6" borderId="7" xfId="0" applyNumberFormat="1" applyFill="1" applyBorder="1" applyAlignment="1">
      <alignment horizontal="center"/>
    </xf>
    <xf numFmtId="0" fontId="0" fillId="0" borderId="0" xfId="0" applyFont="1" applyAlignment="1">
      <alignment horizontal="center"/>
    </xf>
  </cellXfs>
  <cellStyles count="7">
    <cellStyle name="Link" xfId="1" builtinId="8"/>
    <cellStyle name="Prozent" xfId="2" builtinId="5"/>
    <cellStyle name="Standard" xfId="0" builtinId="0"/>
    <cellStyle name="Standard_arable-legume" xfId="5"/>
    <cellStyle name="Standard_Input data crop_1" xfId="6"/>
    <cellStyle name="Standard_Tabelle1" xfId="3"/>
    <cellStyle name="Standard_Tabelle1_1" xfId="4"/>
  </cellStyles>
  <dxfs count="0"/>
  <tableStyles count="0" defaultTableStyle="TableStyleMedium2" defaultPivotStyle="PivotStyleLight16"/>
  <colors>
    <mruColors>
      <color rgb="FFCCCCFF"/>
      <color rgb="FFCC99FF"/>
      <color rgb="FFCC9900"/>
      <color rgb="FF996600"/>
      <color rgb="FF9933FF"/>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xdr:colOff>
      <xdr:row>0</xdr:row>
      <xdr:rowOff>0</xdr:rowOff>
    </xdr:from>
    <xdr:to>
      <xdr:col>9</xdr:col>
      <xdr:colOff>656167</xdr:colOff>
      <xdr:row>2</xdr:row>
      <xdr:rowOff>152400</xdr:rowOff>
    </xdr:to>
    <xdr:sp macro="" textlink="">
      <xdr:nvSpPr>
        <xdr:cNvPr id="2" name="Textfeld 1">
          <a:extLst>
            <a:ext uri="{FF2B5EF4-FFF2-40B4-BE49-F238E27FC236}">
              <a16:creationId xmlns="" xmlns:a16="http://schemas.microsoft.com/office/drawing/2014/main" id="{00000000-0008-0000-0000-000002000000}"/>
            </a:ext>
          </a:extLst>
        </xdr:cNvPr>
        <xdr:cNvSpPr txBox="1"/>
      </xdr:nvSpPr>
      <xdr:spPr>
        <a:xfrm>
          <a:off x="2" y="0"/>
          <a:ext cx="11535832" cy="5334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a:solidFill>
                <a:schemeClr val="dk1"/>
              </a:solidFill>
              <a:effectLst/>
              <a:latin typeface="+mn-lt"/>
              <a:ea typeface="+mn-ea"/>
              <a:cs typeface="+mn-cs"/>
            </a:rPr>
            <a:t>At first we want to ask you for the site characteristics of your region. If you have</a:t>
          </a:r>
          <a:r>
            <a:rPr lang="de-DE" sz="1100" b="1" baseline="0">
              <a:solidFill>
                <a:schemeClr val="dk1"/>
              </a:solidFill>
              <a:effectLst/>
              <a:latin typeface="+mn-lt"/>
              <a:ea typeface="+mn-ea"/>
              <a:cs typeface="+mn-cs"/>
            </a:rPr>
            <a:t> </a:t>
          </a:r>
          <a:r>
            <a:rPr lang="de-DE" sz="1100" b="1">
              <a:solidFill>
                <a:schemeClr val="dk1"/>
              </a:solidFill>
              <a:effectLst/>
              <a:latin typeface="+mn-lt"/>
              <a:ea typeface="+mn-ea"/>
              <a:cs typeface="+mn-cs"/>
            </a:rPr>
            <a:t>information for more then one region or for different</a:t>
          </a:r>
          <a:r>
            <a:rPr lang="de-DE" sz="1100" b="1" baseline="0">
              <a:solidFill>
                <a:schemeClr val="dk1"/>
              </a:solidFill>
              <a:effectLst/>
              <a:latin typeface="+mn-lt"/>
              <a:ea typeface="+mn-ea"/>
              <a:cs typeface="+mn-cs"/>
            </a:rPr>
            <a:t> sites within your region e.g. different soil types</a:t>
          </a:r>
          <a:r>
            <a:rPr lang="de-DE" sz="1100" b="1">
              <a:solidFill>
                <a:schemeClr val="dk1"/>
              </a:solidFill>
              <a:effectLst/>
              <a:latin typeface="+mn-lt"/>
              <a:ea typeface="+mn-ea"/>
              <a:cs typeface="+mn-cs"/>
            </a:rPr>
            <a:t>, we kindly ask you to copy the whole excel file and fill in</a:t>
          </a:r>
          <a:r>
            <a:rPr lang="de-DE" sz="1100" b="1" baseline="0">
              <a:solidFill>
                <a:schemeClr val="dk1"/>
              </a:solidFill>
              <a:effectLst/>
              <a:latin typeface="+mn-lt"/>
              <a:ea typeface="+mn-ea"/>
              <a:cs typeface="+mn-cs"/>
            </a:rPr>
            <a:t> </a:t>
          </a:r>
          <a:r>
            <a:rPr lang="de-DE" sz="1100" b="1">
              <a:solidFill>
                <a:schemeClr val="dk1"/>
              </a:solidFill>
              <a:effectLst/>
              <a:latin typeface="+mn-lt"/>
              <a:ea typeface="+mn-ea"/>
              <a:cs typeface="+mn-cs"/>
            </a:rPr>
            <a:t>the information for each</a:t>
          </a:r>
          <a:r>
            <a:rPr lang="de-DE" sz="1100" b="1" baseline="0">
              <a:solidFill>
                <a:schemeClr val="dk1"/>
              </a:solidFill>
              <a:effectLst/>
              <a:latin typeface="+mn-lt"/>
              <a:ea typeface="+mn-ea"/>
              <a:cs typeface="+mn-cs"/>
            </a:rPr>
            <a:t> site or region</a:t>
          </a:r>
          <a:r>
            <a:rPr lang="de-DE" sz="1100" b="1">
              <a:solidFill>
                <a:schemeClr val="dk1"/>
              </a:solidFill>
              <a:effectLst/>
              <a:latin typeface="+mn-lt"/>
              <a:ea typeface="+mn-ea"/>
              <a:cs typeface="+mn-cs"/>
            </a:rPr>
            <a:t>,</a:t>
          </a:r>
          <a:r>
            <a:rPr lang="de-DE" sz="1100" b="1" baseline="0">
              <a:solidFill>
                <a:schemeClr val="dk1"/>
              </a:solidFill>
              <a:effectLst/>
              <a:latin typeface="+mn-lt"/>
              <a:ea typeface="+mn-ea"/>
              <a:cs typeface="+mn-cs"/>
            </a:rPr>
            <a:t> using one excel file per site or region.</a:t>
          </a:r>
          <a:endParaRPr lang="de-DE">
            <a:effectLst/>
          </a:endParaRPr>
        </a:p>
      </xdr:txBody>
    </xdr:sp>
    <xdr:clientData/>
  </xdr:twoCellAnchor>
  <xdr:twoCellAnchor>
    <xdr:from>
      <xdr:col>5</xdr:col>
      <xdr:colOff>133350</xdr:colOff>
      <xdr:row>3</xdr:row>
      <xdr:rowOff>114300</xdr:rowOff>
    </xdr:from>
    <xdr:to>
      <xdr:col>9</xdr:col>
      <xdr:colOff>638175</xdr:colOff>
      <xdr:row>6</xdr:row>
      <xdr:rowOff>66675</xdr:rowOff>
    </xdr:to>
    <xdr:sp macro="" textlink="">
      <xdr:nvSpPr>
        <xdr:cNvPr id="3" name="Textfeld 2">
          <a:extLst>
            <a:ext uri="{FF2B5EF4-FFF2-40B4-BE49-F238E27FC236}">
              <a16:creationId xmlns="" xmlns:a16="http://schemas.microsoft.com/office/drawing/2014/main" id="{00000000-0008-0000-0000-000003000000}"/>
            </a:ext>
          </a:extLst>
        </xdr:cNvPr>
        <xdr:cNvSpPr txBox="1"/>
      </xdr:nvSpPr>
      <xdr:spPr>
        <a:xfrm>
          <a:off x="7962900" y="685800"/>
          <a:ext cx="3552825"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 You find an overview on the codes on following website: </a:t>
          </a:r>
        </a:p>
        <a:p>
          <a:r>
            <a:rPr lang="de-DE" sz="1100"/>
            <a:t>https://eur-lex.europa.eu/eli/reg/2016/2066/oj</a:t>
          </a:r>
        </a:p>
      </xdr:txBody>
    </xdr:sp>
    <xdr:clientData/>
  </xdr:twoCellAnchor>
  <xdr:twoCellAnchor editAs="oneCell">
    <xdr:from>
      <xdr:col>1</xdr:col>
      <xdr:colOff>0</xdr:colOff>
      <xdr:row>46</xdr:row>
      <xdr:rowOff>0</xdr:rowOff>
    </xdr:from>
    <xdr:to>
      <xdr:col>2</xdr:col>
      <xdr:colOff>729643</xdr:colOff>
      <xdr:row>73</xdr:row>
      <xdr:rowOff>85071</xdr:rowOff>
    </xdr:to>
    <xdr:pic>
      <xdr:nvPicPr>
        <xdr:cNvPr id="4" name="Grafik 3">
          <a:extLst>
            <a:ext uri="{FF2B5EF4-FFF2-40B4-BE49-F238E27FC236}">
              <a16:creationId xmlns="" xmlns:a16="http://schemas.microsoft.com/office/drawing/2014/main" id="{D45284AE-3740-4ECB-8A7C-F980979EE883}"/>
            </a:ext>
          </a:extLst>
        </xdr:cNvPr>
        <xdr:cNvPicPr>
          <a:picLocks noChangeAspect="1"/>
        </xdr:cNvPicPr>
      </xdr:nvPicPr>
      <xdr:blipFill>
        <a:blip xmlns:r="http://schemas.openxmlformats.org/officeDocument/2006/relationships" r:embed="rId1"/>
        <a:stretch>
          <a:fillRect/>
        </a:stretch>
      </xdr:blipFill>
      <xdr:spPr>
        <a:xfrm>
          <a:off x="1397000" y="10498667"/>
          <a:ext cx="4857143" cy="52285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269873</xdr:colOff>
      <xdr:row>2</xdr:row>
      <xdr:rowOff>152400</xdr:rowOff>
    </xdr:to>
    <xdr:sp macro="" textlink="">
      <xdr:nvSpPr>
        <xdr:cNvPr id="2" name="Textfeld 1">
          <a:extLst>
            <a:ext uri="{FF2B5EF4-FFF2-40B4-BE49-F238E27FC236}">
              <a16:creationId xmlns="" xmlns:a16="http://schemas.microsoft.com/office/drawing/2014/main" id="{00000000-0008-0000-0300-000002000000}"/>
            </a:ext>
          </a:extLst>
        </xdr:cNvPr>
        <xdr:cNvSpPr txBox="1"/>
      </xdr:nvSpPr>
      <xdr:spPr>
        <a:xfrm>
          <a:off x="0" y="0"/>
          <a:ext cx="12033248" cy="5334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a:solidFill>
                <a:schemeClr val="dk1"/>
              </a:solidFill>
              <a:effectLst/>
              <a:latin typeface="+mn-lt"/>
              <a:ea typeface="+mn-ea"/>
              <a:cs typeface="+mn-cs"/>
            </a:rPr>
            <a:t>In order to calculate</a:t>
          </a:r>
          <a:r>
            <a:rPr lang="de-DE" sz="1100" b="1" baseline="0">
              <a:solidFill>
                <a:schemeClr val="dk1"/>
              </a:solidFill>
              <a:effectLst/>
              <a:latin typeface="+mn-lt"/>
              <a:ea typeface="+mn-ea"/>
              <a:cs typeface="+mn-cs"/>
            </a:rPr>
            <a:t> yield stability, we need data on yields of the crops you indicated earlier in the crop rotations for at least ten years in a row. It is necessary that the data for all crops are from one site.  An example with winter rye is provided in the first column. </a:t>
          </a:r>
          <a:endParaRPr lang="de-DE">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bodenkarte.a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www.lfsguessing.at/fileadmin/user_upload/user_upload/WWHP.pdf" TargetMode="External"/><Relationship Id="rId7" Type="http://schemas.openxmlformats.org/officeDocument/2006/relationships/printerSettings" Target="../printerSettings/printerSettings5.bin"/><Relationship Id="rId2" Type="http://schemas.openxmlformats.org/officeDocument/2006/relationships/hyperlink" Target="https://www.lfsguessing.at/fileadmin/user_upload/user_upload/WW_Ergebnisse_2017_klein.pdf" TargetMode="External"/><Relationship Id="rId1" Type="http://schemas.openxmlformats.org/officeDocument/2006/relationships/hyperlink" Target="https://www.lfsguessing.at/fileadmin/user_upload/user_upload/WWErnteeergebnisse_2016.pdf" TargetMode="External"/><Relationship Id="rId6" Type="http://schemas.openxmlformats.org/officeDocument/2006/relationships/hyperlink" Target="https://www.lfsguessing.at/fileadmin/user_upload/user_upload/Sojaernte2017.pdf" TargetMode="External"/><Relationship Id="rId5" Type="http://schemas.openxmlformats.org/officeDocument/2006/relationships/hyperlink" Target="https://www.lfsguessing.at/fileadmin/user_upload/Ernteergebnisse_Soja16.pdf" TargetMode="External"/><Relationship Id="rId4" Type="http://schemas.openxmlformats.org/officeDocument/2006/relationships/hyperlink" Target="https://www.lfsguessing.at/fileadmin/user_upload/WW_2019-HP.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
  <sheetViews>
    <sheetView workbookViewId="0">
      <selection activeCell="E2" sqref="E2:Q3"/>
    </sheetView>
  </sheetViews>
  <sheetFormatPr baseColWidth="10" defaultColWidth="11.42578125" defaultRowHeight="15" x14ac:dyDescent="0.25"/>
  <cols>
    <col min="1" max="1" width="17.42578125" style="5" bestFit="1" customWidth="1"/>
    <col min="2" max="2" width="11.42578125" style="5"/>
    <col min="3" max="3" width="13.140625" style="5" bestFit="1" customWidth="1"/>
    <col min="4" max="8" width="11.42578125" style="5"/>
    <col min="9" max="9" width="0" style="5" hidden="1" customWidth="1"/>
    <col min="10" max="11" width="11.42578125" style="5"/>
    <col min="12" max="12" width="0" style="5" hidden="1" customWidth="1"/>
    <col min="13" max="16384" width="11.42578125" style="5"/>
  </cols>
  <sheetData>
    <row r="1" spans="1:17" ht="76.5" x14ac:dyDescent="0.35">
      <c r="B1" s="5" t="s">
        <v>255</v>
      </c>
      <c r="C1" s="5" t="s">
        <v>256</v>
      </c>
      <c r="D1" s="5" t="s">
        <v>257</v>
      </c>
      <c r="E1" s="172" t="s">
        <v>441</v>
      </c>
      <c r="F1" s="172" t="s">
        <v>275</v>
      </c>
      <c r="G1" s="157" t="s">
        <v>276</v>
      </c>
      <c r="H1" s="157" t="s">
        <v>277</v>
      </c>
      <c r="I1" s="140" t="s">
        <v>281</v>
      </c>
      <c r="J1" s="140" t="s">
        <v>278</v>
      </c>
      <c r="K1" s="140" t="s">
        <v>279</v>
      </c>
      <c r="L1" s="140" t="s">
        <v>280</v>
      </c>
      <c r="M1" s="140" t="s">
        <v>282</v>
      </c>
      <c r="N1" s="140" t="s">
        <v>289</v>
      </c>
      <c r="O1" s="140" t="s">
        <v>283</v>
      </c>
      <c r="P1" s="157" t="s">
        <v>389</v>
      </c>
      <c r="Q1" s="140" t="s">
        <v>284</v>
      </c>
    </row>
    <row r="2" spans="1:17" x14ac:dyDescent="0.25">
      <c r="A2" s="5" t="s">
        <v>253</v>
      </c>
      <c r="B2" s="5" t="s">
        <v>105</v>
      </c>
      <c r="C2" s="5" t="s">
        <v>105</v>
      </c>
      <c r="D2" s="5" t="s">
        <v>258</v>
      </c>
      <c r="E2" s="141">
        <f>GM!B15</f>
        <v>440.42766666666654</v>
      </c>
      <c r="F2" s="141"/>
      <c r="G2" s="141">
        <f>E2-(0.15*I2)</f>
        <v>298.35687666666655</v>
      </c>
      <c r="H2" s="141">
        <f>E2-(0.05*I2)</f>
        <v>393.07073666666656</v>
      </c>
      <c r="I2" s="141">
        <f>L2*5.62</f>
        <v>947.1386</v>
      </c>
      <c r="J2" s="141">
        <f>'NO3'!K6</f>
        <v>34.453141822510801</v>
      </c>
      <c r="K2" s="141">
        <f>'N fertilizer'!B27</f>
        <v>168.53</v>
      </c>
      <c r="L2" s="141">
        <f>K2</f>
        <v>168.53</v>
      </c>
      <c r="M2" s="164">
        <f>'N2O calculations'!A31/3</f>
        <v>5.7171274751156451</v>
      </c>
      <c r="N2" s="135">
        <f>'Data for yield stability'!H19</f>
        <v>6.2937737349584078E-2</v>
      </c>
      <c r="O2" s="141">
        <f>'Protein &amp; Energy Output'!C14</f>
        <v>848.95440000000008</v>
      </c>
      <c r="P2" s="141">
        <f>'Protein &amp; Energy Output'!B19</f>
        <v>153.50913666666668</v>
      </c>
      <c r="Q2" s="110">
        <f>'Crop Diversity'!E16</f>
        <v>0</v>
      </c>
    </row>
    <row r="3" spans="1:17" x14ac:dyDescent="0.25">
      <c r="A3" s="5" t="s">
        <v>254</v>
      </c>
      <c r="B3" s="5" t="s">
        <v>259</v>
      </c>
      <c r="C3" s="5" t="s">
        <v>258</v>
      </c>
      <c r="D3" s="5" t="s">
        <v>105</v>
      </c>
      <c r="E3" s="141">
        <f>GM!I15</f>
        <v>687.95033333333322</v>
      </c>
      <c r="F3" s="141"/>
      <c r="G3" s="141">
        <f>E3-(0.15*I3)</f>
        <v>604.62821333333318</v>
      </c>
      <c r="H3" s="141">
        <f>E3-(0.05*I3)</f>
        <v>660.17629333333321</v>
      </c>
      <c r="I3" s="141">
        <f>L3*5.62</f>
        <v>555.48079999999993</v>
      </c>
      <c r="J3" s="141">
        <f>'NO3'!K11</f>
        <v>33.894928217460162</v>
      </c>
      <c r="K3" s="141">
        <f>'N fertilizer'!I27</f>
        <v>98.839999999999989</v>
      </c>
      <c r="L3" s="141">
        <f>K3</f>
        <v>98.839999999999989</v>
      </c>
      <c r="M3" s="164">
        <f>'N2O calculations'!H31/3</f>
        <v>3.9425145433018116</v>
      </c>
      <c r="N3" s="135">
        <f>'Data for yield stability'!H20</f>
        <v>0.11856303724179169</v>
      </c>
      <c r="O3" s="141">
        <f>'Protein &amp; Energy Output'!G14</f>
        <v>1056.8412000000001</v>
      </c>
      <c r="P3" s="141">
        <f>'Protein &amp; Energy Output'!F19</f>
        <v>123.67501333333333</v>
      </c>
      <c r="Q3" s="110">
        <f>'Crop Diversity'!E22</f>
        <v>0.63417863571220567</v>
      </c>
    </row>
    <row r="4" spans="1:17" x14ac:dyDescent="0.25">
      <c r="E4" s="141"/>
      <c r="F4" s="141"/>
      <c r="G4" s="141"/>
      <c r="H4" s="141"/>
    </row>
  </sheetData>
  <pageMargins left="0.7" right="0.7" top="0.78740157499999996" bottom="0.78740157499999996"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E14" sqref="E14"/>
    </sheetView>
  </sheetViews>
  <sheetFormatPr baseColWidth="10" defaultColWidth="11.42578125" defaultRowHeight="15" x14ac:dyDescent="0.25"/>
  <cols>
    <col min="1" max="16384" width="11.42578125" style="5"/>
  </cols>
  <sheetData>
    <row r="1" spans="1:6" x14ac:dyDescent="0.25">
      <c r="C1" s="5" t="s">
        <v>255</v>
      </c>
      <c r="D1" s="5" t="s">
        <v>256</v>
      </c>
      <c r="E1" s="5" t="s">
        <v>257</v>
      </c>
    </row>
    <row r="2" spans="1:6" x14ac:dyDescent="0.25">
      <c r="A2" s="5" t="s">
        <v>253</v>
      </c>
      <c r="C2" s="5" t="s">
        <v>105</v>
      </c>
      <c r="D2" s="5" t="s">
        <v>105</v>
      </c>
      <c r="E2" s="5" t="s">
        <v>258</v>
      </c>
    </row>
    <row r="3" spans="1:6" x14ac:dyDescent="0.25">
      <c r="A3" s="5" t="s">
        <v>254</v>
      </c>
      <c r="C3" s="5" t="s">
        <v>259</v>
      </c>
      <c r="D3" s="5" t="s">
        <v>258</v>
      </c>
      <c r="E3" s="5" t="s">
        <v>105</v>
      </c>
    </row>
    <row r="7" spans="1:6" ht="18" x14ac:dyDescent="0.35">
      <c r="A7" s="5" t="s">
        <v>262</v>
      </c>
      <c r="C7" s="5" t="s">
        <v>263</v>
      </c>
      <c r="E7" s="5" t="s">
        <v>264</v>
      </c>
      <c r="F7" s="5">
        <f>LN(3)</f>
        <v>1.0986122886681098</v>
      </c>
    </row>
    <row r="11" spans="1:6" ht="18" x14ac:dyDescent="0.35">
      <c r="A11" s="5" t="s">
        <v>265</v>
      </c>
      <c r="B11" s="5" t="s">
        <v>266</v>
      </c>
      <c r="C11" s="5" t="s">
        <v>267</v>
      </c>
      <c r="D11" s="5" t="s">
        <v>268</v>
      </c>
      <c r="E11" s="5" t="s">
        <v>269</v>
      </c>
    </row>
    <row r="12" spans="1:6" x14ac:dyDescent="0.25">
      <c r="A12" s="5" t="s">
        <v>270</v>
      </c>
    </row>
    <row r="13" spans="1:6" x14ac:dyDescent="0.25">
      <c r="A13" s="5" t="s">
        <v>271</v>
      </c>
      <c r="B13" s="135">
        <v>1</v>
      </c>
      <c r="C13" s="5">
        <v>1</v>
      </c>
      <c r="D13" s="5">
        <f>LN(C13)</f>
        <v>0</v>
      </c>
      <c r="E13" s="5">
        <f>C13*D13</f>
        <v>0</v>
      </c>
    </row>
    <row r="14" spans="1:6" x14ac:dyDescent="0.25">
      <c r="A14" s="5" t="s">
        <v>272</v>
      </c>
      <c r="B14" s="135"/>
      <c r="E14" s="5">
        <f>C14*D14</f>
        <v>0</v>
      </c>
    </row>
    <row r="15" spans="1:6" x14ac:dyDescent="0.25">
      <c r="A15" s="5" t="s">
        <v>273</v>
      </c>
    </row>
    <row r="16" spans="1:6" x14ac:dyDescent="0.25">
      <c r="E16" s="5">
        <f>-(E13+E14+E15)</f>
        <v>0</v>
      </c>
    </row>
    <row r="18" spans="1:5" x14ac:dyDescent="0.25">
      <c r="A18" s="5" t="s">
        <v>274</v>
      </c>
    </row>
    <row r="19" spans="1:5" x14ac:dyDescent="0.25">
      <c r="A19" s="5" t="s">
        <v>271</v>
      </c>
      <c r="B19" s="135">
        <f>2/3</f>
        <v>0.66666666666666663</v>
      </c>
      <c r="C19" s="5">
        <v>0.67</v>
      </c>
      <c r="D19" s="5">
        <f>LN(C19)</f>
        <v>-0.40047756659712525</v>
      </c>
      <c r="E19" s="5">
        <f>C19*D19</f>
        <v>-0.26831996962007393</v>
      </c>
    </row>
    <row r="20" spans="1:5" x14ac:dyDescent="0.25">
      <c r="A20" s="5" t="s">
        <v>272</v>
      </c>
      <c r="B20" s="135"/>
    </row>
    <row r="21" spans="1:5" x14ac:dyDescent="0.25">
      <c r="A21" s="5" t="s">
        <v>273</v>
      </c>
      <c r="B21" s="135">
        <f t="shared" ref="B21" si="0">1/3</f>
        <v>0.33333333333333331</v>
      </c>
      <c r="C21" s="5">
        <v>0.33</v>
      </c>
      <c r="D21" s="5">
        <f>LN(C21)</f>
        <v>-1.1086626245216111</v>
      </c>
      <c r="E21" s="5">
        <f>C21*D21</f>
        <v>-0.36585866609213169</v>
      </c>
    </row>
    <row r="22" spans="1:5" x14ac:dyDescent="0.25">
      <c r="E22" s="5">
        <f>-(E19+E20+E21)</f>
        <v>0.63417863571220567</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7"/>
  <sheetViews>
    <sheetView tabSelected="1" workbookViewId="0">
      <selection activeCell="M23" sqref="M23"/>
    </sheetView>
  </sheetViews>
  <sheetFormatPr baseColWidth="10" defaultColWidth="10.85546875" defaultRowHeight="15" x14ac:dyDescent="0.25"/>
  <cols>
    <col min="1" max="1" width="16.5703125" bestFit="1" customWidth="1"/>
    <col min="3" max="3" width="20.42578125" customWidth="1"/>
    <col min="4" max="4" width="18.85546875" customWidth="1"/>
    <col min="5" max="5" width="14.42578125" bestFit="1" customWidth="1"/>
    <col min="6" max="6" width="22.85546875" bestFit="1" customWidth="1"/>
    <col min="7" max="7" width="12.5703125" bestFit="1" customWidth="1"/>
    <col min="10" max="10" width="19" bestFit="1" customWidth="1"/>
    <col min="11" max="11" width="17.28515625" bestFit="1" customWidth="1"/>
    <col min="12" max="12" width="17.42578125" bestFit="1" customWidth="1"/>
    <col min="14" max="14" width="11.42578125" style="5"/>
    <col min="17" max="17" width="13.140625" bestFit="1" customWidth="1"/>
  </cols>
  <sheetData>
    <row r="1" spans="1:19" x14ac:dyDescent="0.25">
      <c r="A1" s="6"/>
      <c r="B1" s="161" t="s">
        <v>380</v>
      </c>
      <c r="C1" s="161" t="s">
        <v>381</v>
      </c>
      <c r="D1" s="161" t="s">
        <v>382</v>
      </c>
      <c r="E1" s="161" t="s">
        <v>383</v>
      </c>
      <c r="F1" s="161" t="s">
        <v>384</v>
      </c>
      <c r="G1" s="161" t="s">
        <v>385</v>
      </c>
      <c r="H1" s="161" t="s">
        <v>386</v>
      </c>
      <c r="I1" s="161" t="s">
        <v>440</v>
      </c>
      <c r="J1" s="161" t="s">
        <v>388</v>
      </c>
      <c r="K1" s="161" t="s">
        <v>387</v>
      </c>
    </row>
    <row r="2" spans="1:19" x14ac:dyDescent="0.25">
      <c r="A2" s="6" t="s">
        <v>270</v>
      </c>
      <c r="B2" s="6"/>
      <c r="C2" s="6"/>
      <c r="D2" s="6"/>
      <c r="E2" s="6"/>
      <c r="F2" s="6"/>
      <c r="G2" s="6"/>
      <c r="H2" s="6"/>
      <c r="J2" s="6"/>
      <c r="K2" s="6"/>
    </row>
    <row r="3" spans="1:19" x14ac:dyDescent="0.25">
      <c r="A3" s="5" t="s">
        <v>105</v>
      </c>
      <c r="B3" s="5">
        <v>10.89</v>
      </c>
      <c r="C3" s="169">
        <v>169.92</v>
      </c>
      <c r="D3" s="141"/>
      <c r="E3" s="169">
        <v>172.39680000000001</v>
      </c>
      <c r="F3" s="169">
        <v>107.85272727272699</v>
      </c>
      <c r="G3" s="169">
        <v>247.24655999999999</v>
      </c>
      <c r="H3" s="169">
        <v>18.254648029090902</v>
      </c>
      <c r="I3" s="170">
        <v>0</v>
      </c>
      <c r="J3" s="168">
        <v>0.71428571428571397</v>
      </c>
      <c r="K3" s="169">
        <v>16.326048389610399</v>
      </c>
      <c r="L3" s="141"/>
    </row>
    <row r="4" spans="1:19" x14ac:dyDescent="0.25">
      <c r="A4" s="5" t="s">
        <v>105</v>
      </c>
      <c r="B4" s="5">
        <v>9.9</v>
      </c>
      <c r="C4" s="169">
        <v>169.92</v>
      </c>
      <c r="D4" s="141"/>
      <c r="E4" s="169">
        <v>172.39680000000001</v>
      </c>
      <c r="F4" s="169">
        <v>107.85272727272699</v>
      </c>
      <c r="G4" s="169">
        <v>224.7696</v>
      </c>
      <c r="H4" s="169">
        <v>31.695870109090901</v>
      </c>
      <c r="I4" s="170">
        <v>0</v>
      </c>
      <c r="J4" s="168">
        <v>0.71428571428571397</v>
      </c>
      <c r="K4" s="169">
        <v>28.347208246753201</v>
      </c>
      <c r="L4" s="141"/>
    </row>
    <row r="5" spans="1:19" x14ac:dyDescent="0.25">
      <c r="A5" s="5" t="s">
        <v>258</v>
      </c>
      <c r="B5" s="5">
        <v>7.55</v>
      </c>
      <c r="C5" s="169">
        <v>165.75</v>
      </c>
      <c r="D5" s="141"/>
      <c r="E5" s="169">
        <v>168.8202</v>
      </c>
      <c r="F5" s="169">
        <v>82.963636363636397</v>
      </c>
      <c r="G5" s="169">
        <v>166.553</v>
      </c>
      <c r="H5" s="169">
        <v>82.160636363636399</v>
      </c>
      <c r="I5" s="170">
        <v>0</v>
      </c>
      <c r="J5" s="168">
        <v>0.71428571428571397</v>
      </c>
      <c r="K5" s="169">
        <v>58.6861688311688</v>
      </c>
      <c r="L5" s="141"/>
    </row>
    <row r="6" spans="1:19" x14ac:dyDescent="0.25">
      <c r="B6" s="5"/>
      <c r="C6" s="141"/>
      <c r="D6" s="141"/>
      <c r="E6" s="141"/>
      <c r="F6" s="141"/>
      <c r="G6" s="141"/>
      <c r="H6" s="141"/>
      <c r="I6" s="141"/>
      <c r="J6" s="141"/>
      <c r="K6" s="141">
        <f>AVERAGE(K3:K5)</f>
        <v>34.453141822510801</v>
      </c>
      <c r="L6" s="141"/>
    </row>
    <row r="7" spans="1:19" x14ac:dyDescent="0.25">
      <c r="A7" s="6" t="s">
        <v>274</v>
      </c>
      <c r="B7" s="5"/>
      <c r="C7" s="141"/>
      <c r="D7" s="141"/>
      <c r="E7" s="141"/>
      <c r="F7" s="141"/>
      <c r="G7" s="141"/>
      <c r="H7" s="141"/>
      <c r="I7" s="141"/>
      <c r="J7" s="141"/>
      <c r="K7" s="141"/>
      <c r="L7" s="141"/>
    </row>
    <row r="8" spans="1:19" x14ac:dyDescent="0.25">
      <c r="A8" s="5" t="s">
        <v>259</v>
      </c>
      <c r="B8" s="5">
        <v>4.33</v>
      </c>
      <c r="C8" s="169">
        <v>0</v>
      </c>
      <c r="D8" s="141"/>
      <c r="E8" s="169">
        <v>211.301481562102</v>
      </c>
      <c r="F8" s="169">
        <v>99.556363636363599</v>
      </c>
      <c r="G8" s="169">
        <v>64.502853525978395</v>
      </c>
      <c r="H8" s="169">
        <v>20.961999046010401</v>
      </c>
      <c r="I8" s="169">
        <v>200.31498156210199</v>
      </c>
      <c r="J8" s="168">
        <v>0.71428571428571397</v>
      </c>
      <c r="K8" s="169">
        <v>18.7473683536792</v>
      </c>
      <c r="L8" s="141"/>
    </row>
    <row r="9" spans="1:19" x14ac:dyDescent="0.25">
      <c r="A9" s="5" t="s">
        <v>258</v>
      </c>
      <c r="B9" s="5">
        <v>6.92</v>
      </c>
      <c r="C9" s="169">
        <v>125.52</v>
      </c>
      <c r="D9" s="141"/>
      <c r="E9" s="169">
        <v>128.59020000000001</v>
      </c>
      <c r="F9" s="169">
        <v>107.85272727272699</v>
      </c>
      <c r="G9" s="169">
        <v>152.65520000000001</v>
      </c>
      <c r="H9" s="169">
        <v>80.717527272727295</v>
      </c>
      <c r="I9" s="171">
        <v>0</v>
      </c>
      <c r="J9" s="168">
        <v>0.71428571428571397</v>
      </c>
      <c r="K9" s="169">
        <v>57.655376623376597</v>
      </c>
      <c r="L9" s="141"/>
    </row>
    <row r="10" spans="1:19" x14ac:dyDescent="0.25">
      <c r="A10" s="5" t="s">
        <v>105</v>
      </c>
      <c r="B10" s="5">
        <v>10.199999999999999</v>
      </c>
      <c r="C10" s="169">
        <v>171</v>
      </c>
      <c r="D10" s="141"/>
      <c r="E10" s="169">
        <v>173.4768</v>
      </c>
      <c r="F10" s="169">
        <v>107.85272727272699</v>
      </c>
      <c r="G10" s="169">
        <v>231.58080000000001</v>
      </c>
      <c r="H10" s="169">
        <v>28.2686125090909</v>
      </c>
      <c r="I10" s="171">
        <v>0</v>
      </c>
      <c r="J10" s="168">
        <v>0.71428571428571397</v>
      </c>
      <c r="K10" s="169">
        <v>25.2820396753247</v>
      </c>
      <c r="L10" s="141"/>
    </row>
    <row r="11" spans="1:19" x14ac:dyDescent="0.25">
      <c r="B11" s="5"/>
      <c r="C11" s="141"/>
      <c r="D11" s="141"/>
      <c r="E11" s="141"/>
      <c r="F11" s="141"/>
      <c r="G11" s="141"/>
      <c r="H11" s="141"/>
      <c r="I11" s="141"/>
      <c r="J11" s="141"/>
      <c r="K11" s="141">
        <f>AVERAGE(K8:K10)</f>
        <v>33.894928217460162</v>
      </c>
      <c r="L11" s="141"/>
    </row>
    <row r="12" spans="1:19" x14ac:dyDescent="0.25">
      <c r="B12" s="5"/>
      <c r="C12" s="141"/>
      <c r="D12" s="141"/>
      <c r="E12" s="141"/>
      <c r="F12" s="141"/>
      <c r="G12" s="141"/>
      <c r="H12" s="141"/>
      <c r="I12" s="141"/>
      <c r="J12" s="141"/>
      <c r="K12" s="141"/>
    </row>
    <row r="13" spans="1:19" x14ac:dyDescent="0.25">
      <c r="B13" s="5"/>
      <c r="C13" s="141"/>
      <c r="D13" s="141"/>
      <c r="E13" s="141"/>
      <c r="F13" s="141"/>
      <c r="G13" s="141"/>
      <c r="H13" s="141"/>
      <c r="I13" s="141"/>
      <c r="J13" s="141"/>
      <c r="K13" s="141"/>
    </row>
    <row r="14" spans="1:19" x14ac:dyDescent="0.25">
      <c r="A14" s="6" t="s">
        <v>442</v>
      </c>
      <c r="B14" s="5"/>
      <c r="C14" s="5"/>
      <c r="D14" s="5"/>
      <c r="E14" s="5"/>
      <c r="F14" s="5"/>
      <c r="G14" s="5"/>
      <c r="H14" s="5"/>
      <c r="I14" s="141"/>
      <c r="J14" s="141"/>
      <c r="K14" s="141"/>
    </row>
    <row r="15" spans="1:19" x14ac:dyDescent="0.25">
      <c r="A15" s="5"/>
      <c r="B15" s="5"/>
      <c r="C15" s="5"/>
      <c r="D15" s="5"/>
      <c r="E15" s="5"/>
      <c r="F15" s="5"/>
      <c r="G15" s="5"/>
      <c r="H15" s="5"/>
      <c r="I15" s="141"/>
      <c r="J15" s="6"/>
      <c r="K15" s="6"/>
      <c r="O15" s="5"/>
      <c r="P15" s="5"/>
      <c r="Q15" s="5"/>
      <c r="R15" s="5"/>
      <c r="S15" s="5"/>
    </row>
    <row r="16" spans="1:19" x14ac:dyDescent="0.25">
      <c r="A16" s="5" t="s">
        <v>443</v>
      </c>
      <c r="B16" s="5"/>
      <c r="C16" s="5"/>
      <c r="D16" s="5"/>
      <c r="E16" s="5"/>
      <c r="F16" s="5"/>
      <c r="G16" s="5"/>
      <c r="H16" s="5"/>
      <c r="J16" s="6"/>
      <c r="K16" s="6"/>
      <c r="O16" s="5"/>
      <c r="P16" s="5"/>
      <c r="Q16" s="5"/>
      <c r="R16" s="5"/>
      <c r="S16" s="5"/>
    </row>
    <row r="17" spans="1:19" x14ac:dyDescent="0.25">
      <c r="A17" s="5"/>
      <c r="B17" s="5"/>
      <c r="C17" s="5"/>
      <c r="D17" s="5"/>
      <c r="E17" s="5"/>
      <c r="F17" s="5"/>
      <c r="G17" s="5"/>
      <c r="H17" s="5"/>
      <c r="J17" s="5"/>
      <c r="K17" s="5"/>
      <c r="O17" s="5"/>
      <c r="P17" s="5"/>
      <c r="Q17" s="5"/>
      <c r="R17" s="5"/>
      <c r="S17" s="5"/>
    </row>
    <row r="18" spans="1:19" x14ac:dyDescent="0.25">
      <c r="A18" s="5" t="s">
        <v>444</v>
      </c>
      <c r="B18" s="5"/>
      <c r="C18" s="5"/>
      <c r="D18" s="24" t="s">
        <v>445</v>
      </c>
      <c r="E18" s="5"/>
      <c r="F18" s="5"/>
      <c r="G18" s="5"/>
      <c r="H18" s="5"/>
      <c r="J18" s="6"/>
      <c r="K18" s="6"/>
      <c r="O18" s="5"/>
      <c r="P18" s="5"/>
      <c r="Q18" s="5"/>
      <c r="R18" s="5"/>
      <c r="S18" s="5"/>
    </row>
    <row r="19" spans="1:19" x14ac:dyDescent="0.25">
      <c r="A19" s="5"/>
      <c r="B19" s="5"/>
      <c r="C19" s="5"/>
      <c r="D19" s="5"/>
      <c r="E19" s="5"/>
      <c r="F19" s="5"/>
      <c r="G19" s="5"/>
      <c r="H19" s="5"/>
      <c r="N19" s="6"/>
      <c r="O19" s="6"/>
      <c r="P19" s="6"/>
      <c r="Q19" s="6"/>
      <c r="R19" s="6"/>
      <c r="S19" s="6"/>
    </row>
    <row r="20" spans="1:19" x14ac:dyDescent="0.25">
      <c r="A20" s="5" t="s">
        <v>446</v>
      </c>
      <c r="B20" s="5"/>
      <c r="C20" s="5"/>
      <c r="D20" s="24" t="s">
        <v>447</v>
      </c>
      <c r="E20" s="5"/>
      <c r="F20" s="5"/>
      <c r="G20" s="5"/>
      <c r="H20" s="5"/>
      <c r="L20" s="6"/>
      <c r="M20" s="6"/>
      <c r="O20" s="5"/>
      <c r="P20" s="5"/>
      <c r="Q20" s="5"/>
      <c r="R20" s="5"/>
      <c r="S20" s="5"/>
    </row>
    <row r="21" spans="1:19" x14ac:dyDescent="0.25">
      <c r="A21" s="5"/>
      <c r="B21" s="5"/>
      <c r="C21" s="5"/>
      <c r="D21" s="5"/>
      <c r="E21" s="5"/>
      <c r="F21" s="5"/>
      <c r="G21" s="5"/>
      <c r="H21" s="5"/>
      <c r="L21" s="6"/>
      <c r="M21" s="6"/>
      <c r="O21" s="5"/>
      <c r="P21" s="5"/>
      <c r="Q21" s="5"/>
      <c r="R21" s="5"/>
      <c r="S21" s="5"/>
    </row>
    <row r="22" spans="1:19" x14ac:dyDescent="0.25">
      <c r="A22" s="5" t="s">
        <v>448</v>
      </c>
      <c r="B22" s="5"/>
      <c r="C22" s="5"/>
      <c r="D22" s="5"/>
      <c r="E22" s="5"/>
      <c r="F22" s="5"/>
      <c r="G22" s="5"/>
      <c r="H22" s="5"/>
      <c r="O22" s="5"/>
      <c r="P22" s="5"/>
      <c r="Q22" s="5"/>
      <c r="R22" s="5"/>
      <c r="S22" s="5"/>
    </row>
    <row r="23" spans="1:19" x14ac:dyDescent="0.25">
      <c r="A23" s="5" t="s">
        <v>451</v>
      </c>
      <c r="B23" s="5"/>
      <c r="C23" s="5"/>
      <c r="D23" s="24" t="s">
        <v>449</v>
      </c>
      <c r="E23" s="5"/>
      <c r="F23" s="5"/>
      <c r="G23" s="5"/>
      <c r="H23" s="5"/>
      <c r="O23" s="5"/>
      <c r="P23" s="5"/>
      <c r="Q23" s="5"/>
      <c r="R23" s="5"/>
      <c r="S23" s="5"/>
    </row>
    <row r="24" spans="1:19" x14ac:dyDescent="0.25">
      <c r="A24" s="173"/>
      <c r="B24" s="174"/>
      <c r="C24" s="174"/>
      <c r="D24" s="174"/>
      <c r="E24" s="174"/>
      <c r="F24" s="5"/>
      <c r="G24" s="5"/>
      <c r="H24" s="5"/>
      <c r="N24" s="6"/>
      <c r="O24" s="6"/>
      <c r="P24" s="6"/>
      <c r="Q24" s="6"/>
      <c r="R24" s="6"/>
      <c r="S24" s="6"/>
    </row>
    <row r="25" spans="1:19" x14ac:dyDescent="0.25">
      <c r="A25" s="5" t="s">
        <v>450</v>
      </c>
      <c r="B25" s="5"/>
      <c r="C25" s="5"/>
      <c r="D25" s="5"/>
      <c r="E25" s="5"/>
      <c r="F25" s="5"/>
      <c r="G25" s="5"/>
      <c r="H25" s="5"/>
      <c r="O25" s="5"/>
      <c r="P25" s="5"/>
      <c r="Q25" s="5"/>
      <c r="R25" s="5"/>
      <c r="S25" s="5"/>
    </row>
    <row r="26" spans="1:19" x14ac:dyDescent="0.25">
      <c r="A26" s="5"/>
      <c r="B26" s="5"/>
      <c r="C26" s="5"/>
      <c r="D26" s="5"/>
      <c r="E26" s="5"/>
      <c r="F26" s="5"/>
      <c r="G26" s="5"/>
      <c r="H26" s="5"/>
      <c r="O26" s="5"/>
      <c r="P26" s="5"/>
      <c r="Q26" s="5"/>
      <c r="R26" s="5"/>
      <c r="S26" s="5"/>
    </row>
    <row r="27" spans="1:19" x14ac:dyDescent="0.25">
      <c r="A27" s="5"/>
      <c r="B27" s="5"/>
      <c r="C27" s="5"/>
      <c r="D27" s="5"/>
      <c r="E27" s="5"/>
      <c r="F27" s="5"/>
      <c r="G27" s="5"/>
      <c r="H27" s="5"/>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1"/>
  <sheetViews>
    <sheetView workbookViewId="0">
      <selection activeCell="R19" sqref="R19"/>
    </sheetView>
  </sheetViews>
  <sheetFormatPr baseColWidth="10" defaultColWidth="9.140625" defaultRowHeight="15" x14ac:dyDescent="0.25"/>
  <cols>
    <col min="1" max="16384" width="9.140625" style="5"/>
  </cols>
  <sheetData>
    <row r="1" spans="1:20" x14ac:dyDescent="0.25">
      <c r="A1" s="5">
        <f>'N fertilizer'!A1</f>
        <v>0</v>
      </c>
      <c r="B1" s="5" t="str">
        <f>'N fertilizer'!B1</f>
        <v>Crop 1</v>
      </c>
      <c r="C1" s="5" t="str">
        <f>'N fertilizer'!C1</f>
        <v>Crop 2</v>
      </c>
      <c r="D1" s="5" t="str">
        <f>'N fertilizer'!D1</f>
        <v>Crop 3</v>
      </c>
    </row>
    <row r="2" spans="1:20" x14ac:dyDescent="0.25">
      <c r="A2" s="5" t="str">
        <f>'N fertilizer'!A2</f>
        <v xml:space="preserve">Without legumes: </v>
      </c>
      <c r="B2" s="5" t="str">
        <f>'N fertilizer'!B2</f>
        <v>Maize</v>
      </c>
      <c r="C2" s="5" t="str">
        <f>'N fertilizer'!C2</f>
        <v>Maize</v>
      </c>
      <c r="D2" s="5" t="str">
        <f>'N fertilizer'!D2</f>
        <v>Winter wheat</v>
      </c>
    </row>
    <row r="3" spans="1:20" x14ac:dyDescent="0.25">
      <c r="A3" s="5" t="str">
        <f>'N fertilizer'!A3</f>
        <v xml:space="preserve">With legumes: </v>
      </c>
      <c r="B3" s="5" t="str">
        <f>'N fertilizer'!B3</f>
        <v>Soybean</v>
      </c>
      <c r="C3" s="5" t="str">
        <f>'N fertilizer'!C3</f>
        <v>Winter wheat</v>
      </c>
      <c r="D3" s="5" t="str">
        <f>'N fertilizer'!D3</f>
        <v>Maize</v>
      </c>
    </row>
    <row r="4" spans="1:20" x14ac:dyDescent="0.25">
      <c r="A4" s="5">
        <f>'N fertilizer'!A4</f>
        <v>0</v>
      </c>
      <c r="B4" s="5">
        <f>'N fertilizer'!B4</f>
        <v>0</v>
      </c>
      <c r="C4" s="5">
        <f>'N fertilizer'!C4</f>
        <v>0</v>
      </c>
      <c r="D4" s="5">
        <f>'N fertilizer'!D4</f>
        <v>0</v>
      </c>
    </row>
    <row r="6" spans="1:20" x14ac:dyDescent="0.25">
      <c r="A6" s="148" t="s">
        <v>311</v>
      </c>
      <c r="B6" s="5" t="s">
        <v>312</v>
      </c>
    </row>
    <row r="7" spans="1:20" x14ac:dyDescent="0.25">
      <c r="B7" s="33" t="str">
        <f>'N fertilizer'!B7</f>
        <v>Maize</v>
      </c>
      <c r="C7" s="33" t="str">
        <f>'N fertilizer'!C7</f>
        <v>Maize</v>
      </c>
      <c r="D7" s="33" t="str">
        <f>'N fertilizer'!D7</f>
        <v>Winter wheat</v>
      </c>
      <c r="E7" s="33"/>
      <c r="F7" s="33"/>
      <c r="G7" s="33"/>
      <c r="I7" s="33" t="str">
        <f>'N fertilizer'!I7</f>
        <v>Soybean</v>
      </c>
      <c r="J7" s="33" t="str">
        <f>'N fertilizer'!J7</f>
        <v>Winter wheat</v>
      </c>
      <c r="K7" s="33" t="str">
        <f>'N fertilizer'!K7</f>
        <v>Maize</v>
      </c>
      <c r="L7" s="33"/>
      <c r="M7" s="33"/>
      <c r="N7" s="33"/>
      <c r="P7" s="33"/>
      <c r="Q7" s="33"/>
      <c r="R7" s="33"/>
      <c r="S7" s="33"/>
      <c r="T7" s="33"/>
    </row>
    <row r="8" spans="1:20" x14ac:dyDescent="0.25">
      <c r="A8" s="33"/>
      <c r="B8" s="149">
        <f>VLOOKUP(B7,'Mapping crops'!$A:$B,2,FALSE)</f>
        <v>7</v>
      </c>
      <c r="C8" s="149">
        <f>VLOOKUP(C7,'Mapping crops'!$A:$B,2,FALSE)</f>
        <v>7</v>
      </c>
      <c r="D8" s="149">
        <f>VLOOKUP(D7,'Mapping crops'!$A:$B,2,FALSE)</f>
        <v>3</v>
      </c>
      <c r="E8" s="149"/>
      <c r="F8" s="149"/>
      <c r="G8" s="6"/>
      <c r="H8" s="149"/>
      <c r="I8" s="149">
        <f>VLOOKUP(I7,'Mapping crops'!$A:$B,2,FALSE)</f>
        <v>13</v>
      </c>
      <c r="J8" s="149">
        <f>VLOOKUP(J7,'Mapping crops'!$A:$B,2,FALSE)</f>
        <v>3</v>
      </c>
      <c r="K8" s="149">
        <f>VLOOKUP(K7,'Mapping crops'!$A:$B,2,FALSE)</f>
        <v>7</v>
      </c>
      <c r="L8" s="149"/>
      <c r="M8" s="149"/>
      <c r="N8" s="149"/>
      <c r="O8" s="149"/>
      <c r="P8" s="149"/>
      <c r="Q8" s="149"/>
      <c r="R8" s="149"/>
      <c r="S8" s="149"/>
      <c r="T8" s="149"/>
    </row>
    <row r="9" spans="1:20" x14ac:dyDescent="0.25">
      <c r="A9" s="114" t="s">
        <v>313</v>
      </c>
      <c r="B9" s="5">
        <f>IF(ISBLANK('N fertilizer'!B10),0,VLOOKUP('N fertilizer'!B10,'N2O default values'!$I:$J,2,FALSE)*'N fertilizer'!B13)</f>
        <v>4.5</v>
      </c>
      <c r="C9" s="5">
        <f>IF(ISBLANK('N fertilizer'!C10),0,VLOOKUP('N fertilizer'!C10,'N2O default values'!$I:$J,2,FALSE)*'N fertilizer'!C13)</f>
        <v>4.5</v>
      </c>
      <c r="D9" s="5">
        <f>IF(ISBLANK('N fertilizer'!D10),0,VLOOKUP('N fertilizer'!D10,'N2O default values'!$I:$J,2,FALSE)*'N fertilizer'!D13)</f>
        <v>3.2250000000000001</v>
      </c>
      <c r="I9" s="5">
        <f>IF(ISBLANK('N fertilizer'!I10),0,VLOOKUP('N fertilizer'!I10,'N2O default values'!$I:$J,2,FALSE)*'N fertilizer'!I13)</f>
        <v>0</v>
      </c>
      <c r="J9" s="5">
        <f>IF(ISBLANK('N fertilizer'!J10),0,VLOOKUP('N fertilizer'!J10,'N2O default values'!$I:$J,2,FALSE)*'N fertilizer'!J13)</f>
        <v>3.2250000000000001</v>
      </c>
      <c r="K9" s="5">
        <f>IF(ISBLANK('N fertilizer'!K10),0,VLOOKUP('N fertilizer'!K10,'N2O default values'!$I:$J,2,FALSE)*'N fertilizer'!K13)</f>
        <v>4.5</v>
      </c>
    </row>
    <row r="10" spans="1:20" x14ac:dyDescent="0.25">
      <c r="A10" s="114" t="s">
        <v>313</v>
      </c>
      <c r="B10" s="5">
        <f>IF(ISBLANK('N fertilizer'!B15),0,VLOOKUP('N fertilizer'!B15,'N2O default values'!$I:$J,2,FALSE)*'N fertilizer'!B18)</f>
        <v>1.9980000000000002</v>
      </c>
      <c r="C10" s="5">
        <f>IF(ISBLANK('N fertilizer'!C15),0,VLOOKUP('N fertilizer'!C15,'N2O default values'!$I:$J,2,FALSE)*'N fertilizer'!C18)</f>
        <v>1.9980000000000002</v>
      </c>
      <c r="D10" s="5">
        <f>IF(ISBLANK('N fertilizer'!D15),0,VLOOKUP('N fertilizer'!D15,'N2O default values'!$I:$J,2,FALSE)*'N fertilizer'!D18)</f>
        <v>3.3075000000000006</v>
      </c>
      <c r="I10" s="5">
        <f>IF(ISBLANK('N fertilizer'!I15),0,VLOOKUP('N fertilizer'!I15,'N2O default values'!$I:$J,2,FALSE)*'N fertilizer'!I18)</f>
        <v>0</v>
      </c>
      <c r="J10" s="5">
        <f>IF(ISBLANK('N fertilizer'!J15),0,VLOOKUP('N fertilizer'!J15,'N2O default values'!$I:$J,2,FALSE)*'N fertilizer'!J18)</f>
        <v>1.2960000000000003</v>
      </c>
      <c r="K10" s="5">
        <f>IF(ISBLANK('N fertilizer'!K15),0,VLOOKUP('N fertilizer'!K15,'N2O default values'!$I:$J,2,FALSE)*'N fertilizer'!K18)</f>
        <v>2.0249999999999999</v>
      </c>
    </row>
    <row r="11" spans="1:20" x14ac:dyDescent="0.25">
      <c r="A11" s="114" t="s">
        <v>313</v>
      </c>
      <c r="B11" s="5">
        <f>IF(ISBLANK('N fertilizer'!B20),0,VLOOKUP('N fertilizer'!B20,'N2O default values'!$I:$J,2,FALSE)*'N fertilizer'!B23)</f>
        <v>1.9980000000000002</v>
      </c>
      <c r="C11" s="5">
        <f>IF(ISBLANK('N fertilizer'!C20),0,VLOOKUP('N fertilizer'!C20,'N2O default values'!$I:$J,2,FALSE)*'N fertilizer'!C23)</f>
        <v>1.9980000000000002</v>
      </c>
      <c r="D11" s="5">
        <f>IF(ISBLANK('N fertilizer'!D20),0,VLOOKUP('N fertilizer'!D20,'N2O default values'!$I:$J,2,FALSE)*'N fertilizer'!D23)</f>
        <v>1.7550000000000001</v>
      </c>
      <c r="I11" s="5">
        <f>IF(ISBLANK('N fertilizer'!I20),0,VLOOKUP('N fertilizer'!I20,'N2O default values'!$I:$J,2,FALSE)*'N fertilizer'!I23)</f>
        <v>0</v>
      </c>
      <c r="J11" s="5">
        <f>IF(ISBLANK('N fertilizer'!J20),0,VLOOKUP('N fertilizer'!J20,'N2O default values'!$I:$J,2,FALSE)*'N fertilizer'!J23)</f>
        <v>1.7550000000000001</v>
      </c>
      <c r="K11" s="5">
        <f>IF(ISBLANK('N fertilizer'!K20),0,VLOOKUP('N fertilizer'!K20,'N2O default values'!$I:$J,2,FALSE)*'N fertilizer'!K23)</f>
        <v>2.0249999999999999</v>
      </c>
    </row>
    <row r="12" spans="1:20" x14ac:dyDescent="0.25">
      <c r="A12" s="114" t="s">
        <v>314</v>
      </c>
      <c r="B12" s="169">
        <v>16.326048389610399</v>
      </c>
      <c r="C12" s="169">
        <v>28.347208246753201</v>
      </c>
      <c r="D12" s="169">
        <v>58.6861688311688</v>
      </c>
      <c r="I12" s="169">
        <v>18.7473683536792</v>
      </c>
      <c r="J12" s="169">
        <v>57.655376623376597</v>
      </c>
      <c r="K12" s="169">
        <v>25.2820396753247</v>
      </c>
    </row>
    <row r="13" spans="1:20" x14ac:dyDescent="0.25">
      <c r="A13" s="114" t="s">
        <v>315</v>
      </c>
    </row>
    <row r="14" spans="1:20" x14ac:dyDescent="0.25">
      <c r="A14" s="114" t="s">
        <v>261</v>
      </c>
      <c r="B14" s="5">
        <f>GM!B$8*VLOOKUP(B8,'N2O default values'!$M:$U,7)</f>
        <v>9.4743000000000013</v>
      </c>
      <c r="C14" s="5">
        <f>GM!C$8*VLOOKUP(C8,'N2O default values'!$M:$U,7)</f>
        <v>8.6129999999999995</v>
      </c>
      <c r="D14" s="5">
        <f>GM!D$8*VLOOKUP(D8,'N2O default values'!$M:$U,7)</f>
        <v>6.7195</v>
      </c>
      <c r="I14" s="5">
        <f>GM!I$8*VLOOKUP(I8,'N2O default values'!$M:$U,7)</f>
        <v>3.9403000000000001</v>
      </c>
      <c r="J14" s="5">
        <f>GM!J$8*VLOOKUP(J8,'N2O default values'!$M:$U,7)</f>
        <v>6.1588000000000003</v>
      </c>
      <c r="K14" s="5">
        <f>GM!K$8*VLOOKUP(K8,'N2O default values'!$M:$U,7)</f>
        <v>8.8739999999999988</v>
      </c>
    </row>
    <row r="15" spans="1:20" x14ac:dyDescent="0.25">
      <c r="A15" s="114" t="s">
        <v>316</v>
      </c>
      <c r="B15" s="5">
        <f>B14*VLOOKUP(B$8,'N2O default values'!$M:$U,5)*VLOOKUP(B$8,'N2O default values'!$M:$U,8)</f>
        <v>9.4743000000000013</v>
      </c>
      <c r="C15" s="5">
        <f>C14*VLOOKUP(C$8,'N2O default values'!$M:$U,5)*VLOOKUP(C$8,'N2O default values'!$M:$U,8)</f>
        <v>8.6129999999999995</v>
      </c>
      <c r="D15" s="5">
        <f>D14*VLOOKUP(D$8,'N2O default values'!$M:$U,5)*VLOOKUP(D$8,'N2O default values'!$M:$U,8)</f>
        <v>8.7353500000000004</v>
      </c>
      <c r="I15" s="5">
        <f>I14*VLOOKUP(I$8,'N2O default values'!$M:$U,5)*VLOOKUP(I$8,'N2O default values'!$M:$U,8)</f>
        <v>8.2746300000000002</v>
      </c>
      <c r="J15" s="5">
        <f>J14*VLOOKUP(J$8,'N2O default values'!$M:$U,5)*VLOOKUP(J$8,'N2O default values'!$M:$U,8)</f>
        <v>8.0064400000000013</v>
      </c>
      <c r="K15" s="5">
        <f>K14*VLOOKUP(K$8,'N2O default values'!$M:$U,5)*VLOOKUP(K$8,'N2O default values'!$M:$U,8)</f>
        <v>8.8739999999999988</v>
      </c>
    </row>
    <row r="16" spans="1:20" x14ac:dyDescent="0.25">
      <c r="A16" s="114" t="s">
        <v>317</v>
      </c>
      <c r="B16" s="5">
        <f>SUM(B14:B15)*VLOOKUP(B$8,'N2O default values'!$M:$U,6)</f>
        <v>4.168692000000001</v>
      </c>
      <c r="C16" s="5">
        <f>SUM(C14:C15)*VLOOKUP(C$8,'N2O default values'!$M:$U,6)</f>
        <v>3.78972</v>
      </c>
      <c r="D16" s="5">
        <f>SUM(D14:D15)*VLOOKUP(D$8,'N2O default values'!$M:$U,6)</f>
        <v>3.5546155000000002</v>
      </c>
      <c r="I16" s="5">
        <f>SUM(I14:I15)*VLOOKUP(I$8,'N2O default values'!$M:$U,6)</f>
        <v>2.3208367000000001</v>
      </c>
      <c r="J16" s="5">
        <f>SUM(J14:J15)*VLOOKUP(J$8,'N2O default values'!$M:$U,6)</f>
        <v>3.2580052000000004</v>
      </c>
      <c r="K16" s="5">
        <f>SUM(K14:K15)*VLOOKUP(K$8,'N2O default values'!$M:$U,6)</f>
        <v>3.9045599999999996</v>
      </c>
    </row>
    <row r="17" spans="1:20" x14ac:dyDescent="0.25">
      <c r="A17" s="114" t="s">
        <v>318</v>
      </c>
      <c r="B17" s="5">
        <f>(B15-GM!B11*VLOOKUP('N2O calculations'!B$8,'N2O default values'!$M:$U,9))*VLOOKUP('N2O calculations'!B$8,'N2O default values'!$M:$U,3)*1000</f>
        <v>56.845800000000011</v>
      </c>
      <c r="C17" s="5">
        <f>(C15-GM!C11*VLOOKUP('N2O calculations'!C$8,'N2O default values'!$M:$U,9))*VLOOKUP('N2O calculations'!C$8,'N2O default values'!$M:$U,3)*1000</f>
        <v>51.678000000000004</v>
      </c>
      <c r="D17" s="5">
        <f>(D15-GM!D11*VLOOKUP('N2O calculations'!D$8,'N2O default values'!$M:$U,9))*VLOOKUP('N2O calculations'!D$8,'N2O default values'!$M:$U,3)*1000</f>
        <v>52.412100000000002</v>
      </c>
      <c r="I17" s="5">
        <f>(I15-GM!I11*VLOOKUP('N2O calculations'!I$8,'N2O default values'!$M:$U,9))*VLOOKUP('N2O calculations'!I$8,'N2O default values'!$M:$U,3)*1000</f>
        <v>66.197040000000001</v>
      </c>
      <c r="J17" s="5">
        <f>(J15-GM!J11*VLOOKUP('N2O calculations'!J$8,'N2O default values'!$M:$U,9))*VLOOKUP('N2O calculations'!J$8,'N2O default values'!$M:$U,3)*1000</f>
        <v>48.038640000000008</v>
      </c>
      <c r="K17" s="5">
        <f>(K15-GM!K11*VLOOKUP('N2O calculations'!K$8,'N2O default values'!$M:$U,9))*VLOOKUP('N2O calculations'!K$8,'N2O default values'!$M:$U,3)*1000</f>
        <v>53.243999999999993</v>
      </c>
    </row>
    <row r="18" spans="1:20" x14ac:dyDescent="0.25">
      <c r="A18" s="114" t="s">
        <v>319</v>
      </c>
      <c r="B18" s="5">
        <f>B16*VLOOKUP(B$8,'N2O default values'!$M:$U,4)*1000</f>
        <v>29.180844000000008</v>
      </c>
      <c r="C18" s="5">
        <f>C16*VLOOKUP(C$8,'N2O default values'!$M:$U,4)*1000</f>
        <v>26.528040000000001</v>
      </c>
      <c r="D18" s="5">
        <f>D16*VLOOKUP(D$8,'N2O default values'!$M:$U,4)*1000</f>
        <v>31.991539499999998</v>
      </c>
      <c r="I18" s="5">
        <f>I16*VLOOKUP(I$8,'N2O default values'!$M:$U,4)*1000</f>
        <v>18.566693600000001</v>
      </c>
      <c r="J18" s="5">
        <f>J16*VLOOKUP(J$8,'N2O default values'!$M:$U,4)*1000</f>
        <v>29.322046800000003</v>
      </c>
      <c r="K18" s="5">
        <f>K16*VLOOKUP(K$8,'N2O default values'!$M:$U,4)*1000</f>
        <v>27.33192</v>
      </c>
    </row>
    <row r="19" spans="1:20" x14ac:dyDescent="0.25">
      <c r="A19" s="114" t="s">
        <v>320</v>
      </c>
      <c r="B19" s="5">
        <f>SUM(B17:B18)</f>
        <v>86.026644000000019</v>
      </c>
      <c r="C19" s="5">
        <f t="shared" ref="C19:D19" si="0">SUM(C17:C18)</f>
        <v>78.206040000000002</v>
      </c>
      <c r="D19" s="5">
        <f t="shared" si="0"/>
        <v>84.403639499999997</v>
      </c>
      <c r="I19" s="5">
        <f>SUM(I17:I18)</f>
        <v>84.763733599999995</v>
      </c>
      <c r="J19" s="5">
        <f t="shared" ref="J19:K19" si="1">SUM(J17:J18)</f>
        <v>77.360686800000011</v>
      </c>
      <c r="K19" s="5">
        <f t="shared" si="1"/>
        <v>80.575919999999996</v>
      </c>
    </row>
    <row r="20" spans="1:20" x14ac:dyDescent="0.25">
      <c r="A20" s="114"/>
    </row>
    <row r="23" spans="1:20" x14ac:dyDescent="0.25">
      <c r="A23" s="5" t="s">
        <v>321</v>
      </c>
    </row>
    <row r="24" spans="1:20" x14ac:dyDescent="0.25">
      <c r="B24" s="33" t="str">
        <f>B7</f>
        <v>Maize</v>
      </c>
      <c r="C24" s="33" t="str">
        <f t="shared" ref="C24:D24" si="2">C7</f>
        <v>Maize</v>
      </c>
      <c r="D24" s="33" t="str">
        <f t="shared" si="2"/>
        <v>Winter wheat</v>
      </c>
      <c r="E24" s="33"/>
      <c r="F24" s="33"/>
      <c r="G24" s="33"/>
      <c r="I24" s="33" t="str">
        <f>I7</f>
        <v>Soybean</v>
      </c>
      <c r="J24" s="33" t="str">
        <f t="shared" ref="J24:K24" si="3">J7</f>
        <v>Winter wheat</v>
      </c>
      <c r="K24" s="33" t="str">
        <f t="shared" si="3"/>
        <v>Maize</v>
      </c>
      <c r="L24" s="33"/>
      <c r="M24" s="33"/>
      <c r="N24" s="33"/>
      <c r="P24" s="33"/>
      <c r="Q24" s="33"/>
      <c r="R24" s="33"/>
      <c r="S24" s="33"/>
      <c r="T24" s="33"/>
    </row>
    <row r="25" spans="1:20" x14ac:dyDescent="0.25">
      <c r="A25" s="114" t="s">
        <v>322</v>
      </c>
      <c r="B25" s="5">
        <f>'N fertilizer'!B13*'N2O default values'!$E$2+'N fertilizer'!B18*'N2O default values'!$E$2+'N fertilizer'!B23*'N2O default values'!$E$2</f>
        <v>2.7187199999999998</v>
      </c>
      <c r="C25" s="5">
        <f>'N fertilizer'!C13*'N2O default values'!$E$2+'N fertilizer'!C18*'N2O default values'!$E$2+'N fertilizer'!C23*'N2O default values'!$E$2</f>
        <v>2.7187199999999998</v>
      </c>
      <c r="D25" s="5">
        <f>'N fertilizer'!D13*'N2O default values'!$E$2+'N fertilizer'!D18*'N2O default values'!$E$2+'N fertilizer'!D23*'N2O default values'!$E$2</f>
        <v>2.6519999999999997</v>
      </c>
      <c r="I25" s="5">
        <f>'N fertilizer'!I13*'N2O default values'!$E$2+'N fertilizer'!I18*'N2O default values'!$E$2+'N fertilizer'!I23*'N2O default values'!$E$2</f>
        <v>0</v>
      </c>
      <c r="J25" s="5">
        <f>'N fertilizer'!J13*'N2O default values'!$E$2+'N fertilizer'!J18*'N2O default values'!$E$2+'N fertilizer'!J23*'N2O default values'!$E$2</f>
        <v>2.0083199999999999</v>
      </c>
      <c r="K25" s="5">
        <f>'N fertilizer'!K13*'N2O default values'!$E$2+'N fertilizer'!K18*'N2O default values'!$E$2+'N fertilizer'!K23*'N2O default values'!$E$2</f>
        <v>2.7360000000000002</v>
      </c>
    </row>
    <row r="26" spans="1:20" x14ac:dyDescent="0.25">
      <c r="A26" s="5" t="s">
        <v>323</v>
      </c>
      <c r="B26" s="5">
        <f>(SUM(B9:B11)*'N2O default values'!$E$4)</f>
        <v>0.11894400000000001</v>
      </c>
      <c r="C26" s="5">
        <f>(SUM(C9:C11)*'N2O default values'!$E$4)</f>
        <v>0.11894400000000001</v>
      </c>
      <c r="D26" s="5">
        <f>(SUM(D9:D11)*'N2O default values'!$E$4)</f>
        <v>0.11602500000000002</v>
      </c>
      <c r="I26" s="5">
        <f>(SUM(I9:I11)*'N2O default values'!$E$4)</f>
        <v>0</v>
      </c>
      <c r="J26" s="5">
        <f>(SUM(J9:J11)*'N2O default values'!$E$4)</f>
        <v>8.7864000000000012E-2</v>
      </c>
      <c r="K26" s="5">
        <f>(SUM(K9:K11)*'N2O default values'!$E$4)</f>
        <v>0.11970000000000001</v>
      </c>
    </row>
    <row r="27" spans="1:20" x14ac:dyDescent="0.25">
      <c r="A27" s="5" t="s">
        <v>314</v>
      </c>
      <c r="B27" s="5">
        <f>B11*'N2O default values'!$E$5</f>
        <v>2.1978000000000001E-2</v>
      </c>
      <c r="C27" s="5">
        <f>C12*'N2O default values'!$E$5</f>
        <v>0.31181929071428521</v>
      </c>
      <c r="D27" s="5">
        <f>D12*'N2O default values'!$E$5</f>
        <v>0.64554785714285678</v>
      </c>
      <c r="I27" s="5">
        <f>I12*'N2O default values'!$E$5</f>
        <v>0.20622105189047119</v>
      </c>
      <c r="J27" s="5">
        <f>J12*'N2O default values'!$E$5</f>
        <v>0.63420914285714258</v>
      </c>
      <c r="K27" s="5">
        <f>K12*'N2O default values'!$E$5</f>
        <v>0.27810243642857169</v>
      </c>
    </row>
    <row r="28" spans="1:20" x14ac:dyDescent="0.25">
      <c r="A28" s="5" t="s">
        <v>324</v>
      </c>
      <c r="B28" s="5">
        <f>B19*'N2O default values'!$E$3</f>
        <v>0.51615986400000013</v>
      </c>
      <c r="C28" s="5">
        <f>C19*'N2O default values'!$E$3</f>
        <v>0.46923624000000003</v>
      </c>
      <c r="D28" s="5">
        <f>D19*'N2O default values'!$E$3</f>
        <v>0.50642183699999999</v>
      </c>
      <c r="I28" s="5">
        <f>I19*'N2O default values'!$E$3</f>
        <v>0.50858240160000001</v>
      </c>
      <c r="J28" s="5">
        <f>J19*'N2O default values'!$E$3</f>
        <v>0.46416412080000008</v>
      </c>
      <c r="K28" s="5">
        <f>K19*'N2O default values'!$E$3</f>
        <v>0.48345551999999997</v>
      </c>
    </row>
    <row r="30" spans="1:20" x14ac:dyDescent="0.25">
      <c r="A30" s="5" t="s">
        <v>325</v>
      </c>
    </row>
    <row r="31" spans="1:20" x14ac:dyDescent="0.25">
      <c r="A31" s="5">
        <f>SUM(B31:F31)</f>
        <v>17.151382425346934</v>
      </c>
      <c r="B31" s="5">
        <f>SUM(B25:B28)*'N2O default values'!$G$2</f>
        <v>5.3048315005714279</v>
      </c>
      <c r="C31" s="5">
        <f>SUM(C25:C28)*'N2O default values'!$G$2</f>
        <v>5.6865592625510191</v>
      </c>
      <c r="D31" s="5">
        <f>SUM(D25:D28)*'N2O default values'!$G$2</f>
        <v>6.1599916622244884</v>
      </c>
      <c r="H31" s="5">
        <f>SUM(I31:M31)</f>
        <v>11.827543629905435</v>
      </c>
      <c r="I31" s="5">
        <f>SUM(I25:I28)*'N2O default values'!$G$2</f>
        <v>1.1232625697707406</v>
      </c>
      <c r="J31" s="5">
        <f>SUM(J25:J28)*'N2O default values'!$G$2</f>
        <v>5.0200185571755096</v>
      </c>
      <c r="K31" s="5">
        <f>SUM(K25:K28)*'N2O default values'!$G$2</f>
        <v>5.684262502959184</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'N2O default values'!$C$1:$D$1</xm:f>
          </x14:formula1>
          <xm:sqref>B6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
  <sheetViews>
    <sheetView topLeftCell="A4" workbookViewId="0">
      <selection activeCell="J29" sqref="J29"/>
    </sheetView>
  </sheetViews>
  <sheetFormatPr baseColWidth="10" defaultColWidth="9.140625" defaultRowHeight="15" x14ac:dyDescent="0.25"/>
  <cols>
    <col min="1" max="1" width="9.140625" style="5"/>
    <col min="2" max="2" width="17.7109375" style="5" bestFit="1" customWidth="1"/>
    <col min="3" max="10" width="9.140625" style="5"/>
    <col min="11" max="11" width="41.7109375" style="5" customWidth="1"/>
    <col min="12" max="12" width="7" style="5" customWidth="1"/>
    <col min="13" max="13" width="14.140625" style="5" bestFit="1" customWidth="1"/>
    <col min="14" max="14" width="41.85546875" style="5" customWidth="1"/>
    <col min="15" max="19" width="30.7109375" style="5" customWidth="1"/>
    <col min="20" max="16384" width="9.140625" style="5"/>
  </cols>
  <sheetData>
    <row r="1" spans="1:21" ht="45" x14ac:dyDescent="0.25">
      <c r="A1" s="5">
        <v>1</v>
      </c>
      <c r="C1" s="5" t="s">
        <v>312</v>
      </c>
      <c r="D1" s="5" t="s">
        <v>326</v>
      </c>
      <c r="G1" s="5" t="s">
        <v>327</v>
      </c>
      <c r="I1" s="5" t="s">
        <v>328</v>
      </c>
      <c r="K1" s="6"/>
      <c r="M1" s="5" t="s">
        <v>329</v>
      </c>
      <c r="N1" s="5" t="s">
        <v>290</v>
      </c>
      <c r="O1" s="37" t="s">
        <v>330</v>
      </c>
      <c r="P1" s="37" t="s">
        <v>331</v>
      </c>
      <c r="Q1" s="37" t="s">
        <v>332</v>
      </c>
      <c r="R1" s="37" t="s">
        <v>333</v>
      </c>
      <c r="S1" s="37" t="s">
        <v>291</v>
      </c>
      <c r="T1" s="37" t="s">
        <v>334</v>
      </c>
      <c r="U1" s="37" t="s">
        <v>335</v>
      </c>
    </row>
    <row r="2" spans="1:21" x14ac:dyDescent="0.25">
      <c r="A2" s="5">
        <v>2</v>
      </c>
      <c r="B2" s="5" t="s">
        <v>336</v>
      </c>
      <c r="C2" s="5">
        <v>1.6E-2</v>
      </c>
      <c r="D2" s="5">
        <v>5.0000000000000001E-3</v>
      </c>
      <c r="E2" s="5">
        <f>HLOOKUP('N2O calculations'!$B$6,$B$1:$D$10,A2)</f>
        <v>1.6E-2</v>
      </c>
      <c r="G2" s="5">
        <f>44/28</f>
        <v>1.5714285714285714</v>
      </c>
      <c r="I2" s="5" t="s">
        <v>337</v>
      </c>
      <c r="J2" s="5">
        <v>0.15</v>
      </c>
      <c r="K2" s="150" t="s">
        <v>338</v>
      </c>
      <c r="L2" s="151">
        <v>0.15</v>
      </c>
      <c r="M2" s="5">
        <v>1</v>
      </c>
      <c r="N2" s="37" t="s">
        <v>292</v>
      </c>
      <c r="O2" s="37">
        <v>8.0000000000000002E-3</v>
      </c>
      <c r="P2" s="37">
        <v>8.9999999999999993E-3</v>
      </c>
      <c r="Q2" s="37">
        <v>1</v>
      </c>
      <c r="R2" s="37">
        <v>0.22</v>
      </c>
      <c r="S2" s="37">
        <v>0.85</v>
      </c>
      <c r="T2" s="37">
        <v>1</v>
      </c>
      <c r="U2" s="5">
        <f>S2</f>
        <v>0.85</v>
      </c>
    </row>
    <row r="3" spans="1:21" x14ac:dyDescent="0.25">
      <c r="A3" s="5">
        <v>3</v>
      </c>
      <c r="B3" s="5" t="s">
        <v>339</v>
      </c>
      <c r="C3" s="5">
        <v>6.0000000000000001E-3</v>
      </c>
      <c r="D3" s="5">
        <v>5.0000000000000001E-3</v>
      </c>
      <c r="E3" s="5">
        <f>HLOOKUP('N2O calculations'!$B$6,$B$1:$D$10,A3)</f>
        <v>6.0000000000000001E-3</v>
      </c>
      <c r="I3" s="5" t="s">
        <v>340</v>
      </c>
      <c r="J3" s="5">
        <v>0.08</v>
      </c>
      <c r="K3" s="152" t="s">
        <v>341</v>
      </c>
      <c r="L3" s="151">
        <v>0.08</v>
      </c>
      <c r="M3" s="5">
        <v>2</v>
      </c>
      <c r="N3" s="5" t="s">
        <v>293</v>
      </c>
      <c r="O3" s="5">
        <v>6.0000000000000001E-3</v>
      </c>
      <c r="P3" s="5">
        <v>8.9999999999999993E-3</v>
      </c>
      <c r="Q3" s="5">
        <v>1.3</v>
      </c>
      <c r="R3" s="5">
        <v>0.22</v>
      </c>
      <c r="S3" s="5">
        <v>0.88</v>
      </c>
      <c r="T3" s="37">
        <v>1</v>
      </c>
      <c r="U3" s="5">
        <f t="shared" ref="U3:U22" si="0">S3</f>
        <v>0.88</v>
      </c>
    </row>
    <row r="4" spans="1:21" x14ac:dyDescent="0.25">
      <c r="A4" s="5">
        <v>4</v>
      </c>
      <c r="B4" s="5" t="s">
        <v>342</v>
      </c>
      <c r="C4" s="5">
        <v>1.4E-2</v>
      </c>
      <c r="D4" s="5">
        <v>5.0000000000000001E-3</v>
      </c>
      <c r="E4" s="5">
        <f>HLOOKUP('N2O calculations'!$B$6,$B$1:$D$10,A4)</f>
        <v>1.4E-2</v>
      </c>
      <c r="I4" s="5" t="s">
        <v>343</v>
      </c>
      <c r="J4" s="5">
        <v>0.01</v>
      </c>
      <c r="K4" s="152" t="s">
        <v>344</v>
      </c>
      <c r="L4" s="151">
        <v>0.01</v>
      </c>
      <c r="M4" s="5">
        <v>3</v>
      </c>
      <c r="N4" s="5" t="s">
        <v>104</v>
      </c>
      <c r="O4" s="5">
        <v>6.0000000000000001E-3</v>
      </c>
      <c r="P4" s="5">
        <v>8.9999999999999993E-3</v>
      </c>
      <c r="Q4" s="5">
        <v>1.3</v>
      </c>
      <c r="R4" s="5">
        <v>0.23</v>
      </c>
      <c r="S4" s="5">
        <v>0.89</v>
      </c>
      <c r="T4" s="37">
        <v>1</v>
      </c>
      <c r="U4" s="5">
        <f t="shared" si="0"/>
        <v>0.89</v>
      </c>
    </row>
    <row r="5" spans="1:21" x14ac:dyDescent="0.25">
      <c r="A5" s="5">
        <v>5</v>
      </c>
      <c r="B5" s="5" t="s">
        <v>314</v>
      </c>
      <c r="E5" s="5">
        <v>1.0999999999999999E-2</v>
      </c>
      <c r="I5" s="5" t="s">
        <v>345</v>
      </c>
      <c r="J5" s="5">
        <v>0.05</v>
      </c>
      <c r="K5" s="153" t="s">
        <v>346</v>
      </c>
      <c r="L5" s="153">
        <v>0.05</v>
      </c>
      <c r="M5" s="5">
        <v>4</v>
      </c>
      <c r="N5" s="5" t="s">
        <v>294</v>
      </c>
      <c r="O5" s="5">
        <v>6.0000000000000001E-3</v>
      </c>
      <c r="P5" s="5">
        <v>8.9999999999999993E-3</v>
      </c>
      <c r="Q5" s="5">
        <v>1.3</v>
      </c>
      <c r="R5" s="5">
        <v>0.28000000000000003</v>
      </c>
      <c r="S5" s="5">
        <v>0.89</v>
      </c>
      <c r="T5" s="37">
        <v>1</v>
      </c>
      <c r="U5" s="5">
        <f t="shared" si="0"/>
        <v>0.89</v>
      </c>
    </row>
    <row r="6" spans="1:21" x14ac:dyDescent="0.25">
      <c r="A6" s="5">
        <v>6</v>
      </c>
      <c r="I6" s="5" t="s">
        <v>347</v>
      </c>
      <c r="J6" s="5">
        <v>0.05</v>
      </c>
      <c r="K6" s="153" t="s">
        <v>348</v>
      </c>
      <c r="L6" s="153">
        <v>0.11</v>
      </c>
      <c r="M6" s="5">
        <v>5</v>
      </c>
      <c r="N6" s="5" t="s">
        <v>295</v>
      </c>
      <c r="O6" s="5">
        <v>7.0000000000000001E-3</v>
      </c>
      <c r="P6" s="5">
        <v>1.4E-2</v>
      </c>
      <c r="Q6" s="5">
        <v>1.2</v>
      </c>
      <c r="R6" s="5">
        <v>0.22</v>
      </c>
      <c r="S6" s="5">
        <v>0.89</v>
      </c>
      <c r="T6" s="37">
        <v>1</v>
      </c>
      <c r="U6" s="5">
        <f t="shared" si="0"/>
        <v>0.89</v>
      </c>
    </row>
    <row r="7" spans="1:21" x14ac:dyDescent="0.25">
      <c r="A7" s="5">
        <v>7</v>
      </c>
      <c r="I7" s="5" t="s">
        <v>349</v>
      </c>
      <c r="J7" s="5">
        <v>0.21</v>
      </c>
      <c r="M7" s="5">
        <v>6</v>
      </c>
      <c r="N7" s="5" t="s">
        <v>296</v>
      </c>
      <c r="O7" s="5">
        <v>7.0000000000000001E-3</v>
      </c>
      <c r="P7" s="5">
        <v>8.0000000000000002E-3</v>
      </c>
      <c r="Q7" s="5">
        <v>1.3</v>
      </c>
      <c r="R7" s="5">
        <v>0.25</v>
      </c>
      <c r="S7" s="5">
        <v>0.89</v>
      </c>
      <c r="T7" s="37">
        <v>1</v>
      </c>
      <c r="U7" s="5">
        <f t="shared" si="0"/>
        <v>0.89</v>
      </c>
    </row>
    <row r="8" spans="1:21" x14ac:dyDescent="0.25">
      <c r="A8" s="5">
        <v>8</v>
      </c>
      <c r="I8" s="5" t="s">
        <v>350</v>
      </c>
      <c r="J8" s="5">
        <v>0.05</v>
      </c>
      <c r="M8" s="5">
        <v>7</v>
      </c>
      <c r="N8" s="5" t="s">
        <v>105</v>
      </c>
      <c r="O8" s="5">
        <v>6.0000000000000001E-3</v>
      </c>
      <c r="P8" s="5">
        <v>7.0000000000000001E-3</v>
      </c>
      <c r="Q8" s="5">
        <v>1</v>
      </c>
      <c r="R8" s="5">
        <v>0.22</v>
      </c>
      <c r="S8" s="5">
        <v>0.87</v>
      </c>
      <c r="T8" s="37">
        <v>1</v>
      </c>
      <c r="U8" s="5">
        <f t="shared" si="0"/>
        <v>0.87</v>
      </c>
    </row>
    <row r="9" spans="1:21" x14ac:dyDescent="0.25">
      <c r="A9" s="5">
        <v>9</v>
      </c>
      <c r="I9" s="5" t="s">
        <v>351</v>
      </c>
      <c r="J9" s="5">
        <v>0.05</v>
      </c>
      <c r="M9" s="5">
        <v>8</v>
      </c>
      <c r="N9" s="5" t="s">
        <v>297</v>
      </c>
      <c r="O9" s="5">
        <v>5.0000000000000001E-3</v>
      </c>
      <c r="P9" s="5">
        <v>1.0999999999999999E-2</v>
      </c>
      <c r="Q9" s="5">
        <v>1.6</v>
      </c>
      <c r="R9" s="154">
        <f>R2</f>
        <v>0.22</v>
      </c>
      <c r="S9" s="5">
        <v>0.88</v>
      </c>
      <c r="T9" s="37">
        <v>1</v>
      </c>
      <c r="U9" s="5">
        <f t="shared" si="0"/>
        <v>0.88</v>
      </c>
    </row>
    <row r="10" spans="1:21" x14ac:dyDescent="0.25">
      <c r="A10" s="5">
        <v>10</v>
      </c>
      <c r="I10" s="5" t="s">
        <v>352</v>
      </c>
      <c r="J10" s="5">
        <v>0.05</v>
      </c>
      <c r="M10" s="5">
        <v>9</v>
      </c>
      <c r="N10" s="5" t="s">
        <v>298</v>
      </c>
      <c r="O10" s="5">
        <v>7.0000000000000001E-3</v>
      </c>
      <c r="P10" s="154">
        <f>P2</f>
        <v>8.9999999999999993E-3</v>
      </c>
      <c r="Q10" s="5">
        <v>1.4</v>
      </c>
      <c r="R10" s="5">
        <v>0.16</v>
      </c>
      <c r="S10" s="5">
        <v>0.89</v>
      </c>
      <c r="T10" s="37">
        <v>1</v>
      </c>
      <c r="U10" s="5">
        <f t="shared" si="0"/>
        <v>0.89</v>
      </c>
    </row>
    <row r="11" spans="1:21" x14ac:dyDescent="0.25">
      <c r="I11" s="5" t="s">
        <v>353</v>
      </c>
      <c r="J11" s="114">
        <v>0.11</v>
      </c>
      <c r="M11" s="5">
        <v>10</v>
      </c>
      <c r="N11" s="5" t="s">
        <v>299</v>
      </c>
      <c r="O11" s="5">
        <v>7.0000000000000001E-3</v>
      </c>
      <c r="P11" s="154">
        <f>P2</f>
        <v>8.9999999999999993E-3</v>
      </c>
      <c r="Q11" s="5">
        <v>1.4</v>
      </c>
      <c r="R11" s="154">
        <f>R2</f>
        <v>0.22</v>
      </c>
      <c r="S11" s="110">
        <v>0.9</v>
      </c>
      <c r="T11" s="37">
        <v>1</v>
      </c>
      <c r="U11" s="5">
        <f t="shared" si="0"/>
        <v>0.9</v>
      </c>
    </row>
    <row r="12" spans="1:21" x14ac:dyDescent="0.25">
      <c r="I12" s="5" t="s">
        <v>354</v>
      </c>
      <c r="J12" s="114">
        <v>0.08</v>
      </c>
      <c r="M12" s="5">
        <v>11</v>
      </c>
      <c r="N12" s="5" t="s">
        <v>300</v>
      </c>
      <c r="O12" s="5">
        <v>7.0000000000000001E-3</v>
      </c>
      <c r="P12" s="5">
        <v>6.0000000000000001E-3</v>
      </c>
      <c r="Q12" s="5">
        <v>1.4</v>
      </c>
      <c r="R12" s="154">
        <f>R2</f>
        <v>0.22</v>
      </c>
      <c r="S12" s="5">
        <v>0.89</v>
      </c>
      <c r="T12" s="37">
        <v>1</v>
      </c>
      <c r="U12" s="5">
        <f t="shared" si="0"/>
        <v>0.89</v>
      </c>
    </row>
    <row r="13" spans="1:21" x14ac:dyDescent="0.25">
      <c r="I13" s="5" t="s">
        <v>355</v>
      </c>
      <c r="J13" s="5">
        <v>0.11</v>
      </c>
      <c r="M13" s="5">
        <v>12</v>
      </c>
      <c r="N13" s="5" t="s">
        <v>301</v>
      </c>
      <c r="O13" s="5">
        <v>8.0000000000000002E-3</v>
      </c>
      <c r="P13" s="5">
        <v>8.0000000000000002E-3</v>
      </c>
      <c r="Q13" s="5">
        <v>2.1</v>
      </c>
      <c r="R13" s="5">
        <v>0.19</v>
      </c>
      <c r="S13" s="5">
        <v>0.91</v>
      </c>
      <c r="T13" s="37">
        <v>1</v>
      </c>
      <c r="U13" s="5">
        <f t="shared" si="0"/>
        <v>0.91</v>
      </c>
    </row>
    <row r="14" spans="1:21" x14ac:dyDescent="0.25">
      <c r="I14" s="5" t="s">
        <v>356</v>
      </c>
      <c r="J14" s="5">
        <v>0.05</v>
      </c>
      <c r="M14" s="5">
        <v>13</v>
      </c>
      <c r="N14" s="5" t="s">
        <v>302</v>
      </c>
      <c r="O14" s="5">
        <v>8.0000000000000002E-3</v>
      </c>
      <c r="P14" s="5">
        <v>8.0000000000000002E-3</v>
      </c>
      <c r="Q14" s="5">
        <v>2.1</v>
      </c>
      <c r="R14" s="5">
        <v>0.19</v>
      </c>
      <c r="S14" s="5">
        <v>0.91</v>
      </c>
      <c r="T14" s="37">
        <v>1</v>
      </c>
      <c r="U14" s="5">
        <f t="shared" si="0"/>
        <v>0.91</v>
      </c>
    </row>
    <row r="15" spans="1:21" x14ac:dyDescent="0.25">
      <c r="I15" s="5" t="s">
        <v>357</v>
      </c>
      <c r="J15" s="5">
        <v>0.15</v>
      </c>
      <c r="M15" s="5">
        <v>14</v>
      </c>
      <c r="N15" s="5" t="s">
        <v>303</v>
      </c>
      <c r="O15" s="5">
        <v>1.9E-2</v>
      </c>
      <c r="P15" s="5">
        <v>1.4E-2</v>
      </c>
      <c r="Q15" s="5">
        <v>0.4</v>
      </c>
      <c r="R15" s="5">
        <v>0.2</v>
      </c>
      <c r="S15" s="5">
        <v>0.22</v>
      </c>
      <c r="T15" s="37">
        <v>1</v>
      </c>
      <c r="U15" s="5">
        <f t="shared" si="0"/>
        <v>0.22</v>
      </c>
    </row>
    <row r="16" spans="1:21" x14ac:dyDescent="0.25">
      <c r="I16" s="5" t="s">
        <v>358</v>
      </c>
      <c r="J16" s="5">
        <v>0.11</v>
      </c>
      <c r="M16" s="5">
        <v>15</v>
      </c>
      <c r="N16" s="5" t="s">
        <v>304</v>
      </c>
      <c r="O16" s="5">
        <v>1.6E-2</v>
      </c>
      <c r="P16" s="154">
        <f>P2</f>
        <v>8.9999999999999993E-3</v>
      </c>
      <c r="Q16" s="5">
        <v>1</v>
      </c>
      <c r="R16" s="154">
        <f>R2</f>
        <v>0.22</v>
      </c>
      <c r="S16" s="5">
        <v>0.94</v>
      </c>
      <c r="T16" s="37">
        <v>1</v>
      </c>
      <c r="U16" s="5">
        <f t="shared" si="0"/>
        <v>0.94</v>
      </c>
    </row>
    <row r="17" spans="9:21" x14ac:dyDescent="0.25">
      <c r="I17" s="5" t="s">
        <v>359</v>
      </c>
      <c r="J17" s="5">
        <v>0.08</v>
      </c>
      <c r="M17" s="5">
        <v>16</v>
      </c>
      <c r="N17" s="5" t="s">
        <v>305</v>
      </c>
      <c r="O17" s="5">
        <v>2.7E-2</v>
      </c>
      <c r="P17" s="5">
        <v>1.9E-2</v>
      </c>
      <c r="Q17" s="154">
        <f>Q$2</f>
        <v>1</v>
      </c>
      <c r="R17" s="5">
        <v>0.4</v>
      </c>
      <c r="S17" s="5">
        <v>0.9</v>
      </c>
      <c r="T17" s="37">
        <v>1</v>
      </c>
      <c r="U17" s="5">
        <f t="shared" si="0"/>
        <v>0.9</v>
      </c>
    </row>
    <row r="18" spans="9:21" x14ac:dyDescent="0.25">
      <c r="I18" s="5" t="s">
        <v>360</v>
      </c>
      <c r="J18" s="5">
        <v>0.11</v>
      </c>
      <c r="M18" s="5">
        <v>17</v>
      </c>
      <c r="N18" s="5" t="s">
        <v>306</v>
      </c>
      <c r="O18" s="5">
        <v>1.4999999999999999E-2</v>
      </c>
      <c r="P18" s="5">
        <v>1.2E-2</v>
      </c>
      <c r="Q18" s="154">
        <f>Q$2</f>
        <v>1</v>
      </c>
      <c r="R18" s="5">
        <v>0.54</v>
      </c>
      <c r="S18" s="5">
        <v>0.9</v>
      </c>
      <c r="T18" s="37"/>
      <c r="U18" s="5">
        <f t="shared" si="0"/>
        <v>0.9</v>
      </c>
    </row>
    <row r="19" spans="9:21" x14ac:dyDescent="0.25">
      <c r="I19" s="5" t="s">
        <v>361</v>
      </c>
      <c r="J19" s="5">
        <v>0.05</v>
      </c>
      <c r="M19" s="5">
        <v>18</v>
      </c>
      <c r="N19" s="5" t="s">
        <v>307</v>
      </c>
      <c r="O19" s="5">
        <v>2.7E-2</v>
      </c>
      <c r="P19" s="5">
        <v>2.1999999999999999E-2</v>
      </c>
      <c r="Q19" s="5">
        <v>0.3</v>
      </c>
      <c r="R19" s="5">
        <v>0.4</v>
      </c>
      <c r="S19" s="5">
        <v>0.9</v>
      </c>
      <c r="T19" s="37"/>
      <c r="U19" s="5">
        <f t="shared" si="0"/>
        <v>0.9</v>
      </c>
    </row>
    <row r="20" spans="9:21" x14ac:dyDescent="0.25">
      <c r="I20" s="5" t="s">
        <v>362</v>
      </c>
      <c r="J20" s="5">
        <v>0.08</v>
      </c>
      <c r="M20" s="5">
        <v>19</v>
      </c>
      <c r="N20" s="5" t="s">
        <v>308</v>
      </c>
      <c r="O20" s="5">
        <v>1.4999999999999999E-2</v>
      </c>
      <c r="P20" s="5">
        <v>1.2E-2</v>
      </c>
      <c r="Q20" s="5">
        <v>0.3</v>
      </c>
      <c r="R20" s="5">
        <v>0.54</v>
      </c>
      <c r="S20" s="5">
        <v>0.9</v>
      </c>
      <c r="T20" s="37"/>
      <c r="U20" s="5">
        <f t="shared" si="0"/>
        <v>0.9</v>
      </c>
    </row>
    <row r="21" spans="9:21" x14ac:dyDescent="0.25">
      <c r="I21" s="5" t="s">
        <v>363</v>
      </c>
      <c r="J21" s="5">
        <v>0.05</v>
      </c>
      <c r="M21" s="5">
        <v>20</v>
      </c>
      <c r="N21" s="5" t="s">
        <v>309</v>
      </c>
      <c r="O21" s="5">
        <v>1.4999999999999999E-2</v>
      </c>
      <c r="P21" s="5">
        <v>1.2E-2</v>
      </c>
      <c r="Q21" s="5">
        <v>0.3</v>
      </c>
      <c r="R21" s="5">
        <v>0.8</v>
      </c>
      <c r="S21" s="5">
        <v>0.9</v>
      </c>
      <c r="T21" s="37"/>
      <c r="U21" s="5">
        <f t="shared" si="0"/>
        <v>0.9</v>
      </c>
    </row>
    <row r="22" spans="9:21" x14ac:dyDescent="0.25">
      <c r="I22" s="5" t="s">
        <v>364</v>
      </c>
      <c r="J22" s="5">
        <v>0.11</v>
      </c>
      <c r="M22" s="5">
        <v>21</v>
      </c>
      <c r="N22" s="5" t="s">
        <v>310</v>
      </c>
      <c r="O22" s="5">
        <v>2.5000000000000001E-2</v>
      </c>
      <c r="P22" s="5">
        <v>1.6E-2</v>
      </c>
      <c r="Q22" s="5">
        <v>0.3</v>
      </c>
      <c r="R22" s="5">
        <v>0.8</v>
      </c>
      <c r="S22" s="5">
        <v>0.9</v>
      </c>
      <c r="T22" s="37"/>
      <c r="U22" s="5">
        <f t="shared" si="0"/>
        <v>0.9</v>
      </c>
    </row>
    <row r="23" spans="9:21" x14ac:dyDescent="0.25">
      <c r="I23" s="5" t="s">
        <v>365</v>
      </c>
      <c r="J23" s="5">
        <v>0.08</v>
      </c>
    </row>
    <row r="24" spans="9:21" x14ac:dyDescent="0.25">
      <c r="I24" s="5" t="s">
        <v>366</v>
      </c>
      <c r="J24" s="5">
        <v>0.01</v>
      </c>
    </row>
    <row r="25" spans="9:21" x14ac:dyDescent="0.25">
      <c r="I25" s="5" t="s">
        <v>367</v>
      </c>
      <c r="J25" s="5">
        <v>0.15</v>
      </c>
    </row>
    <row r="26" spans="9:21" x14ac:dyDescent="0.25">
      <c r="I26" s="162" t="s">
        <v>144</v>
      </c>
      <c r="J26" s="162">
        <v>0.05</v>
      </c>
    </row>
    <row r="27" spans="9:21" x14ac:dyDescent="0.25">
      <c r="I27" s="162" t="s">
        <v>127</v>
      </c>
      <c r="J27" s="162">
        <v>0.05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
  <sheetViews>
    <sheetView workbookViewId="0">
      <selection activeCell="C21" sqref="C21"/>
    </sheetView>
  </sheetViews>
  <sheetFormatPr baseColWidth="10" defaultColWidth="9.140625" defaultRowHeight="15" x14ac:dyDescent="0.25"/>
  <cols>
    <col min="1" max="1" width="18" style="5" customWidth="1"/>
    <col min="2" max="16384" width="9.140625" style="5"/>
  </cols>
  <sheetData>
    <row r="1" spans="1:6" x14ac:dyDescent="0.25">
      <c r="A1" s="5" t="s">
        <v>290</v>
      </c>
      <c r="B1" s="5" t="s">
        <v>368</v>
      </c>
      <c r="E1" s="6"/>
    </row>
    <row r="2" spans="1:6" x14ac:dyDescent="0.25">
      <c r="A2" s="155" t="s">
        <v>369</v>
      </c>
      <c r="B2" s="5">
        <v>12</v>
      </c>
      <c r="C2" s="136"/>
      <c r="D2" s="37"/>
      <c r="E2" s="136"/>
    </row>
    <row r="3" spans="1:6" x14ac:dyDescent="0.25">
      <c r="A3" s="149" t="s">
        <v>370</v>
      </c>
      <c r="B3" s="5">
        <v>12</v>
      </c>
      <c r="C3" s="136"/>
      <c r="E3" s="136"/>
    </row>
    <row r="4" spans="1:6" x14ac:dyDescent="0.25">
      <c r="A4" s="149" t="s">
        <v>371</v>
      </c>
      <c r="B4" s="5">
        <v>5</v>
      </c>
      <c r="E4" s="136"/>
    </row>
    <row r="5" spans="1:6" x14ac:dyDescent="0.25">
      <c r="A5" s="149" t="s">
        <v>372</v>
      </c>
      <c r="B5" s="5">
        <v>5</v>
      </c>
      <c r="E5" s="135"/>
    </row>
    <row r="6" spans="1:6" x14ac:dyDescent="0.25">
      <c r="A6" s="149" t="s">
        <v>373</v>
      </c>
      <c r="B6" s="5">
        <v>6</v>
      </c>
      <c r="E6" s="136"/>
    </row>
    <row r="7" spans="1:6" x14ac:dyDescent="0.25">
      <c r="A7" s="149" t="s">
        <v>374</v>
      </c>
      <c r="B7" s="5">
        <v>1</v>
      </c>
      <c r="E7" s="136"/>
      <c r="F7" s="139"/>
    </row>
    <row r="8" spans="1:6" x14ac:dyDescent="0.25">
      <c r="A8" s="149" t="s">
        <v>258</v>
      </c>
      <c r="B8" s="5">
        <v>3</v>
      </c>
      <c r="E8" s="136"/>
      <c r="F8" s="139"/>
    </row>
    <row r="9" spans="1:6" x14ac:dyDescent="0.25">
      <c r="A9" s="156" t="s">
        <v>375</v>
      </c>
      <c r="B9" s="5">
        <v>13</v>
      </c>
      <c r="C9" s="136"/>
      <c r="E9" s="136"/>
    </row>
    <row r="10" spans="1:6" x14ac:dyDescent="0.25">
      <c r="A10" s="6" t="s">
        <v>105</v>
      </c>
      <c r="B10" s="5">
        <v>7</v>
      </c>
      <c r="C10" s="136"/>
      <c r="E10" s="136"/>
    </row>
    <row r="11" spans="1:6" x14ac:dyDescent="0.25">
      <c r="A11" s="149" t="s">
        <v>376</v>
      </c>
      <c r="B11" s="5">
        <v>1</v>
      </c>
      <c r="E11" s="136"/>
    </row>
    <row r="12" spans="1:6" x14ac:dyDescent="0.25">
      <c r="A12" s="33" t="s">
        <v>377</v>
      </c>
      <c r="B12" s="5">
        <v>12</v>
      </c>
      <c r="E12" s="136"/>
    </row>
    <row r="13" spans="1:6" x14ac:dyDescent="0.25">
      <c r="A13" s="149" t="s">
        <v>378</v>
      </c>
      <c r="B13" s="5">
        <v>12</v>
      </c>
      <c r="E13" s="136"/>
    </row>
    <row r="14" spans="1:6" x14ac:dyDescent="0.25">
      <c r="A14" s="37" t="s">
        <v>259</v>
      </c>
      <c r="B14" s="5">
        <v>13</v>
      </c>
      <c r="E14" s="136"/>
    </row>
    <row r="15" spans="1:6" x14ac:dyDescent="0.25">
      <c r="A15" s="37" t="s">
        <v>379</v>
      </c>
      <c r="B15" s="5">
        <v>7</v>
      </c>
      <c r="E15" s="136"/>
    </row>
    <row r="16" spans="1:6" x14ac:dyDescent="0.25">
      <c r="E16" s="136"/>
    </row>
    <row r="17" spans="2:20" x14ac:dyDescent="0.25">
      <c r="E17" s="136"/>
    </row>
    <row r="24" spans="2:20" x14ac:dyDescent="0.25">
      <c r="B24" s="5">
        <f>B7</f>
        <v>1</v>
      </c>
      <c r="C24" s="5">
        <f t="shared" ref="C24:F24" si="0">C7</f>
        <v>0</v>
      </c>
      <c r="D24" s="5">
        <f t="shared" si="0"/>
        <v>0</v>
      </c>
      <c r="E24" s="5">
        <f t="shared" si="0"/>
        <v>0</v>
      </c>
      <c r="F24" s="5">
        <f t="shared" si="0"/>
        <v>0</v>
      </c>
      <c r="I24" s="5">
        <f>I7</f>
        <v>0</v>
      </c>
      <c r="J24" s="5">
        <f t="shared" ref="J24:M24" si="1">J7</f>
        <v>0</v>
      </c>
      <c r="K24" s="5">
        <f t="shared" si="1"/>
        <v>0</v>
      </c>
      <c r="L24" s="5">
        <f t="shared" si="1"/>
        <v>0</v>
      </c>
      <c r="M24" s="5">
        <f t="shared" si="1"/>
        <v>0</v>
      </c>
      <c r="P24" s="5">
        <f>P7</f>
        <v>0</v>
      </c>
      <c r="Q24" s="5">
        <f t="shared" ref="Q24:T24" si="2">Q7</f>
        <v>0</v>
      </c>
      <c r="R24" s="5">
        <f t="shared" si="2"/>
        <v>0</v>
      </c>
      <c r="S24" s="5">
        <f t="shared" si="2"/>
        <v>0</v>
      </c>
      <c r="T24" s="5">
        <f t="shared" si="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H31" sqref="H31"/>
    </sheetView>
  </sheetViews>
  <sheetFormatPr baseColWidth="10" defaultColWidth="11.42578125" defaultRowHeight="15" x14ac:dyDescent="0.25"/>
  <sheetData>
    <row r="1" spans="1:7" x14ac:dyDescent="0.25">
      <c r="A1" s="130" t="s">
        <v>233</v>
      </c>
      <c r="B1" s="5"/>
      <c r="C1" s="5"/>
      <c r="D1" s="5"/>
      <c r="E1" s="5"/>
      <c r="F1" s="5"/>
      <c r="G1" s="5"/>
    </row>
    <row r="2" spans="1:7" x14ac:dyDescent="0.25">
      <c r="A2" s="5" t="s">
        <v>246</v>
      </c>
      <c r="B2" s="5"/>
      <c r="C2" s="5"/>
      <c r="D2" s="5"/>
      <c r="E2" s="5"/>
      <c r="F2" s="5"/>
      <c r="G2" s="5"/>
    </row>
    <row r="3" spans="1:7" x14ac:dyDescent="0.25">
      <c r="A3" s="5" t="s">
        <v>247</v>
      </c>
      <c r="B3" s="5"/>
      <c r="C3" s="5"/>
      <c r="D3" s="5"/>
      <c r="E3" s="5"/>
      <c r="F3" s="5"/>
      <c r="G3" s="5"/>
    </row>
    <row r="4" spans="1:7" s="5" customFormat="1" x14ac:dyDescent="0.25"/>
    <row r="5" spans="1:7" x14ac:dyDescent="0.25">
      <c r="A5" s="130" t="s">
        <v>234</v>
      </c>
      <c r="B5" s="5"/>
      <c r="C5" s="5"/>
      <c r="D5" s="5"/>
      <c r="E5" s="5"/>
      <c r="F5" s="5"/>
      <c r="G5" s="5"/>
    </row>
    <row r="6" spans="1:7" x14ac:dyDescent="0.25">
      <c r="A6" s="131" t="s">
        <v>248</v>
      </c>
      <c r="B6" s="5"/>
      <c r="C6" s="5"/>
      <c r="D6" s="5"/>
      <c r="E6" s="5"/>
      <c r="F6" s="5"/>
      <c r="G6" s="5"/>
    </row>
    <row r="7" spans="1:7" x14ac:dyDescent="0.25">
      <c r="A7" s="5"/>
      <c r="B7" s="5"/>
      <c r="C7" s="5"/>
      <c r="D7" s="5"/>
      <c r="E7" s="5"/>
      <c r="F7" s="5"/>
      <c r="G7" s="5"/>
    </row>
    <row r="8" spans="1:7" x14ac:dyDescent="0.25">
      <c r="A8" s="6" t="s">
        <v>235</v>
      </c>
      <c r="B8" s="5"/>
      <c r="C8" s="5"/>
      <c r="D8" s="5"/>
      <c r="E8" s="5"/>
      <c r="F8" s="5"/>
      <c r="G8" s="5"/>
    </row>
    <row r="9" spans="1:7" x14ac:dyDescent="0.25">
      <c r="A9" s="5" t="s">
        <v>236</v>
      </c>
      <c r="B9" s="5"/>
      <c r="C9" s="5"/>
      <c r="D9" s="5"/>
      <c r="E9" s="5"/>
      <c r="F9" s="5"/>
      <c r="G9" s="5"/>
    </row>
    <row r="10" spans="1:7" s="5" customFormat="1" x14ac:dyDescent="0.25">
      <c r="A10" s="5" t="s">
        <v>249</v>
      </c>
      <c r="B10" s="5" t="s">
        <v>250</v>
      </c>
    </row>
    <row r="11" spans="1:7" x14ac:dyDescent="0.25">
      <c r="A11" s="5"/>
      <c r="B11" t="s">
        <v>286</v>
      </c>
      <c r="C11" s="5"/>
      <c r="D11" s="5"/>
      <c r="E11" s="5"/>
      <c r="F11" s="5"/>
      <c r="G11" s="5"/>
    </row>
    <row r="12" spans="1:7" x14ac:dyDescent="0.25">
      <c r="A12" s="5"/>
      <c r="B12" s="5" t="s">
        <v>240</v>
      </c>
      <c r="C12" s="5"/>
      <c r="D12" s="5"/>
      <c r="E12" s="5"/>
      <c r="F12" s="5"/>
      <c r="G12" s="5"/>
    </row>
    <row r="13" spans="1:7" x14ac:dyDescent="0.25">
      <c r="A13" s="5"/>
      <c r="B13" s="5"/>
      <c r="C13" s="5"/>
      <c r="D13" s="5"/>
      <c r="E13" s="5"/>
      <c r="F13" s="5"/>
      <c r="G13" s="5"/>
    </row>
    <row r="14" spans="1:7" x14ac:dyDescent="0.25">
      <c r="A14" s="5" t="s">
        <v>237</v>
      </c>
      <c r="B14" s="5"/>
      <c r="C14" s="5"/>
      <c r="D14" s="5"/>
      <c r="E14" s="5"/>
      <c r="F14" s="5"/>
      <c r="G14" s="5"/>
    </row>
    <row r="15" spans="1:7" x14ac:dyDescent="0.25">
      <c r="A15" s="5" t="s">
        <v>140</v>
      </c>
      <c r="B15" s="5" t="s">
        <v>251</v>
      </c>
      <c r="C15" s="5"/>
      <c r="D15" s="5"/>
      <c r="E15" s="5"/>
      <c r="F15" s="5"/>
      <c r="G15" s="5"/>
    </row>
    <row r="16" spans="1:7" x14ac:dyDescent="0.25">
      <c r="A16" s="5"/>
      <c r="B16" s="5" t="s">
        <v>252</v>
      </c>
      <c r="C16" s="5"/>
      <c r="D16" s="5"/>
      <c r="E16" s="5"/>
      <c r="F16" s="5"/>
      <c r="G16" s="5"/>
    </row>
    <row r="17" spans="1:7" x14ac:dyDescent="0.25">
      <c r="A17" s="5"/>
      <c r="B17" s="5"/>
      <c r="C17" s="5"/>
      <c r="D17" s="5"/>
      <c r="E17" s="5"/>
      <c r="F17" s="5"/>
      <c r="G17" s="5"/>
    </row>
    <row r="18" spans="1:7" x14ac:dyDescent="0.25">
      <c r="A18" s="131" t="s">
        <v>238</v>
      </c>
      <c r="B18" s="5"/>
      <c r="C18" s="5"/>
      <c r="D18" s="5"/>
      <c r="E18" s="5"/>
      <c r="F18" s="5"/>
      <c r="G18" s="5"/>
    </row>
    <row r="19" spans="1:7" x14ac:dyDescent="0.25">
      <c r="A19" s="5"/>
      <c r="B19" s="5" t="s">
        <v>242</v>
      </c>
      <c r="C19" s="5"/>
      <c r="D19" s="5"/>
      <c r="E19" s="5"/>
      <c r="F19" s="5"/>
      <c r="G19" s="5"/>
    </row>
    <row r="20" spans="1:7" x14ac:dyDescent="0.25">
      <c r="A20" s="5"/>
      <c r="B20" s="5" t="s">
        <v>241</v>
      </c>
      <c r="C20" s="5"/>
      <c r="D20" s="5"/>
      <c r="E20" s="5"/>
      <c r="F20" s="5"/>
      <c r="G20" s="5"/>
    </row>
    <row r="21" spans="1:7" x14ac:dyDescent="0.25">
      <c r="A21" s="5"/>
      <c r="B21" s="5"/>
      <c r="C21" s="5"/>
      <c r="D21" s="5"/>
      <c r="E21" s="5"/>
      <c r="F21" s="5"/>
      <c r="G21" s="5"/>
    </row>
    <row r="22" spans="1:7" x14ac:dyDescent="0.25">
      <c r="A22" s="6" t="s">
        <v>239</v>
      </c>
      <c r="B22" s="5"/>
      <c r="C22" s="5"/>
      <c r="D22" s="5"/>
      <c r="E22" s="5"/>
      <c r="F22" s="5"/>
      <c r="G22" s="5"/>
    </row>
    <row r="23" spans="1:7" x14ac:dyDescent="0.25">
      <c r="A23" s="133" t="s">
        <v>243</v>
      </c>
      <c r="B23" s="5" t="s">
        <v>244</v>
      </c>
      <c r="C23" s="5"/>
      <c r="D23" s="5"/>
      <c r="E23" s="5"/>
      <c r="F23" s="5"/>
      <c r="G23" s="5"/>
    </row>
  </sheetData>
  <pageMargins left="0.7" right="0.7" top="0.78740157499999996" bottom="0.78740157499999996" header="0.3" footer="0.3"/>
  <pageSetup paperSize="9" orientation="portrait" horizontalDpi="4294967294" vertic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N45"/>
  <sheetViews>
    <sheetView zoomScale="90" zoomScaleNormal="90" workbookViewId="0">
      <selection activeCell="G20" sqref="G20"/>
    </sheetView>
  </sheetViews>
  <sheetFormatPr baseColWidth="10" defaultColWidth="11.42578125" defaultRowHeight="15" x14ac:dyDescent="0.25"/>
  <cols>
    <col min="1" max="1" width="21" customWidth="1"/>
    <col min="2" max="2" width="61.85546875" customWidth="1"/>
    <col min="3" max="3" width="28" customWidth="1"/>
    <col min="4" max="4" width="15.85546875" customWidth="1"/>
    <col min="11" max="11" width="12.28515625" bestFit="1" customWidth="1"/>
  </cols>
  <sheetData>
    <row r="4" spans="1:9" s="5" customFormat="1" x14ac:dyDescent="0.25"/>
    <row r="5" spans="1:9" ht="15" customHeight="1" x14ac:dyDescent="0.25">
      <c r="A5" s="182" t="s">
        <v>57</v>
      </c>
      <c r="B5" s="178" t="s">
        <v>56</v>
      </c>
      <c r="C5" s="184" t="s">
        <v>107</v>
      </c>
      <c r="D5" s="186"/>
      <c r="I5" s="24"/>
    </row>
    <row r="6" spans="1:9" s="5" customFormat="1" ht="18.75" customHeight="1" x14ac:dyDescent="0.25">
      <c r="A6" s="182"/>
      <c r="B6" s="178"/>
      <c r="C6" s="185"/>
      <c r="D6" s="186"/>
      <c r="E6" s="22"/>
      <c r="F6" s="22"/>
    </row>
    <row r="7" spans="1:9" s="5" customFormat="1" ht="18.75" customHeight="1" x14ac:dyDescent="0.25">
      <c r="A7" s="182"/>
      <c r="B7" s="178"/>
      <c r="C7" s="185"/>
      <c r="D7" s="186"/>
      <c r="E7" s="22"/>
      <c r="F7" s="22"/>
    </row>
    <row r="8" spans="1:9" s="5" customFormat="1" ht="18.75" customHeight="1" x14ac:dyDescent="0.25">
      <c r="A8" s="30"/>
      <c r="B8" s="29"/>
      <c r="C8" s="23"/>
      <c r="D8" s="22"/>
      <c r="E8" s="22"/>
      <c r="F8" s="22"/>
    </row>
    <row r="9" spans="1:9" s="5" customFormat="1" ht="18.75" customHeight="1" x14ac:dyDescent="0.25">
      <c r="A9" s="30" t="s">
        <v>58</v>
      </c>
      <c r="B9" s="183" t="s">
        <v>59</v>
      </c>
      <c r="C9" s="187" t="s">
        <v>108</v>
      </c>
      <c r="D9" s="22"/>
      <c r="E9" s="22"/>
      <c r="F9" s="22"/>
    </row>
    <row r="10" spans="1:9" x14ac:dyDescent="0.25">
      <c r="A10" s="5"/>
      <c r="B10" s="183"/>
      <c r="C10" s="187"/>
    </row>
    <row r="11" spans="1:9" s="5" customFormat="1" ht="15" customHeight="1" x14ac:dyDescent="0.25">
      <c r="A11" s="179" t="s">
        <v>0</v>
      </c>
      <c r="B11" s="178" t="s">
        <v>60</v>
      </c>
      <c r="C11" s="180" t="s">
        <v>109</v>
      </c>
    </row>
    <row r="12" spans="1:9" x14ac:dyDescent="0.25">
      <c r="A12" s="179"/>
      <c r="B12" s="178"/>
      <c r="C12" s="180"/>
    </row>
    <row r="13" spans="1:9" s="5" customFormat="1" x14ac:dyDescent="0.25">
      <c r="A13" s="6"/>
    </row>
    <row r="14" spans="1:9" x14ac:dyDescent="0.25">
      <c r="A14" s="7" t="s">
        <v>1</v>
      </c>
      <c r="B14" s="27" t="s">
        <v>74</v>
      </c>
      <c r="C14" t="s">
        <v>110</v>
      </c>
    </row>
    <row r="15" spans="1:9" x14ac:dyDescent="0.25">
      <c r="A15" s="6"/>
      <c r="B15" s="5"/>
    </row>
    <row r="16" spans="1:9" s="5" customFormat="1" x14ac:dyDescent="0.25">
      <c r="A16" s="36" t="s">
        <v>71</v>
      </c>
      <c r="B16" s="5" t="s">
        <v>72</v>
      </c>
      <c r="C16" s="5" t="s">
        <v>148</v>
      </c>
    </row>
    <row r="17" spans="1:14" x14ac:dyDescent="0.25">
      <c r="B17" s="1"/>
      <c r="C17" s="2"/>
      <c r="D17" s="2"/>
      <c r="E17" s="2"/>
      <c r="F17" s="2"/>
      <c r="G17" s="2"/>
      <c r="H17" s="2"/>
      <c r="I17" s="2"/>
      <c r="J17" s="2"/>
      <c r="K17" s="2"/>
      <c r="L17" s="2"/>
      <c r="M17" s="2"/>
      <c r="N17" s="2"/>
    </row>
    <row r="18" spans="1:14" x14ac:dyDescent="0.25">
      <c r="A18" s="31" t="s">
        <v>61</v>
      </c>
      <c r="B18" s="31"/>
      <c r="C18" s="5"/>
      <c r="D18" s="3"/>
      <c r="E18" s="3"/>
      <c r="F18" s="3"/>
      <c r="G18" s="3"/>
      <c r="I18" s="3"/>
      <c r="J18" s="3"/>
      <c r="L18" s="3"/>
      <c r="M18" s="3"/>
      <c r="N18" s="3"/>
    </row>
    <row r="19" spans="1:14" s="5" customFormat="1" x14ac:dyDescent="0.25">
      <c r="A19" s="181" t="s">
        <v>64</v>
      </c>
    </row>
    <row r="20" spans="1:14" ht="15" customHeight="1" x14ac:dyDescent="0.25">
      <c r="A20" s="181"/>
      <c r="B20" s="28" t="s">
        <v>62</v>
      </c>
    </row>
    <row r="21" spans="1:14" x14ac:dyDescent="0.25">
      <c r="A21" s="181"/>
      <c r="B21" s="5"/>
    </row>
    <row r="23" spans="1:14" ht="30" x14ac:dyDescent="0.25">
      <c r="A23" s="25" t="s">
        <v>49</v>
      </c>
      <c r="B23" s="28" t="s">
        <v>75</v>
      </c>
      <c r="C23" s="38" t="s">
        <v>131</v>
      </c>
    </row>
    <row r="24" spans="1:14" x14ac:dyDescent="0.25">
      <c r="A24" s="6"/>
      <c r="B24" s="5"/>
    </row>
    <row r="25" spans="1:14" ht="15" customHeight="1" x14ac:dyDescent="0.25">
      <c r="A25" s="177" t="s">
        <v>4</v>
      </c>
      <c r="B25" s="175" t="s">
        <v>63</v>
      </c>
      <c r="C25" s="176"/>
    </row>
    <row r="26" spans="1:14" s="5" customFormat="1" x14ac:dyDescent="0.25">
      <c r="A26" s="177"/>
      <c r="B26" s="175"/>
      <c r="C26" s="176"/>
    </row>
    <row r="27" spans="1:14" x14ac:dyDescent="0.25">
      <c r="A27" s="177"/>
      <c r="B27" s="175"/>
      <c r="C27" s="176"/>
    </row>
    <row r="28" spans="1:14" s="5" customFormat="1" x14ac:dyDescent="0.25">
      <c r="A28" s="6"/>
      <c r="B28" s="26"/>
      <c r="C28" s="4"/>
    </row>
    <row r="29" spans="1:14" ht="30" x14ac:dyDescent="0.25">
      <c r="A29" s="25" t="s">
        <v>50</v>
      </c>
      <c r="B29" s="5" t="s">
        <v>76</v>
      </c>
    </row>
    <row r="30" spans="1:14" x14ac:dyDescent="0.25">
      <c r="A30" s="6"/>
      <c r="B30" s="5"/>
    </row>
    <row r="31" spans="1:14" x14ac:dyDescent="0.25">
      <c r="A31" s="7" t="s">
        <v>51</v>
      </c>
      <c r="B31" s="5" t="s">
        <v>77</v>
      </c>
      <c r="C31" t="s">
        <v>130</v>
      </c>
    </row>
    <row r="32" spans="1:14" x14ac:dyDescent="0.25">
      <c r="A32" s="6"/>
      <c r="B32" s="5"/>
    </row>
    <row r="33" spans="1:3" ht="30" x14ac:dyDescent="0.25">
      <c r="A33" s="25" t="s">
        <v>52</v>
      </c>
      <c r="B33" s="5" t="s">
        <v>78</v>
      </c>
    </row>
    <row r="34" spans="1:3" x14ac:dyDescent="0.25">
      <c r="A34" s="25"/>
      <c r="B34" s="5"/>
    </row>
    <row r="35" spans="1:3" ht="45" x14ac:dyDescent="0.25">
      <c r="A35" s="25" t="s">
        <v>53</v>
      </c>
      <c r="B35" s="3" t="s">
        <v>79</v>
      </c>
      <c r="C35" t="s">
        <v>129</v>
      </c>
    </row>
    <row r="36" spans="1:3" x14ac:dyDescent="0.25">
      <c r="A36" s="25"/>
      <c r="B36" s="5"/>
    </row>
    <row r="37" spans="1:3" ht="30" x14ac:dyDescent="0.25">
      <c r="A37" s="25" t="s">
        <v>55</v>
      </c>
      <c r="B37" s="5" t="s">
        <v>80</v>
      </c>
      <c r="C37" s="28" t="s">
        <v>133</v>
      </c>
    </row>
    <row r="38" spans="1:3" x14ac:dyDescent="0.25">
      <c r="A38" s="25"/>
      <c r="B38" s="5"/>
      <c r="C38" s="28"/>
    </row>
    <row r="39" spans="1:3" ht="30" x14ac:dyDescent="0.25">
      <c r="A39" s="25" t="s">
        <v>54</v>
      </c>
      <c r="B39" s="37" t="s">
        <v>81</v>
      </c>
      <c r="C39" s="28" t="s">
        <v>132</v>
      </c>
    </row>
    <row r="40" spans="1:3" x14ac:dyDescent="0.25">
      <c r="C40" s="28"/>
    </row>
    <row r="41" spans="1:3" ht="30" x14ac:dyDescent="0.25">
      <c r="A41" s="98" t="s">
        <v>134</v>
      </c>
      <c r="B41" s="87" t="s">
        <v>151</v>
      </c>
    </row>
    <row r="42" spans="1:3" x14ac:dyDescent="0.25">
      <c r="B42" t="s">
        <v>152</v>
      </c>
    </row>
    <row r="43" spans="1:3" x14ac:dyDescent="0.25">
      <c r="B43" s="5" t="s">
        <v>153</v>
      </c>
    </row>
    <row r="45" spans="1:3" x14ac:dyDescent="0.25">
      <c r="B45" t="s">
        <v>154</v>
      </c>
    </row>
  </sheetData>
  <mergeCells count="13">
    <mergeCell ref="B5:B7"/>
    <mergeCell ref="A5:A7"/>
    <mergeCell ref="B9:B10"/>
    <mergeCell ref="C5:C7"/>
    <mergeCell ref="D5:D7"/>
    <mergeCell ref="C9:C10"/>
    <mergeCell ref="B25:B27"/>
    <mergeCell ref="C25:C27"/>
    <mergeCell ref="A25:A27"/>
    <mergeCell ref="B11:B12"/>
    <mergeCell ref="A11:A12"/>
    <mergeCell ref="C11:C12"/>
    <mergeCell ref="A19:A21"/>
  </mergeCells>
  <hyperlinks>
    <hyperlink ref="B41" r:id="rId1"/>
  </hyperlinks>
  <pageMargins left="0.7" right="0.7" top="0.78740157499999996" bottom="0.78740157499999996" header="0.3" footer="0.3"/>
  <pageSetup paperSize="9" orientation="portrait" horizontalDpi="4294967294" verticalDpi="4294967294"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2"/>
  <sheetViews>
    <sheetView zoomScale="60" zoomScaleNormal="60" workbookViewId="0">
      <pane xSplit="3" topLeftCell="D1" activePane="topRight" state="frozen"/>
      <selection pane="topRight" activeCell="S20" sqref="S20"/>
    </sheetView>
  </sheetViews>
  <sheetFormatPr baseColWidth="10" defaultColWidth="11.42578125" defaultRowHeight="15" x14ac:dyDescent="0.25"/>
  <cols>
    <col min="1" max="1" width="11.42578125" style="5"/>
    <col min="2" max="2" width="44.140625" style="5" customWidth="1"/>
    <col min="3" max="3" width="56.140625" style="5" customWidth="1"/>
    <col min="4" max="4" width="1.7109375" style="20" customWidth="1"/>
    <col min="5" max="5" width="39" style="5" customWidth="1"/>
    <col min="6" max="6" width="32.42578125" style="5" customWidth="1"/>
    <col min="7" max="7" width="19" style="5" customWidth="1"/>
    <col min="8" max="8" width="21" style="5" customWidth="1"/>
    <col min="9" max="9" width="38" style="5" customWidth="1"/>
    <col min="10" max="10" width="36.28515625" style="5" customWidth="1"/>
    <col min="11" max="11" width="1.7109375" style="20" customWidth="1"/>
    <col min="12" max="12" width="39.5703125" style="5" customWidth="1"/>
    <col min="13" max="13" width="33.28515625" style="5" customWidth="1"/>
    <col min="14" max="14" width="11.42578125" style="5"/>
    <col min="15" max="15" width="32.5703125" style="5" customWidth="1"/>
    <col min="16" max="16" width="55.28515625" style="5" customWidth="1"/>
    <col min="17" max="17" width="71.85546875" style="5" customWidth="1"/>
    <col min="18" max="18" width="69.85546875" style="5" bestFit="1" customWidth="1"/>
    <col min="19" max="19" width="45" style="5" customWidth="1"/>
    <col min="20" max="20" width="35.7109375" style="5" customWidth="1"/>
    <col min="21" max="21" width="5.140625" style="5" customWidth="1"/>
    <col min="22" max="22" width="27.42578125" style="5" customWidth="1"/>
    <col min="23" max="23" width="31.42578125" style="5" customWidth="1"/>
    <col min="24" max="16384" width="11.42578125" style="5"/>
  </cols>
  <sheetData>
    <row r="1" spans="1:23" ht="15.75" thickBot="1" x14ac:dyDescent="0.3"/>
    <row r="2" spans="1:23" ht="15.75" thickBot="1" x14ac:dyDescent="0.3">
      <c r="A2" s="18"/>
      <c r="B2" s="19" t="s">
        <v>39</v>
      </c>
      <c r="C2" s="19" t="s">
        <v>40</v>
      </c>
      <c r="D2" s="62"/>
      <c r="E2" s="188" t="s">
        <v>47</v>
      </c>
      <c r="F2" s="189"/>
      <c r="G2" s="189"/>
      <c r="H2" s="189"/>
      <c r="I2" s="189"/>
      <c r="J2" s="189"/>
      <c r="K2" s="62"/>
      <c r="L2" s="190" t="s">
        <v>48</v>
      </c>
      <c r="M2" s="189"/>
      <c r="N2" s="189"/>
      <c r="O2" s="189"/>
      <c r="P2" s="189"/>
      <c r="Q2" s="189"/>
      <c r="R2" s="191" t="s">
        <v>102</v>
      </c>
      <c r="S2" s="192"/>
      <c r="T2" s="192"/>
      <c r="U2" s="192"/>
      <c r="V2" s="192"/>
      <c r="W2" s="193"/>
    </row>
    <row r="3" spans="1:23" ht="15" customHeight="1" x14ac:dyDescent="0.25">
      <c r="A3" s="194" t="s">
        <v>38</v>
      </c>
      <c r="B3" s="197" t="s">
        <v>37</v>
      </c>
      <c r="C3" s="39" t="s">
        <v>2</v>
      </c>
      <c r="D3" s="21"/>
      <c r="E3" s="200" t="s">
        <v>105</v>
      </c>
      <c r="F3" s="201"/>
      <c r="G3" s="201"/>
      <c r="H3" s="201"/>
      <c r="I3" s="201"/>
      <c r="J3" s="201"/>
      <c r="K3" s="21"/>
      <c r="L3" s="200" t="s">
        <v>105</v>
      </c>
      <c r="M3" s="201"/>
      <c r="N3" s="201"/>
      <c r="O3" s="201"/>
      <c r="P3" s="201"/>
      <c r="Q3" s="201"/>
      <c r="R3" s="200" t="s">
        <v>104</v>
      </c>
      <c r="S3" s="201"/>
      <c r="T3" s="201"/>
      <c r="U3" s="201"/>
      <c r="V3" s="201"/>
      <c r="W3" s="201"/>
    </row>
    <row r="4" spans="1:23" x14ac:dyDescent="0.25">
      <c r="A4" s="195"/>
      <c r="B4" s="198"/>
      <c r="C4" s="40" t="s">
        <v>3</v>
      </c>
      <c r="D4" s="21"/>
      <c r="E4" s="202" t="s">
        <v>100</v>
      </c>
      <c r="F4" s="203"/>
      <c r="G4" s="203"/>
      <c r="H4" s="203"/>
      <c r="I4" s="203"/>
      <c r="J4" s="203"/>
      <c r="K4" s="21"/>
      <c r="L4" s="202" t="s">
        <v>100</v>
      </c>
      <c r="M4" s="203"/>
      <c r="N4" s="203"/>
      <c r="O4" s="203"/>
      <c r="P4" s="203"/>
      <c r="Q4" s="203"/>
      <c r="R4" s="202" t="s">
        <v>100</v>
      </c>
      <c r="S4" s="203"/>
      <c r="T4" s="203"/>
      <c r="U4" s="203"/>
      <c r="V4" s="203"/>
      <c r="W4" s="203"/>
    </row>
    <row r="5" spans="1:23" x14ac:dyDescent="0.25">
      <c r="A5" s="195"/>
      <c r="B5" s="198"/>
      <c r="C5" s="63" t="s">
        <v>98</v>
      </c>
      <c r="D5" s="8"/>
      <c r="E5" s="208" t="s">
        <v>113</v>
      </c>
      <c r="F5" s="208"/>
      <c r="G5" s="208"/>
      <c r="H5" s="208"/>
      <c r="I5" s="208"/>
      <c r="J5" s="208"/>
      <c r="K5" s="64"/>
      <c r="L5" s="208" t="s">
        <v>113</v>
      </c>
      <c r="M5" s="208"/>
      <c r="N5" s="208"/>
      <c r="O5" s="208"/>
      <c r="P5" s="208"/>
      <c r="Q5" s="208"/>
      <c r="R5" s="208" t="s">
        <v>113</v>
      </c>
      <c r="S5" s="208"/>
      <c r="T5" s="208"/>
      <c r="U5" s="208"/>
      <c r="V5" s="208"/>
      <c r="W5" s="208"/>
    </row>
    <row r="6" spans="1:23" ht="15.75" thickBot="1" x14ac:dyDescent="0.3">
      <c r="A6" s="196"/>
      <c r="B6" s="199"/>
      <c r="C6" s="56" t="s">
        <v>65</v>
      </c>
      <c r="D6" s="21"/>
      <c r="E6" s="209" t="s">
        <v>111</v>
      </c>
      <c r="F6" s="210"/>
      <c r="G6" s="210"/>
      <c r="H6" s="210"/>
      <c r="I6" s="210"/>
      <c r="J6" s="211"/>
      <c r="K6" s="21"/>
      <c r="L6" s="209" t="s">
        <v>125</v>
      </c>
      <c r="M6" s="210"/>
      <c r="N6" s="210"/>
      <c r="O6" s="210"/>
      <c r="P6" s="210"/>
      <c r="Q6" s="211"/>
      <c r="R6" s="209" t="s">
        <v>111</v>
      </c>
      <c r="S6" s="210"/>
      <c r="T6" s="210"/>
      <c r="U6" s="210"/>
      <c r="V6" s="210"/>
      <c r="W6" s="211"/>
    </row>
    <row r="7" spans="1:23" ht="15.75" thickBot="1" x14ac:dyDescent="0.3">
      <c r="A7" s="9"/>
      <c r="B7" s="11"/>
      <c r="C7" s="55"/>
      <c r="E7" s="214"/>
      <c r="F7" s="215"/>
      <c r="G7" s="215"/>
      <c r="H7" s="215"/>
      <c r="I7" s="215"/>
      <c r="J7" s="215"/>
      <c r="L7" s="214"/>
      <c r="M7" s="215"/>
      <c r="N7" s="215"/>
      <c r="O7" s="215"/>
      <c r="P7" s="215"/>
      <c r="Q7" s="215"/>
      <c r="R7" s="214"/>
      <c r="S7" s="215"/>
      <c r="T7" s="215"/>
      <c r="U7" s="215"/>
      <c r="V7" s="215"/>
      <c r="W7" s="215"/>
    </row>
    <row r="8" spans="1:23" ht="15" customHeight="1" thickBot="1" x14ac:dyDescent="0.3">
      <c r="A8" s="204" t="s">
        <v>36</v>
      </c>
      <c r="B8" s="205" t="s">
        <v>92</v>
      </c>
      <c r="C8" s="53" t="s">
        <v>5</v>
      </c>
      <c r="E8" s="206" t="s">
        <v>140</v>
      </c>
      <c r="F8" s="207"/>
      <c r="G8" s="207"/>
      <c r="H8" s="207"/>
      <c r="I8" s="207"/>
      <c r="J8" s="207"/>
      <c r="L8" s="206" t="s">
        <v>124</v>
      </c>
      <c r="M8" s="207"/>
      <c r="N8" s="207"/>
      <c r="O8" s="207"/>
      <c r="P8" s="207"/>
      <c r="Q8" s="207"/>
      <c r="R8" s="206" t="s">
        <v>140</v>
      </c>
      <c r="S8" s="207"/>
      <c r="T8" s="207"/>
      <c r="U8" s="207"/>
      <c r="V8" s="207"/>
      <c r="W8" s="207"/>
    </row>
    <row r="9" spans="1:23" ht="15.75" thickBot="1" x14ac:dyDescent="0.3">
      <c r="A9" s="204"/>
      <c r="B9" s="205"/>
      <c r="C9" s="12" t="s">
        <v>6</v>
      </c>
      <c r="E9" s="206" t="s">
        <v>221</v>
      </c>
      <c r="F9" s="207"/>
      <c r="G9" s="207"/>
      <c r="H9" s="207"/>
      <c r="I9" s="207"/>
      <c r="J9" s="207"/>
      <c r="L9" s="206" t="s">
        <v>169</v>
      </c>
      <c r="M9" s="207"/>
      <c r="N9" s="207"/>
      <c r="O9" s="207"/>
      <c r="P9" s="207"/>
      <c r="Q9" s="207"/>
      <c r="R9" s="206" t="s">
        <v>183</v>
      </c>
      <c r="S9" s="207"/>
      <c r="T9" s="207"/>
      <c r="U9" s="207"/>
      <c r="V9" s="207"/>
      <c r="W9" s="207"/>
    </row>
    <row r="10" spans="1:23" ht="15.75" thickBot="1" x14ac:dyDescent="0.3">
      <c r="A10" s="204"/>
      <c r="B10" s="205"/>
      <c r="C10" s="54" t="s">
        <v>7</v>
      </c>
      <c r="E10" s="206" t="s">
        <v>179</v>
      </c>
      <c r="F10" s="207"/>
      <c r="G10" s="207"/>
      <c r="H10" s="207"/>
      <c r="I10" s="207"/>
      <c r="J10" s="207"/>
      <c r="L10" s="206" t="s">
        <v>179</v>
      </c>
      <c r="M10" s="207"/>
      <c r="N10" s="207"/>
      <c r="O10" s="207"/>
      <c r="P10" s="207"/>
      <c r="Q10" s="207"/>
      <c r="R10" s="206" t="s">
        <v>184</v>
      </c>
      <c r="S10" s="207"/>
      <c r="T10" s="207"/>
      <c r="U10" s="207"/>
      <c r="V10" s="207"/>
      <c r="W10" s="207"/>
    </row>
    <row r="11" spans="1:23" ht="15.75" thickBot="1" x14ac:dyDescent="0.3">
      <c r="A11" s="10"/>
      <c r="B11" s="13"/>
      <c r="C11" s="13"/>
      <c r="E11" s="212"/>
      <c r="F11" s="213"/>
      <c r="G11" s="213"/>
      <c r="H11" s="213"/>
      <c r="I11" s="213"/>
      <c r="J11" s="213"/>
      <c r="L11" s="212"/>
      <c r="M11" s="213"/>
      <c r="N11" s="213"/>
      <c r="O11" s="213"/>
      <c r="P11" s="213"/>
      <c r="Q11" s="213"/>
      <c r="R11" s="212"/>
      <c r="S11" s="213"/>
      <c r="T11" s="213"/>
      <c r="U11" s="213"/>
      <c r="V11" s="213"/>
      <c r="W11" s="213"/>
    </row>
    <row r="12" spans="1:23" ht="15" customHeight="1" x14ac:dyDescent="0.25">
      <c r="A12" s="226" t="s">
        <v>8</v>
      </c>
      <c r="B12" s="229" t="s">
        <v>93</v>
      </c>
      <c r="C12" s="51" t="s">
        <v>66</v>
      </c>
      <c r="E12" s="232" t="s">
        <v>112</v>
      </c>
      <c r="F12" s="233"/>
      <c r="G12" s="233"/>
      <c r="H12" s="233"/>
      <c r="I12" s="233"/>
      <c r="J12" s="233"/>
      <c r="L12" s="232" t="s">
        <v>112</v>
      </c>
      <c r="M12" s="233"/>
      <c r="N12" s="233"/>
      <c r="O12" s="233"/>
      <c r="P12" s="233"/>
      <c r="Q12" s="233"/>
      <c r="R12" s="232" t="s">
        <v>112</v>
      </c>
      <c r="S12" s="233"/>
      <c r="T12" s="233"/>
      <c r="U12" s="233"/>
      <c r="V12" s="233"/>
      <c r="W12" s="233"/>
    </row>
    <row r="13" spans="1:23" x14ac:dyDescent="0.25">
      <c r="A13" s="227"/>
      <c r="B13" s="230"/>
      <c r="C13" s="14" t="s">
        <v>73</v>
      </c>
      <c r="E13" s="234" t="s">
        <v>119</v>
      </c>
      <c r="F13" s="235"/>
      <c r="G13" s="235"/>
      <c r="H13" s="235"/>
      <c r="I13" s="235"/>
      <c r="J13" s="235"/>
      <c r="L13" s="234" t="s">
        <v>119</v>
      </c>
      <c r="M13" s="235"/>
      <c r="N13" s="235"/>
      <c r="O13" s="235"/>
      <c r="P13" s="235"/>
      <c r="Q13" s="235"/>
      <c r="R13" s="234" t="s">
        <v>142</v>
      </c>
      <c r="S13" s="235"/>
      <c r="T13" s="235"/>
      <c r="U13" s="235"/>
      <c r="V13" s="235"/>
      <c r="W13" s="235"/>
    </row>
    <row r="14" spans="1:23" ht="15.75" thickBot="1" x14ac:dyDescent="0.3">
      <c r="A14" s="228"/>
      <c r="B14" s="231"/>
      <c r="C14" s="52" t="s">
        <v>10</v>
      </c>
      <c r="E14" s="236" t="s">
        <v>178</v>
      </c>
      <c r="F14" s="237"/>
      <c r="G14" s="237"/>
      <c r="H14" s="237"/>
      <c r="I14" s="237"/>
      <c r="J14" s="237"/>
      <c r="L14" s="236" t="s">
        <v>170</v>
      </c>
      <c r="M14" s="237"/>
      <c r="N14" s="237"/>
      <c r="O14" s="237"/>
      <c r="P14" s="237"/>
      <c r="Q14" s="237"/>
      <c r="R14" s="236" t="s">
        <v>185</v>
      </c>
      <c r="S14" s="237"/>
      <c r="T14" s="237"/>
      <c r="U14" s="237"/>
      <c r="V14" s="237"/>
      <c r="W14" s="237"/>
    </row>
    <row r="15" spans="1:23" ht="15.75" thickBot="1" x14ac:dyDescent="0.3">
      <c r="A15" s="10"/>
      <c r="B15" s="13"/>
      <c r="C15" s="13"/>
      <c r="E15" s="212"/>
      <c r="F15" s="213"/>
      <c r="G15" s="213"/>
      <c r="H15" s="213"/>
      <c r="I15" s="213"/>
      <c r="J15" s="213"/>
      <c r="L15" s="212"/>
      <c r="M15" s="213"/>
      <c r="N15" s="213"/>
      <c r="O15" s="213"/>
      <c r="P15" s="213"/>
      <c r="Q15" s="213"/>
      <c r="R15" s="214"/>
      <c r="S15" s="215"/>
      <c r="T15" s="215"/>
      <c r="U15" s="215"/>
      <c r="V15" s="215"/>
      <c r="W15" s="215"/>
    </row>
    <row r="16" spans="1:23" ht="15.75" customHeight="1" thickBot="1" x14ac:dyDescent="0.3">
      <c r="A16" s="216" t="s">
        <v>11</v>
      </c>
      <c r="B16" s="219" t="s">
        <v>94</v>
      </c>
      <c r="C16" s="45" t="s">
        <v>88</v>
      </c>
      <c r="E16" s="47" t="s">
        <v>32</v>
      </c>
      <c r="F16" s="72" t="s">
        <v>70</v>
      </c>
      <c r="G16" s="222" t="s">
        <v>20</v>
      </c>
      <c r="H16" s="223"/>
      <c r="I16" s="72" t="s">
        <v>91</v>
      </c>
      <c r="J16" s="72" t="s">
        <v>23</v>
      </c>
      <c r="L16" s="47" t="s">
        <v>32</v>
      </c>
      <c r="M16" s="46" t="s">
        <v>70</v>
      </c>
      <c r="N16" s="222" t="s">
        <v>20</v>
      </c>
      <c r="O16" s="223"/>
      <c r="P16" s="72" t="s">
        <v>91</v>
      </c>
      <c r="Q16" s="72" t="s">
        <v>23</v>
      </c>
      <c r="R16" s="47" t="s">
        <v>32</v>
      </c>
      <c r="S16" s="46" t="s">
        <v>70</v>
      </c>
      <c r="T16" s="222" t="s">
        <v>20</v>
      </c>
      <c r="U16" s="223"/>
      <c r="V16" s="72" t="s">
        <v>91</v>
      </c>
      <c r="W16" s="72" t="s">
        <v>23</v>
      </c>
    </row>
    <row r="17" spans="1:23" ht="15" customHeight="1" x14ac:dyDescent="0.25">
      <c r="A17" s="217"/>
      <c r="B17" s="220"/>
      <c r="C17" s="41" t="s">
        <v>12</v>
      </c>
      <c r="E17" s="48" t="s">
        <v>143</v>
      </c>
      <c r="F17" s="42" t="s">
        <v>435</v>
      </c>
      <c r="G17" s="224" t="s">
        <v>230</v>
      </c>
      <c r="H17" s="225"/>
      <c r="I17" s="100" t="s">
        <v>433</v>
      </c>
      <c r="J17" s="100">
        <v>1</v>
      </c>
      <c r="L17" s="48" t="s">
        <v>143</v>
      </c>
      <c r="M17" s="42" t="s">
        <v>435</v>
      </c>
      <c r="N17" s="224" t="s">
        <v>180</v>
      </c>
      <c r="O17" s="225"/>
      <c r="P17" s="128" t="s">
        <v>434</v>
      </c>
      <c r="Q17" s="100">
        <v>1</v>
      </c>
      <c r="R17" s="48" t="s">
        <v>144</v>
      </c>
      <c r="S17" s="42" t="s">
        <v>146</v>
      </c>
      <c r="T17" s="224" t="s">
        <v>200</v>
      </c>
      <c r="U17" s="225"/>
      <c r="V17" s="100" t="s">
        <v>186</v>
      </c>
      <c r="W17" s="100">
        <v>1</v>
      </c>
    </row>
    <row r="18" spans="1:23" x14ac:dyDescent="0.25">
      <c r="A18" s="217"/>
      <c r="B18" s="220"/>
      <c r="C18" s="15" t="s">
        <v>13</v>
      </c>
      <c r="E18" s="48"/>
      <c r="F18" s="42"/>
      <c r="G18" s="224"/>
      <c r="H18" s="225"/>
      <c r="I18" s="100"/>
      <c r="J18" s="100"/>
      <c r="L18" s="48"/>
      <c r="M18" s="42"/>
      <c r="N18" s="224"/>
      <c r="O18" s="225"/>
      <c r="P18" s="100"/>
      <c r="Q18" s="100"/>
      <c r="R18" s="48"/>
      <c r="S18" s="42"/>
      <c r="T18" s="238"/>
      <c r="U18" s="239"/>
      <c r="V18" s="128"/>
      <c r="W18" s="100"/>
    </row>
    <row r="19" spans="1:23" x14ac:dyDescent="0.25">
      <c r="A19" s="217"/>
      <c r="B19" s="220"/>
      <c r="C19" s="15" t="s">
        <v>14</v>
      </c>
      <c r="E19" s="48"/>
      <c r="F19" s="42"/>
      <c r="G19" s="224"/>
      <c r="H19" s="225"/>
      <c r="I19" s="100"/>
      <c r="J19" s="100"/>
      <c r="L19" s="48"/>
      <c r="M19" s="42"/>
      <c r="N19" s="224"/>
      <c r="O19" s="225"/>
      <c r="P19" s="100"/>
      <c r="Q19" s="100"/>
      <c r="R19" s="48"/>
      <c r="S19" s="42"/>
      <c r="T19" s="224"/>
      <c r="U19" s="225"/>
      <c r="V19" s="100"/>
      <c r="W19" s="100"/>
    </row>
    <row r="20" spans="1:23" x14ac:dyDescent="0.25">
      <c r="A20" s="217"/>
      <c r="B20" s="220"/>
      <c r="C20" s="15" t="s">
        <v>15</v>
      </c>
      <c r="E20" s="48" t="s">
        <v>144</v>
      </c>
      <c r="F20" s="42" t="s">
        <v>146</v>
      </c>
      <c r="G20" s="224" t="s">
        <v>231</v>
      </c>
      <c r="H20" s="225"/>
      <c r="I20" s="112" t="s">
        <v>171</v>
      </c>
      <c r="J20" s="100">
        <v>1</v>
      </c>
      <c r="L20" s="48" t="s">
        <v>144</v>
      </c>
      <c r="M20" s="42" t="s">
        <v>146</v>
      </c>
      <c r="N20" s="224" t="s">
        <v>181</v>
      </c>
      <c r="O20" s="225"/>
      <c r="P20" s="100" t="s">
        <v>171</v>
      </c>
      <c r="Q20" s="100">
        <v>1</v>
      </c>
      <c r="R20" s="48" t="s">
        <v>143</v>
      </c>
      <c r="S20" s="42" t="s">
        <v>435</v>
      </c>
      <c r="T20" s="224" t="s">
        <v>232</v>
      </c>
      <c r="U20" s="225"/>
      <c r="V20" s="101" t="s">
        <v>433</v>
      </c>
      <c r="W20" s="100">
        <v>1</v>
      </c>
    </row>
    <row r="21" spans="1:23" x14ac:dyDescent="0.25">
      <c r="A21" s="217"/>
      <c r="B21" s="220"/>
      <c r="C21" s="15" t="s">
        <v>16</v>
      </c>
      <c r="E21" s="48" t="s">
        <v>127</v>
      </c>
      <c r="F21" s="42" t="s">
        <v>147</v>
      </c>
      <c r="G21" s="224" t="s">
        <v>176</v>
      </c>
      <c r="H21" s="225"/>
      <c r="I21" s="112" t="s">
        <v>172</v>
      </c>
      <c r="J21" s="100">
        <v>1</v>
      </c>
      <c r="L21" s="48" t="s">
        <v>127</v>
      </c>
      <c r="M21" s="42" t="s">
        <v>147</v>
      </c>
      <c r="N21" s="224" t="s">
        <v>214</v>
      </c>
      <c r="O21" s="225"/>
      <c r="P21" s="112" t="s">
        <v>172</v>
      </c>
      <c r="Q21" s="112">
        <v>1</v>
      </c>
      <c r="R21" s="48" t="s">
        <v>127</v>
      </c>
      <c r="S21" s="115">
        <v>0.27</v>
      </c>
      <c r="T21" s="224" t="s">
        <v>219</v>
      </c>
      <c r="U21" s="225"/>
      <c r="V21" s="101">
        <v>245</v>
      </c>
      <c r="W21" s="100">
        <v>1</v>
      </c>
    </row>
    <row r="22" spans="1:23" x14ac:dyDescent="0.25">
      <c r="A22" s="217"/>
      <c r="B22" s="220"/>
      <c r="C22" s="15" t="s">
        <v>17</v>
      </c>
      <c r="E22" s="48" t="s">
        <v>127</v>
      </c>
      <c r="F22" s="42" t="s">
        <v>147</v>
      </c>
      <c r="G22" s="224" t="s">
        <v>177</v>
      </c>
      <c r="H22" s="225"/>
      <c r="I22" s="71" t="s">
        <v>172</v>
      </c>
      <c r="J22" s="71">
        <v>1</v>
      </c>
      <c r="L22" s="48" t="s">
        <v>127</v>
      </c>
      <c r="M22" s="42" t="s">
        <v>147</v>
      </c>
      <c r="N22" s="224" t="s">
        <v>174</v>
      </c>
      <c r="O22" s="225"/>
      <c r="P22" s="112" t="s">
        <v>172</v>
      </c>
      <c r="Q22" s="112">
        <v>1</v>
      </c>
      <c r="R22" s="48" t="s">
        <v>127</v>
      </c>
      <c r="S22" s="115">
        <v>0.27</v>
      </c>
      <c r="T22" s="224" t="s">
        <v>201</v>
      </c>
      <c r="U22" s="225"/>
      <c r="V22" s="71">
        <v>130</v>
      </c>
      <c r="W22" s="71">
        <v>1</v>
      </c>
    </row>
    <row r="23" spans="1:23" ht="15.75" thickBot="1" x14ac:dyDescent="0.3">
      <c r="A23" s="217"/>
      <c r="B23" s="220"/>
      <c r="C23" s="32" t="s">
        <v>101</v>
      </c>
      <c r="E23" s="48"/>
      <c r="F23" s="42"/>
      <c r="G23" s="224"/>
      <c r="H23" s="225"/>
      <c r="I23" s="71"/>
      <c r="J23" s="71"/>
      <c r="L23" s="50"/>
      <c r="M23" s="66"/>
      <c r="N23" s="240"/>
      <c r="O23" s="241"/>
      <c r="P23" s="44"/>
      <c r="Q23" s="44"/>
      <c r="R23" s="50"/>
      <c r="S23" s="66"/>
      <c r="T23" s="242"/>
      <c r="U23" s="243"/>
      <c r="V23" s="44"/>
      <c r="W23" s="79"/>
    </row>
    <row r="24" spans="1:23" ht="18" thickBot="1" x14ac:dyDescent="0.3">
      <c r="A24" s="217"/>
      <c r="B24" s="220"/>
      <c r="C24" s="45" t="s">
        <v>86</v>
      </c>
      <c r="E24" s="47" t="s">
        <v>32</v>
      </c>
      <c r="F24" s="72" t="s">
        <v>87</v>
      </c>
      <c r="G24" s="222" t="s">
        <v>20</v>
      </c>
      <c r="H24" s="223"/>
      <c r="I24" s="72" t="s">
        <v>89</v>
      </c>
      <c r="J24" s="72" t="s">
        <v>23</v>
      </c>
      <c r="L24" s="47" t="s">
        <v>32</v>
      </c>
      <c r="M24" s="72" t="s">
        <v>87</v>
      </c>
      <c r="N24" s="222" t="s">
        <v>20</v>
      </c>
      <c r="O24" s="223"/>
      <c r="P24" s="72" t="s">
        <v>89</v>
      </c>
      <c r="Q24" s="72" t="s">
        <v>23</v>
      </c>
      <c r="R24" s="47" t="s">
        <v>32</v>
      </c>
      <c r="S24" s="72" t="s">
        <v>87</v>
      </c>
      <c r="T24" s="222" t="s">
        <v>20</v>
      </c>
      <c r="U24" s="223"/>
      <c r="V24" s="72" t="s">
        <v>89</v>
      </c>
      <c r="W24" s="72" t="s">
        <v>23</v>
      </c>
    </row>
    <row r="25" spans="1:23" x14ac:dyDescent="0.25">
      <c r="A25" s="217"/>
      <c r="B25" s="220"/>
      <c r="C25" s="41" t="s">
        <v>19</v>
      </c>
      <c r="E25" s="48"/>
      <c r="F25" s="42"/>
      <c r="G25" s="224"/>
      <c r="H25" s="225"/>
      <c r="I25" s="71"/>
      <c r="J25" s="71"/>
      <c r="L25" s="48"/>
      <c r="M25" s="42"/>
      <c r="N25" s="224"/>
      <c r="O25" s="225"/>
      <c r="P25" s="71"/>
      <c r="Q25" s="71"/>
      <c r="R25" s="48"/>
      <c r="S25" s="42"/>
      <c r="T25" s="246"/>
      <c r="U25" s="247"/>
      <c r="V25" s="71"/>
      <c r="W25" s="71"/>
    </row>
    <row r="26" spans="1:23" ht="15.75" thickBot="1" x14ac:dyDescent="0.3">
      <c r="A26" s="218"/>
      <c r="B26" s="221"/>
      <c r="C26" s="43" t="s">
        <v>18</v>
      </c>
      <c r="E26" s="48"/>
      <c r="F26" s="42"/>
      <c r="G26" s="224"/>
      <c r="H26" s="225"/>
      <c r="I26" s="71"/>
      <c r="J26" s="71"/>
      <c r="L26" s="48"/>
      <c r="M26" s="42"/>
      <c r="N26" s="224"/>
      <c r="O26" s="225"/>
      <c r="P26" s="71"/>
      <c r="Q26" s="71"/>
      <c r="R26" s="48"/>
      <c r="S26" s="42"/>
      <c r="T26" s="238"/>
      <c r="U26" s="239"/>
      <c r="V26" s="71"/>
      <c r="W26" s="71"/>
    </row>
    <row r="27" spans="1:23" ht="15.75" thickBot="1" x14ac:dyDescent="0.3">
      <c r="A27" s="16"/>
      <c r="B27" s="13"/>
      <c r="C27" s="13"/>
      <c r="E27" s="212"/>
      <c r="F27" s="213"/>
      <c r="G27" s="213"/>
      <c r="H27" s="213"/>
      <c r="I27" s="213"/>
      <c r="J27" s="213"/>
      <c r="L27" s="212"/>
      <c r="M27" s="213"/>
      <c r="N27" s="213"/>
      <c r="O27" s="213"/>
      <c r="P27" s="213"/>
      <c r="Q27" s="213"/>
      <c r="R27" s="244"/>
      <c r="S27" s="245"/>
      <c r="T27" s="245"/>
      <c r="U27" s="245"/>
      <c r="V27" s="245"/>
      <c r="W27" s="245"/>
    </row>
    <row r="28" spans="1:23" ht="60" customHeight="1" thickBot="1" x14ac:dyDescent="0.3">
      <c r="A28" s="266" t="s">
        <v>21</v>
      </c>
      <c r="B28" s="219" t="s">
        <v>95</v>
      </c>
      <c r="C28" s="45"/>
      <c r="E28" s="67" t="s">
        <v>32</v>
      </c>
      <c r="F28" s="72" t="s">
        <v>20</v>
      </c>
      <c r="G28" s="222" t="s">
        <v>90</v>
      </c>
      <c r="H28" s="223"/>
      <c r="I28" s="253" t="s">
        <v>23</v>
      </c>
      <c r="J28" s="253"/>
      <c r="L28" s="67" t="s">
        <v>32</v>
      </c>
      <c r="M28" s="72" t="s">
        <v>20</v>
      </c>
      <c r="N28" s="222" t="s">
        <v>90</v>
      </c>
      <c r="O28" s="223"/>
      <c r="P28" s="253" t="s">
        <v>23</v>
      </c>
      <c r="Q28" s="253"/>
      <c r="R28" s="67" t="s">
        <v>32</v>
      </c>
      <c r="S28" s="118" t="s">
        <v>20</v>
      </c>
      <c r="T28" s="222" t="s">
        <v>90</v>
      </c>
      <c r="U28" s="223"/>
      <c r="V28" s="249" t="s">
        <v>23</v>
      </c>
      <c r="W28" s="250"/>
    </row>
    <row r="29" spans="1:23" ht="17.25" customHeight="1" x14ac:dyDescent="0.25">
      <c r="A29" s="267"/>
      <c r="B29" s="220"/>
      <c r="C29" s="41" t="s">
        <v>24</v>
      </c>
      <c r="E29" s="99" t="s">
        <v>165</v>
      </c>
      <c r="F29" s="100" t="s">
        <v>173</v>
      </c>
      <c r="G29" s="224" t="s">
        <v>175</v>
      </c>
      <c r="H29" s="225"/>
      <c r="I29" s="251">
        <v>1</v>
      </c>
      <c r="J29" s="251"/>
      <c r="L29" s="99" t="s">
        <v>165</v>
      </c>
      <c r="M29" s="100" t="s">
        <v>211</v>
      </c>
      <c r="N29" s="224" t="s">
        <v>175</v>
      </c>
      <c r="O29" s="225"/>
      <c r="P29" s="251">
        <v>1</v>
      </c>
      <c r="Q29" s="251"/>
      <c r="R29" s="121" t="s">
        <v>162</v>
      </c>
      <c r="S29" s="123" t="s">
        <v>189</v>
      </c>
      <c r="T29" s="252" t="s">
        <v>156</v>
      </c>
      <c r="U29" s="225"/>
      <c r="V29" s="246">
        <v>1</v>
      </c>
      <c r="W29" s="247"/>
    </row>
    <row r="30" spans="1:23" ht="17.25" customHeight="1" x14ac:dyDescent="0.25">
      <c r="A30" s="267"/>
      <c r="B30" s="220"/>
      <c r="C30" s="15" t="s">
        <v>24</v>
      </c>
      <c r="E30" s="78"/>
      <c r="F30" s="96"/>
      <c r="G30" s="238"/>
      <c r="H30" s="239"/>
      <c r="I30" s="251"/>
      <c r="J30" s="251"/>
      <c r="L30" s="95"/>
      <c r="M30" s="96"/>
      <c r="N30" s="238"/>
      <c r="O30" s="239"/>
      <c r="P30" s="251"/>
      <c r="Q30" s="251"/>
      <c r="R30" s="121" t="s">
        <v>163</v>
      </c>
      <c r="S30" s="123" t="s">
        <v>189</v>
      </c>
      <c r="T30" s="248" t="s">
        <v>156</v>
      </c>
      <c r="U30" s="239"/>
      <c r="V30" s="238">
        <v>1</v>
      </c>
      <c r="W30" s="239"/>
    </row>
    <row r="31" spans="1:23" ht="17.25" customHeight="1" x14ac:dyDescent="0.25">
      <c r="A31" s="267"/>
      <c r="B31" s="220"/>
      <c r="C31" s="15" t="s">
        <v>24</v>
      </c>
      <c r="E31" s="85"/>
      <c r="F31" s="86"/>
      <c r="G31" s="84"/>
      <c r="H31" s="85"/>
      <c r="I31" s="86"/>
      <c r="J31" s="86"/>
      <c r="L31" s="85"/>
      <c r="M31" s="42"/>
      <c r="N31" s="84"/>
      <c r="O31" s="85"/>
      <c r="P31" s="84"/>
      <c r="Q31" s="94"/>
      <c r="R31" s="122"/>
      <c r="S31" s="123"/>
      <c r="T31" s="248"/>
      <c r="U31" s="239"/>
      <c r="V31" s="238"/>
      <c r="W31" s="239"/>
    </row>
    <row r="32" spans="1:23" x14ac:dyDescent="0.25">
      <c r="A32" s="267"/>
      <c r="B32" s="220"/>
      <c r="C32" s="15" t="s">
        <v>25</v>
      </c>
      <c r="E32" s="48"/>
      <c r="F32" s="42"/>
      <c r="G32" s="224"/>
      <c r="H32" s="225"/>
      <c r="I32" s="71"/>
      <c r="J32" s="71"/>
      <c r="L32" s="69"/>
      <c r="M32" s="70"/>
      <c r="N32" s="238"/>
      <c r="O32" s="239"/>
      <c r="P32" s="77"/>
      <c r="Q32" s="77"/>
      <c r="R32" s="122" t="s">
        <v>159</v>
      </c>
      <c r="S32" s="123" t="s">
        <v>188</v>
      </c>
      <c r="T32" s="248" t="s">
        <v>156</v>
      </c>
      <c r="U32" s="239"/>
      <c r="V32" s="238">
        <v>1</v>
      </c>
      <c r="W32" s="239"/>
    </row>
    <row r="33" spans="1:23" x14ac:dyDescent="0.25">
      <c r="A33" s="267"/>
      <c r="B33" s="220"/>
      <c r="C33" s="15" t="s">
        <v>103</v>
      </c>
      <c r="E33" s="48"/>
      <c r="F33" s="42"/>
      <c r="G33" s="224"/>
      <c r="H33" s="225"/>
      <c r="I33" s="71"/>
      <c r="J33" s="71"/>
      <c r="L33" s="48"/>
      <c r="M33" s="42"/>
      <c r="N33" s="224"/>
      <c r="O33" s="225"/>
      <c r="P33" s="71"/>
      <c r="Q33" s="71"/>
      <c r="R33" s="120" t="s">
        <v>160</v>
      </c>
      <c r="S33" s="123" t="s">
        <v>189</v>
      </c>
      <c r="T33" s="248" t="s">
        <v>156</v>
      </c>
      <c r="U33" s="239"/>
      <c r="V33" s="238">
        <v>1</v>
      </c>
      <c r="W33" s="239"/>
    </row>
    <row r="34" spans="1:23" x14ac:dyDescent="0.25">
      <c r="A34" s="267"/>
      <c r="B34" s="220"/>
      <c r="C34" s="15" t="s">
        <v>22</v>
      </c>
      <c r="E34" s="48"/>
      <c r="F34" s="42"/>
      <c r="G34" s="224"/>
      <c r="H34" s="225"/>
      <c r="I34" s="71"/>
      <c r="J34" s="71"/>
      <c r="L34" s="48"/>
      <c r="M34" s="42"/>
      <c r="N34" s="224"/>
      <c r="O34" s="225"/>
      <c r="P34" s="71"/>
      <c r="Q34" s="71"/>
      <c r="R34" s="120"/>
      <c r="S34" s="123"/>
      <c r="T34" s="254"/>
      <c r="U34" s="241"/>
      <c r="V34" s="238"/>
      <c r="W34" s="239"/>
    </row>
    <row r="35" spans="1:23" ht="15.75" thickBot="1" x14ac:dyDescent="0.3">
      <c r="A35" s="267"/>
      <c r="B35" s="220"/>
      <c r="C35" s="43" t="s">
        <v>22</v>
      </c>
      <c r="E35" s="48"/>
      <c r="F35" s="42"/>
      <c r="G35" s="224"/>
      <c r="H35" s="225"/>
      <c r="I35" s="71"/>
      <c r="J35" s="71"/>
      <c r="L35" s="48"/>
      <c r="M35" s="42"/>
      <c r="N35" s="224"/>
      <c r="O35" s="225"/>
      <c r="P35" s="71"/>
      <c r="Q35" s="71"/>
      <c r="R35" s="116" t="s">
        <v>161</v>
      </c>
      <c r="S35" s="116" t="s">
        <v>188</v>
      </c>
      <c r="T35" s="248" t="s">
        <v>156</v>
      </c>
      <c r="U35" s="239"/>
      <c r="V35" s="242">
        <v>1</v>
      </c>
      <c r="W35" s="243"/>
    </row>
    <row r="36" spans="1:23" s="33" customFormat="1" ht="15.75" thickBot="1" x14ac:dyDescent="0.3">
      <c r="A36" s="268"/>
      <c r="B36" s="221"/>
      <c r="C36" s="45" t="s">
        <v>67</v>
      </c>
      <c r="D36" s="34"/>
      <c r="E36" s="263"/>
      <c r="F36" s="264"/>
      <c r="G36" s="264"/>
      <c r="H36" s="223"/>
      <c r="I36" s="265"/>
      <c r="J36" s="265"/>
      <c r="K36" s="34"/>
      <c r="L36" s="264"/>
      <c r="M36" s="264"/>
      <c r="N36" s="264"/>
      <c r="O36" s="223"/>
      <c r="P36" s="265"/>
      <c r="Q36" s="265"/>
      <c r="R36" s="124"/>
      <c r="S36" s="125"/>
      <c r="T36" s="125"/>
      <c r="U36" s="126"/>
      <c r="V36" s="222"/>
      <c r="W36" s="223"/>
    </row>
    <row r="37" spans="1:23" s="33" customFormat="1" x14ac:dyDescent="0.25">
      <c r="A37" s="119"/>
      <c r="B37" s="117"/>
      <c r="C37" s="97"/>
      <c r="D37" s="20"/>
      <c r="E37" s="89"/>
      <c r="F37" s="90"/>
      <c r="G37" s="90"/>
      <c r="H37" s="90"/>
      <c r="I37" s="90"/>
      <c r="J37" s="90"/>
      <c r="K37" s="20"/>
      <c r="L37" s="90"/>
      <c r="M37" s="90"/>
      <c r="N37" s="90"/>
      <c r="O37" s="90"/>
      <c r="P37" s="90"/>
      <c r="Q37" s="90"/>
      <c r="R37" s="116" t="s">
        <v>158</v>
      </c>
      <c r="S37" s="90"/>
      <c r="T37" s="90"/>
      <c r="U37" s="90"/>
      <c r="V37" s="90"/>
      <c r="W37" s="90"/>
    </row>
    <row r="38" spans="1:23" s="33" customFormat="1" ht="15.75" thickBot="1" x14ac:dyDescent="0.3">
      <c r="A38" s="119"/>
      <c r="B38" s="117"/>
      <c r="C38" s="97"/>
      <c r="D38" s="20"/>
      <c r="E38" s="89"/>
      <c r="F38" s="90"/>
      <c r="G38" s="90"/>
      <c r="H38" s="90"/>
      <c r="I38" s="90"/>
      <c r="J38" s="90"/>
      <c r="K38" s="20"/>
      <c r="L38" s="90"/>
      <c r="M38" s="90"/>
      <c r="N38" s="90"/>
      <c r="O38" s="90"/>
      <c r="P38" s="90"/>
      <c r="Q38" s="90"/>
      <c r="R38" s="116" t="s">
        <v>157</v>
      </c>
      <c r="S38" s="90"/>
      <c r="T38" s="90"/>
      <c r="U38" s="90"/>
      <c r="V38" s="90"/>
      <c r="W38" s="90"/>
    </row>
    <row r="39" spans="1:23" ht="15.75" thickBot="1" x14ac:dyDescent="0.3">
      <c r="A39" s="10"/>
      <c r="B39" s="13"/>
      <c r="C39" s="13"/>
      <c r="E39" s="212"/>
      <c r="F39" s="213"/>
      <c r="G39" s="213"/>
      <c r="H39" s="213"/>
      <c r="I39" s="213"/>
      <c r="J39" s="213"/>
      <c r="L39" s="212"/>
      <c r="M39" s="213"/>
      <c r="N39" s="213"/>
      <c r="O39" s="213"/>
      <c r="P39" s="213"/>
      <c r="Q39" s="213"/>
      <c r="R39" s="214"/>
      <c r="S39" s="215"/>
      <c r="T39" s="215"/>
      <c r="U39" s="215"/>
      <c r="V39" s="215"/>
      <c r="W39" s="215"/>
    </row>
    <row r="40" spans="1:23" ht="15.75" customHeight="1" thickBot="1" x14ac:dyDescent="0.3">
      <c r="A40" s="255" t="s">
        <v>26</v>
      </c>
      <c r="B40" s="256" t="s">
        <v>96</v>
      </c>
      <c r="C40" s="51"/>
      <c r="D40" s="61" t="s">
        <v>9</v>
      </c>
      <c r="E40" s="259" t="s">
        <v>9</v>
      </c>
      <c r="F40" s="260"/>
      <c r="G40" s="261" t="s">
        <v>10</v>
      </c>
      <c r="H40" s="261"/>
      <c r="I40" s="261"/>
      <c r="J40" s="261"/>
      <c r="K40" s="61"/>
      <c r="L40" s="259" t="s">
        <v>9</v>
      </c>
      <c r="M40" s="260"/>
      <c r="N40" s="261" t="s">
        <v>10</v>
      </c>
      <c r="O40" s="261"/>
      <c r="P40" s="261"/>
      <c r="Q40" s="261"/>
      <c r="R40" s="262" t="s">
        <v>9</v>
      </c>
      <c r="S40" s="260"/>
      <c r="T40" s="262" t="s">
        <v>10</v>
      </c>
      <c r="U40" s="259"/>
      <c r="V40" s="259"/>
      <c r="W40" s="260"/>
    </row>
    <row r="41" spans="1:23" ht="15" customHeight="1" x14ac:dyDescent="0.25">
      <c r="A41" s="255"/>
      <c r="B41" s="257"/>
      <c r="C41" s="14" t="s">
        <v>27</v>
      </c>
      <c r="E41" s="272" t="s">
        <v>123</v>
      </c>
      <c r="F41" s="273"/>
      <c r="G41" s="274" t="s">
        <v>217</v>
      </c>
      <c r="H41" s="275"/>
      <c r="I41" s="275"/>
      <c r="J41" s="276"/>
      <c r="L41" s="272" t="s">
        <v>123</v>
      </c>
      <c r="M41" s="273"/>
      <c r="N41" s="274" t="s">
        <v>182</v>
      </c>
      <c r="O41" s="275"/>
      <c r="P41" s="275"/>
      <c r="Q41" s="276"/>
      <c r="R41" s="274" t="s">
        <v>126</v>
      </c>
      <c r="S41" s="276"/>
      <c r="T41" s="274" t="s">
        <v>220</v>
      </c>
      <c r="U41" s="275"/>
      <c r="V41" s="275"/>
      <c r="W41" s="276"/>
    </row>
    <row r="42" spans="1:23" ht="15.75" thickBot="1" x14ac:dyDescent="0.3">
      <c r="A42" s="255"/>
      <c r="B42" s="257"/>
      <c r="C42" s="14" t="s">
        <v>28</v>
      </c>
      <c r="E42" s="283" t="s">
        <v>123</v>
      </c>
      <c r="F42" s="284"/>
      <c r="G42" s="237" t="s">
        <v>218</v>
      </c>
      <c r="H42" s="237"/>
      <c r="I42" s="237"/>
      <c r="J42" s="237"/>
      <c r="L42" s="283" t="s">
        <v>123</v>
      </c>
      <c r="M42" s="284"/>
      <c r="N42" s="235" t="s">
        <v>210</v>
      </c>
      <c r="O42" s="235"/>
      <c r="P42" s="235"/>
      <c r="Q42" s="235"/>
      <c r="R42" s="285" t="s">
        <v>124</v>
      </c>
      <c r="S42" s="284"/>
      <c r="T42" s="285" t="s">
        <v>113</v>
      </c>
      <c r="U42" s="283"/>
      <c r="V42" s="283"/>
      <c r="W42" s="284"/>
    </row>
    <row r="43" spans="1:23" ht="15.75" thickBot="1" x14ac:dyDescent="0.3">
      <c r="A43" s="255"/>
      <c r="B43" s="258"/>
      <c r="C43" s="52" t="s">
        <v>29</v>
      </c>
      <c r="E43" s="269"/>
      <c r="F43" s="270"/>
      <c r="G43" s="237"/>
      <c r="H43" s="237"/>
      <c r="I43" s="237"/>
      <c r="J43" s="237"/>
      <c r="L43" s="269"/>
      <c r="M43" s="270"/>
      <c r="N43" s="237"/>
      <c r="O43" s="237"/>
      <c r="P43" s="237"/>
      <c r="Q43" s="237"/>
      <c r="R43" s="271" t="s">
        <v>123</v>
      </c>
      <c r="S43" s="270"/>
      <c r="T43" s="271" t="s">
        <v>191</v>
      </c>
      <c r="U43" s="269"/>
      <c r="V43" s="269"/>
      <c r="W43" s="270"/>
    </row>
    <row r="44" spans="1:23" ht="15.75" thickBot="1" x14ac:dyDescent="0.3">
      <c r="A44" s="10"/>
      <c r="B44" s="13"/>
      <c r="C44" s="13"/>
      <c r="E44" s="212"/>
      <c r="F44" s="213"/>
      <c r="G44" s="213"/>
      <c r="H44" s="213"/>
      <c r="I44" s="213"/>
      <c r="J44" s="213"/>
      <c r="L44" s="212"/>
      <c r="M44" s="213"/>
      <c r="N44" s="213"/>
      <c r="O44" s="213"/>
      <c r="P44" s="213"/>
      <c r="Q44" s="213"/>
      <c r="R44" s="214"/>
      <c r="S44" s="215"/>
      <c r="T44" s="215"/>
      <c r="U44" s="215"/>
      <c r="V44" s="215"/>
      <c r="W44" s="215"/>
    </row>
    <row r="45" spans="1:23" ht="15" customHeight="1" thickBot="1" x14ac:dyDescent="0.3">
      <c r="A45" s="286" t="s">
        <v>30</v>
      </c>
      <c r="B45" s="288" t="s">
        <v>97</v>
      </c>
      <c r="C45" s="60"/>
      <c r="E45" s="73" t="s">
        <v>9</v>
      </c>
      <c r="F45" s="291" t="s">
        <v>82</v>
      </c>
      <c r="G45" s="292"/>
      <c r="H45" s="277" t="s">
        <v>285</v>
      </c>
      <c r="I45" s="277"/>
      <c r="J45" s="277"/>
      <c r="L45" s="73" t="s">
        <v>9</v>
      </c>
      <c r="M45" s="291" t="s">
        <v>82</v>
      </c>
      <c r="N45" s="292"/>
      <c r="O45" s="277" t="s">
        <v>285</v>
      </c>
      <c r="P45" s="277"/>
      <c r="Q45" s="277"/>
      <c r="R45" s="73" t="s">
        <v>9</v>
      </c>
      <c r="S45" s="291" t="s">
        <v>82</v>
      </c>
      <c r="T45" s="292"/>
      <c r="U45" s="277" t="s">
        <v>285</v>
      </c>
      <c r="V45" s="277"/>
      <c r="W45" s="277"/>
    </row>
    <row r="46" spans="1:23" ht="15" customHeight="1" x14ac:dyDescent="0.25">
      <c r="A46" s="287"/>
      <c r="B46" s="289"/>
      <c r="C46" s="59" t="s">
        <v>34</v>
      </c>
      <c r="E46" s="74" t="s">
        <v>139</v>
      </c>
      <c r="F46" s="278">
        <v>10.89</v>
      </c>
      <c r="G46" s="279"/>
      <c r="H46" s="280">
        <v>153.19999999999999</v>
      </c>
      <c r="I46" s="280"/>
      <c r="J46" s="280"/>
      <c r="L46" s="74" t="s">
        <v>145</v>
      </c>
      <c r="M46" s="281">
        <v>9.9</v>
      </c>
      <c r="N46" s="282"/>
      <c r="O46" s="280">
        <v>153.19999999999999</v>
      </c>
      <c r="P46" s="280"/>
      <c r="Q46" s="280"/>
      <c r="R46" s="74" t="s">
        <v>139</v>
      </c>
      <c r="S46" s="312">
        <v>7.55</v>
      </c>
      <c r="T46" s="313"/>
      <c r="U46" s="314">
        <v>170.1</v>
      </c>
      <c r="V46" s="315"/>
      <c r="W46" s="316"/>
    </row>
    <row r="47" spans="1:23" ht="15.75" thickBot="1" x14ac:dyDescent="0.3">
      <c r="A47" s="287"/>
      <c r="B47" s="290"/>
      <c r="C47" s="58" t="s">
        <v>33</v>
      </c>
      <c r="E47" s="75" t="s">
        <v>140</v>
      </c>
      <c r="F47" s="293" t="s">
        <v>140</v>
      </c>
      <c r="G47" s="294"/>
      <c r="H47" s="295">
        <v>0</v>
      </c>
      <c r="I47" s="295"/>
      <c r="J47" s="295"/>
      <c r="L47" s="75" t="s">
        <v>140</v>
      </c>
      <c r="M47" s="293" t="s">
        <v>140</v>
      </c>
      <c r="N47" s="294"/>
      <c r="O47" s="295">
        <v>0</v>
      </c>
      <c r="P47" s="295"/>
      <c r="Q47" s="295"/>
      <c r="R47" s="75" t="s">
        <v>140</v>
      </c>
      <c r="S47" s="293" t="s">
        <v>140</v>
      </c>
      <c r="T47" s="296"/>
      <c r="U47" s="317">
        <v>0</v>
      </c>
      <c r="V47" s="318"/>
      <c r="W47" s="294"/>
    </row>
    <row r="48" spans="1:23" ht="15.75" thickBot="1" x14ac:dyDescent="0.3">
      <c r="A48" s="10"/>
      <c r="B48" s="13"/>
      <c r="C48" s="13"/>
      <c r="E48" s="212"/>
      <c r="F48" s="213"/>
      <c r="G48" s="213"/>
      <c r="H48" s="213"/>
      <c r="I48" s="213"/>
      <c r="J48" s="213"/>
      <c r="L48" s="212"/>
      <c r="M48" s="213"/>
      <c r="N48" s="213"/>
      <c r="O48" s="213"/>
      <c r="P48" s="213"/>
      <c r="Q48" s="213"/>
      <c r="R48" s="214"/>
      <c r="S48" s="215"/>
      <c r="T48" s="215"/>
      <c r="U48" s="215"/>
      <c r="V48" s="215"/>
      <c r="W48" s="215"/>
    </row>
    <row r="49" spans="1:23" ht="15" customHeight="1" thickBot="1" x14ac:dyDescent="0.3">
      <c r="A49" s="266" t="s">
        <v>31</v>
      </c>
      <c r="B49" s="297" t="s">
        <v>99</v>
      </c>
      <c r="C49" s="57" t="s">
        <v>35</v>
      </c>
      <c r="E49" s="247">
        <v>178</v>
      </c>
      <c r="F49" s="300"/>
      <c r="G49" s="300"/>
      <c r="H49" s="300"/>
      <c r="I49" s="300"/>
      <c r="J49" s="300"/>
      <c r="L49" s="247">
        <v>181</v>
      </c>
      <c r="M49" s="300"/>
      <c r="N49" s="300"/>
      <c r="O49" s="300"/>
      <c r="P49" s="300"/>
      <c r="Q49" s="300"/>
      <c r="R49" s="247">
        <v>73</v>
      </c>
      <c r="S49" s="300"/>
      <c r="T49" s="300"/>
      <c r="U49" s="300"/>
      <c r="V49" s="300"/>
      <c r="W49" s="300"/>
    </row>
    <row r="50" spans="1:23" x14ac:dyDescent="0.25">
      <c r="A50" s="267"/>
      <c r="B50" s="298"/>
      <c r="C50" s="17" t="s">
        <v>68</v>
      </c>
      <c r="E50" s="247" t="s">
        <v>427</v>
      </c>
      <c r="F50" s="300"/>
      <c r="G50" s="300"/>
      <c r="H50" s="300"/>
      <c r="I50" s="300"/>
      <c r="J50" s="300"/>
      <c r="L50" s="239" t="s">
        <v>428</v>
      </c>
      <c r="M50" s="301"/>
      <c r="N50" s="301"/>
      <c r="O50" s="301"/>
      <c r="P50" s="301"/>
      <c r="Q50" s="301"/>
      <c r="R50" s="247" t="s">
        <v>429</v>
      </c>
      <c r="S50" s="300"/>
      <c r="T50" s="300"/>
      <c r="U50" s="300"/>
      <c r="V50" s="300"/>
      <c r="W50" s="300"/>
    </row>
    <row r="51" spans="1:23" x14ac:dyDescent="0.25">
      <c r="A51" s="267"/>
      <c r="B51" s="298"/>
      <c r="C51" s="17" t="s">
        <v>41</v>
      </c>
      <c r="E51" s="239">
        <v>77</v>
      </c>
      <c r="F51" s="301"/>
      <c r="G51" s="301"/>
      <c r="H51" s="301"/>
      <c r="I51" s="301"/>
      <c r="J51" s="301"/>
      <c r="L51" s="239">
        <v>82</v>
      </c>
      <c r="M51" s="301"/>
      <c r="N51" s="301"/>
      <c r="O51" s="301"/>
      <c r="P51" s="301"/>
      <c r="Q51" s="301"/>
      <c r="R51" s="239">
        <v>65</v>
      </c>
      <c r="S51" s="301"/>
      <c r="T51" s="301"/>
      <c r="U51" s="301"/>
      <c r="V51" s="301"/>
      <c r="W51" s="301"/>
    </row>
    <row r="52" spans="1:23" x14ac:dyDescent="0.25">
      <c r="A52" s="267"/>
      <c r="B52" s="298"/>
      <c r="C52" s="17" t="s">
        <v>42</v>
      </c>
      <c r="E52" s="310">
        <v>170</v>
      </c>
      <c r="F52" s="311"/>
      <c r="G52" s="311"/>
      <c r="H52" s="311"/>
      <c r="I52" s="311"/>
      <c r="J52" s="311"/>
      <c r="L52" s="239">
        <v>198</v>
      </c>
      <c r="M52" s="301"/>
      <c r="N52" s="301"/>
      <c r="O52" s="301"/>
      <c r="P52" s="301"/>
      <c r="Q52" s="301"/>
      <c r="R52" s="239">
        <v>217</v>
      </c>
      <c r="S52" s="301"/>
      <c r="T52" s="301"/>
      <c r="U52" s="301"/>
      <c r="V52" s="301"/>
      <c r="W52" s="301"/>
    </row>
    <row r="53" spans="1:23" x14ac:dyDescent="0.25">
      <c r="A53" s="267"/>
      <c r="B53" s="298"/>
      <c r="C53" s="15" t="s">
        <v>43</v>
      </c>
      <c r="E53" s="310" t="s">
        <v>141</v>
      </c>
      <c r="F53" s="311"/>
      <c r="G53" s="311"/>
      <c r="H53" s="311"/>
      <c r="I53" s="311"/>
      <c r="J53" s="311"/>
      <c r="L53" s="310" t="s">
        <v>141</v>
      </c>
      <c r="M53" s="311"/>
      <c r="N53" s="311"/>
      <c r="O53" s="311"/>
      <c r="P53" s="311"/>
      <c r="Q53" s="311"/>
      <c r="R53" s="310" t="s">
        <v>141</v>
      </c>
      <c r="S53" s="311"/>
      <c r="T53" s="311"/>
      <c r="U53" s="311"/>
      <c r="V53" s="311"/>
      <c r="W53" s="311"/>
    </row>
    <row r="54" spans="1:23" x14ac:dyDescent="0.25">
      <c r="A54" s="267"/>
      <c r="B54" s="298"/>
      <c r="C54" s="15" t="s">
        <v>44</v>
      </c>
      <c r="E54" s="310">
        <v>26</v>
      </c>
      <c r="F54" s="311"/>
      <c r="G54" s="311"/>
      <c r="H54" s="311"/>
      <c r="I54" s="311"/>
      <c r="J54" s="311"/>
      <c r="L54" s="310">
        <v>26</v>
      </c>
      <c r="M54" s="311"/>
      <c r="N54" s="311"/>
      <c r="O54" s="311"/>
      <c r="P54" s="311"/>
      <c r="Q54" s="311"/>
      <c r="R54" s="310">
        <v>27</v>
      </c>
      <c r="S54" s="311"/>
      <c r="T54" s="311"/>
      <c r="U54" s="311"/>
      <c r="V54" s="311"/>
      <c r="W54" s="311"/>
    </row>
    <row r="55" spans="1:23" x14ac:dyDescent="0.25">
      <c r="A55" s="267"/>
      <c r="B55" s="298"/>
      <c r="C55" s="17" t="s">
        <v>45</v>
      </c>
      <c r="E55" s="310">
        <v>396</v>
      </c>
      <c r="F55" s="311"/>
      <c r="G55" s="311"/>
      <c r="H55" s="311"/>
      <c r="I55" s="311"/>
      <c r="J55" s="311"/>
      <c r="L55" s="310">
        <v>390</v>
      </c>
      <c r="M55" s="311"/>
      <c r="N55" s="311"/>
      <c r="O55" s="311"/>
      <c r="P55" s="311"/>
      <c r="Q55" s="311"/>
      <c r="R55" s="310">
        <v>23</v>
      </c>
      <c r="S55" s="311"/>
      <c r="T55" s="311"/>
      <c r="U55" s="311"/>
      <c r="V55" s="311"/>
      <c r="W55" s="311"/>
    </row>
    <row r="56" spans="1:23" x14ac:dyDescent="0.25">
      <c r="A56" s="267"/>
      <c r="B56" s="298"/>
      <c r="C56" s="15" t="s">
        <v>46</v>
      </c>
      <c r="E56" s="310">
        <v>1224</v>
      </c>
      <c r="F56" s="311"/>
      <c r="G56" s="311"/>
      <c r="H56" s="311"/>
      <c r="I56" s="311"/>
      <c r="J56" s="311"/>
      <c r="L56" s="310">
        <v>1212</v>
      </c>
      <c r="M56" s="311"/>
      <c r="N56" s="311"/>
      <c r="O56" s="311"/>
      <c r="P56" s="311"/>
      <c r="Q56" s="311"/>
      <c r="R56" s="310">
        <v>712</v>
      </c>
      <c r="S56" s="311"/>
      <c r="T56" s="311"/>
      <c r="U56" s="311"/>
      <c r="V56" s="311"/>
      <c r="W56" s="311"/>
    </row>
    <row r="57" spans="1:23" ht="15" customHeight="1" x14ac:dyDescent="0.25">
      <c r="A57" s="267"/>
      <c r="B57" s="298"/>
      <c r="C57" s="302" t="s">
        <v>69</v>
      </c>
      <c r="D57" s="35"/>
      <c r="E57" s="304" t="s">
        <v>141</v>
      </c>
      <c r="F57" s="305"/>
      <c r="G57" s="305"/>
      <c r="H57" s="305"/>
      <c r="I57" s="305"/>
      <c r="J57" s="306"/>
      <c r="K57" s="35"/>
      <c r="L57" s="304" t="s">
        <v>141</v>
      </c>
      <c r="M57" s="305"/>
      <c r="N57" s="305"/>
      <c r="O57" s="305"/>
      <c r="P57" s="305"/>
      <c r="Q57" s="306"/>
      <c r="R57" s="304" t="s">
        <v>141</v>
      </c>
      <c r="S57" s="305"/>
      <c r="T57" s="305"/>
      <c r="U57" s="305"/>
      <c r="V57" s="305"/>
      <c r="W57" s="306"/>
    </row>
    <row r="58" spans="1:23" ht="15.75" thickBot="1" x14ac:dyDescent="0.3">
      <c r="A58" s="268"/>
      <c r="B58" s="299"/>
      <c r="C58" s="303"/>
      <c r="D58" s="35"/>
      <c r="E58" s="307"/>
      <c r="F58" s="308"/>
      <c r="G58" s="308"/>
      <c r="H58" s="308"/>
      <c r="I58" s="308"/>
      <c r="J58" s="309"/>
      <c r="K58" s="35"/>
      <c r="L58" s="307"/>
      <c r="M58" s="308"/>
      <c r="N58" s="308"/>
      <c r="O58" s="308"/>
      <c r="P58" s="308"/>
      <c r="Q58" s="309"/>
      <c r="R58" s="307"/>
      <c r="S58" s="308"/>
      <c r="T58" s="308"/>
      <c r="U58" s="308"/>
      <c r="V58" s="308"/>
      <c r="W58" s="309"/>
    </row>
    <row r="60" spans="1:23" x14ac:dyDescent="0.25">
      <c r="E60" s="5">
        <v>2016</v>
      </c>
      <c r="L60" s="5">
        <v>2017</v>
      </c>
      <c r="R60" s="5">
        <v>2018</v>
      </c>
    </row>
    <row r="62" spans="1:23" x14ac:dyDescent="0.25">
      <c r="E62" s="114"/>
    </row>
  </sheetData>
  <mergeCells count="214">
    <mergeCell ref="R53:W53"/>
    <mergeCell ref="E54:J54"/>
    <mergeCell ref="L54:Q54"/>
    <mergeCell ref="R54:W54"/>
    <mergeCell ref="R50:W50"/>
    <mergeCell ref="S46:T46"/>
    <mergeCell ref="U46:W46"/>
    <mergeCell ref="E48:J48"/>
    <mergeCell ref="L48:Q48"/>
    <mergeCell ref="R48:W48"/>
    <mergeCell ref="R52:W52"/>
    <mergeCell ref="U47:W47"/>
    <mergeCell ref="A49:A58"/>
    <mergeCell ref="B49:B58"/>
    <mergeCell ref="E49:J49"/>
    <mergeCell ref="L49:Q49"/>
    <mergeCell ref="R49:W49"/>
    <mergeCell ref="E50:J50"/>
    <mergeCell ref="L50:Q50"/>
    <mergeCell ref="C57:C58"/>
    <mergeCell ref="E57:J58"/>
    <mergeCell ref="L57:Q58"/>
    <mergeCell ref="R57:W58"/>
    <mergeCell ref="E55:J55"/>
    <mergeCell ref="L55:Q55"/>
    <mergeCell ref="R55:W55"/>
    <mergeCell ref="E56:J56"/>
    <mergeCell ref="L56:Q56"/>
    <mergeCell ref="R56:W56"/>
    <mergeCell ref="E53:J53"/>
    <mergeCell ref="L53:Q53"/>
    <mergeCell ref="E51:J51"/>
    <mergeCell ref="L51:Q51"/>
    <mergeCell ref="R51:W51"/>
    <mergeCell ref="E52:J52"/>
    <mergeCell ref="L52:Q52"/>
    <mergeCell ref="A45:A47"/>
    <mergeCell ref="B45:B47"/>
    <mergeCell ref="F45:G45"/>
    <mergeCell ref="H45:J45"/>
    <mergeCell ref="M45:N45"/>
    <mergeCell ref="O45:Q45"/>
    <mergeCell ref="S45:T45"/>
    <mergeCell ref="F47:G47"/>
    <mergeCell ref="H47:J47"/>
    <mergeCell ref="M47:N47"/>
    <mergeCell ref="O47:Q47"/>
    <mergeCell ref="S47:T47"/>
    <mergeCell ref="U45:W45"/>
    <mergeCell ref="F46:G46"/>
    <mergeCell ref="H46:J46"/>
    <mergeCell ref="M46:N46"/>
    <mergeCell ref="O46:Q46"/>
    <mergeCell ref="T43:W43"/>
    <mergeCell ref="E42:F42"/>
    <mergeCell ref="G42:J42"/>
    <mergeCell ref="L42:M42"/>
    <mergeCell ref="N42:Q42"/>
    <mergeCell ref="R42:S42"/>
    <mergeCell ref="T42:W42"/>
    <mergeCell ref="E44:J44"/>
    <mergeCell ref="L44:Q44"/>
    <mergeCell ref="R44:W44"/>
    <mergeCell ref="T40:W40"/>
    <mergeCell ref="E41:F41"/>
    <mergeCell ref="G41:J41"/>
    <mergeCell ref="L41:M41"/>
    <mergeCell ref="N41:Q41"/>
    <mergeCell ref="R41:S41"/>
    <mergeCell ref="T41:W41"/>
    <mergeCell ref="E39:J39"/>
    <mergeCell ref="L39:Q39"/>
    <mergeCell ref="R39:W39"/>
    <mergeCell ref="A40:A43"/>
    <mergeCell ref="B40:B43"/>
    <mergeCell ref="E40:F40"/>
    <mergeCell ref="G40:J40"/>
    <mergeCell ref="L40:M40"/>
    <mergeCell ref="N40:Q40"/>
    <mergeCell ref="R40:S40"/>
    <mergeCell ref="E36:H36"/>
    <mergeCell ref="I36:J36"/>
    <mergeCell ref="L36:O36"/>
    <mergeCell ref="P36:Q36"/>
    <mergeCell ref="A28:A36"/>
    <mergeCell ref="B28:B36"/>
    <mergeCell ref="E43:F43"/>
    <mergeCell ref="G43:J43"/>
    <mergeCell ref="L43:M43"/>
    <mergeCell ref="N43:Q43"/>
    <mergeCell ref="R43:S43"/>
    <mergeCell ref="V36:W36"/>
    <mergeCell ref="N33:O33"/>
    <mergeCell ref="T33:U33"/>
    <mergeCell ref="G34:H34"/>
    <mergeCell ref="N34:O34"/>
    <mergeCell ref="T34:U34"/>
    <mergeCell ref="G35:H35"/>
    <mergeCell ref="N35:O35"/>
    <mergeCell ref="T35:U35"/>
    <mergeCell ref="G33:H33"/>
    <mergeCell ref="V33:W33"/>
    <mergeCell ref="V34:W34"/>
    <mergeCell ref="V35:W35"/>
    <mergeCell ref="T30:U30"/>
    <mergeCell ref="G32:H32"/>
    <mergeCell ref="N32:O32"/>
    <mergeCell ref="T32:U32"/>
    <mergeCell ref="T28:U28"/>
    <mergeCell ref="V28:W28"/>
    <mergeCell ref="G29:H29"/>
    <mergeCell ref="I29:J29"/>
    <mergeCell ref="N29:O29"/>
    <mergeCell ref="P29:Q29"/>
    <mergeCell ref="T29:U29"/>
    <mergeCell ref="V29:W29"/>
    <mergeCell ref="G28:H28"/>
    <mergeCell ref="I28:J28"/>
    <mergeCell ref="N28:O28"/>
    <mergeCell ref="P28:Q28"/>
    <mergeCell ref="G30:H30"/>
    <mergeCell ref="I30:J30"/>
    <mergeCell ref="N30:O30"/>
    <mergeCell ref="V32:W32"/>
    <mergeCell ref="P30:Q30"/>
    <mergeCell ref="V30:W30"/>
    <mergeCell ref="V31:W31"/>
    <mergeCell ref="T31:U31"/>
    <mergeCell ref="G26:H26"/>
    <mergeCell ref="N26:O26"/>
    <mergeCell ref="T26:U26"/>
    <mergeCell ref="E27:J27"/>
    <mergeCell ref="L27:Q27"/>
    <mergeCell ref="R27:W27"/>
    <mergeCell ref="G24:H24"/>
    <mergeCell ref="N24:O24"/>
    <mergeCell ref="T24:U24"/>
    <mergeCell ref="G25:H25"/>
    <mergeCell ref="N25:O25"/>
    <mergeCell ref="T25:U25"/>
    <mergeCell ref="G22:H22"/>
    <mergeCell ref="N22:O22"/>
    <mergeCell ref="T22:U22"/>
    <mergeCell ref="G23:H23"/>
    <mergeCell ref="N23:O23"/>
    <mergeCell ref="T23:U23"/>
    <mergeCell ref="G20:H20"/>
    <mergeCell ref="N20:O20"/>
    <mergeCell ref="T20:U20"/>
    <mergeCell ref="G21:H21"/>
    <mergeCell ref="N21:O21"/>
    <mergeCell ref="T21:U21"/>
    <mergeCell ref="G18:H18"/>
    <mergeCell ref="N18:O18"/>
    <mergeCell ref="T18:U18"/>
    <mergeCell ref="G19:H19"/>
    <mergeCell ref="N19:O19"/>
    <mergeCell ref="T19:U19"/>
    <mergeCell ref="R14:W14"/>
    <mergeCell ref="E15:J15"/>
    <mergeCell ref="L15:Q15"/>
    <mergeCell ref="R15:W15"/>
    <mergeCell ref="E11:J11"/>
    <mergeCell ref="L11:Q11"/>
    <mergeCell ref="R11:W11"/>
    <mergeCell ref="E7:J7"/>
    <mergeCell ref="L7:Q7"/>
    <mergeCell ref="R7:W7"/>
    <mergeCell ref="A16:A26"/>
    <mergeCell ref="B16:B26"/>
    <mergeCell ref="G16:H16"/>
    <mergeCell ref="N16:O16"/>
    <mergeCell ref="T16:U16"/>
    <mergeCell ref="G17:H17"/>
    <mergeCell ref="A12:A14"/>
    <mergeCell ref="B12:B14"/>
    <mergeCell ref="E12:J12"/>
    <mergeCell ref="L12:Q12"/>
    <mergeCell ref="R12:W12"/>
    <mergeCell ref="E13:J13"/>
    <mergeCell ref="L13:Q13"/>
    <mergeCell ref="R13:W13"/>
    <mergeCell ref="E14:J14"/>
    <mergeCell ref="L14:Q14"/>
    <mergeCell ref="N17:O17"/>
    <mergeCell ref="T17:U17"/>
    <mergeCell ref="A8:A10"/>
    <mergeCell ref="B8:B10"/>
    <mergeCell ref="E8:J8"/>
    <mergeCell ref="L8:Q8"/>
    <mergeCell ref="R8:W8"/>
    <mergeCell ref="E9:J9"/>
    <mergeCell ref="L9:Q9"/>
    <mergeCell ref="R4:W4"/>
    <mergeCell ref="E5:J5"/>
    <mergeCell ref="L5:Q5"/>
    <mergeCell ref="R5:W5"/>
    <mergeCell ref="E6:J6"/>
    <mergeCell ref="L6:Q6"/>
    <mergeCell ref="R6:W6"/>
    <mergeCell ref="R9:W9"/>
    <mergeCell ref="E10:J10"/>
    <mergeCell ref="L10:Q10"/>
    <mergeCell ref="R10:W10"/>
    <mergeCell ref="E2:J2"/>
    <mergeCell ref="L2:Q2"/>
    <mergeCell ref="R2:W2"/>
    <mergeCell ref="A3:A6"/>
    <mergeCell ref="B3:B6"/>
    <mergeCell ref="E3:J3"/>
    <mergeCell ref="L3:Q3"/>
    <mergeCell ref="R3:W3"/>
    <mergeCell ref="E4:J4"/>
    <mergeCell ref="L4:Q4"/>
  </mergeCells>
  <pageMargins left="0.7" right="0.7" top="0.78740157499999996" bottom="0.78740157499999996" header="0.3" footer="0.3"/>
  <pageSetup paperSize="9" orientation="portrait" horizontalDpi="4294967294" verticalDpi="4294967294"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16"/>
  <sheetViews>
    <sheetView zoomScale="60" zoomScaleNormal="60" workbookViewId="0">
      <pane xSplit="3" topLeftCell="D1" activePane="topRight" state="frozen"/>
      <selection pane="topRight" activeCell="S23" sqref="S23"/>
    </sheetView>
  </sheetViews>
  <sheetFormatPr baseColWidth="10" defaultColWidth="11.42578125" defaultRowHeight="15" x14ac:dyDescent="0.25"/>
  <cols>
    <col min="1" max="1" width="11.42578125" style="5"/>
    <col min="2" max="2" width="44.140625" style="5" customWidth="1"/>
    <col min="3" max="3" width="59.28515625" style="5" customWidth="1"/>
    <col min="4" max="4" width="1.7109375" style="20" customWidth="1"/>
    <col min="5" max="5" width="44.85546875" style="20" customWidth="1"/>
    <col min="6" max="6" width="35" style="20" bestFit="1" customWidth="1"/>
    <col min="7" max="8" width="9.5703125" style="20" customWidth="1"/>
    <col min="9" max="9" width="25.85546875" style="20" bestFit="1" customWidth="1"/>
    <col min="10" max="10" width="28.140625" style="20" bestFit="1" customWidth="1"/>
    <col min="11" max="11" width="49.42578125" style="5" customWidth="1"/>
    <col min="12" max="12" width="35" style="5" bestFit="1" customWidth="1"/>
    <col min="13" max="13" width="19" style="5" customWidth="1"/>
    <col min="14" max="14" width="21" style="5" customWidth="1"/>
    <col min="15" max="15" width="45.140625" style="5" customWidth="1"/>
    <col min="16" max="16" width="39.140625" style="5" customWidth="1"/>
    <col min="17" max="17" width="1.7109375" style="20" customWidth="1"/>
    <col min="18" max="18" width="39.5703125" style="5" customWidth="1"/>
    <col min="19" max="19" width="33.28515625" style="5" customWidth="1"/>
    <col min="20" max="20" width="11.42578125" style="5"/>
    <col min="21" max="21" width="32.5703125" style="5" customWidth="1"/>
    <col min="22" max="22" width="49.140625" style="5" customWidth="1"/>
    <col min="23" max="23" width="71.85546875" style="5" customWidth="1"/>
    <col min="24" max="16384" width="11.42578125" style="5"/>
  </cols>
  <sheetData>
    <row r="1" spans="1:23" ht="15.75" thickBot="1" x14ac:dyDescent="0.3">
      <c r="E1" s="5"/>
      <c r="F1" s="5"/>
      <c r="G1" s="5"/>
      <c r="H1" s="5"/>
      <c r="I1" s="5"/>
      <c r="J1" s="5"/>
    </row>
    <row r="2" spans="1:23" ht="15.75" thickBot="1" x14ac:dyDescent="0.3">
      <c r="A2" s="18"/>
      <c r="B2" s="19" t="s">
        <v>39</v>
      </c>
      <c r="C2" s="19" t="s">
        <v>40</v>
      </c>
      <c r="D2" s="62"/>
      <c r="E2" s="188" t="s">
        <v>47</v>
      </c>
      <c r="F2" s="189"/>
      <c r="G2" s="189"/>
      <c r="H2" s="189"/>
      <c r="I2" s="189"/>
      <c r="J2" s="189"/>
      <c r="K2" s="188" t="s">
        <v>48</v>
      </c>
      <c r="L2" s="189"/>
      <c r="M2" s="189"/>
      <c r="N2" s="189"/>
      <c r="O2" s="189"/>
      <c r="P2" s="189"/>
      <c r="Q2" s="62"/>
      <c r="R2" s="190" t="s">
        <v>102</v>
      </c>
      <c r="S2" s="189"/>
      <c r="T2" s="189"/>
      <c r="U2" s="189"/>
      <c r="V2" s="189"/>
      <c r="W2" s="189"/>
    </row>
    <row r="3" spans="1:23" ht="15" customHeight="1" x14ac:dyDescent="0.25">
      <c r="A3" s="194" t="s">
        <v>38</v>
      </c>
      <c r="B3" s="197" t="s">
        <v>37</v>
      </c>
      <c r="C3" s="39" t="s">
        <v>2</v>
      </c>
      <c r="D3" s="21"/>
      <c r="E3" s="200" t="s">
        <v>106</v>
      </c>
      <c r="F3" s="201"/>
      <c r="G3" s="201"/>
      <c r="H3" s="201"/>
      <c r="I3" s="201"/>
      <c r="J3" s="201"/>
      <c r="K3" s="200" t="s">
        <v>104</v>
      </c>
      <c r="L3" s="201"/>
      <c r="M3" s="201"/>
      <c r="N3" s="201"/>
      <c r="O3" s="201"/>
      <c r="P3" s="201"/>
      <c r="Q3" s="21"/>
      <c r="R3" s="200" t="s">
        <v>105</v>
      </c>
      <c r="S3" s="201"/>
      <c r="T3" s="201"/>
      <c r="U3" s="201"/>
      <c r="V3" s="201"/>
      <c r="W3" s="201"/>
    </row>
    <row r="4" spans="1:23" x14ac:dyDescent="0.25">
      <c r="A4" s="195"/>
      <c r="B4" s="198"/>
      <c r="C4" s="40" t="s">
        <v>3</v>
      </c>
      <c r="D4" s="21"/>
      <c r="E4" s="202" t="s">
        <v>100</v>
      </c>
      <c r="F4" s="203"/>
      <c r="G4" s="203"/>
      <c r="H4" s="203"/>
      <c r="I4" s="203"/>
      <c r="J4" s="203"/>
      <c r="K4" s="202" t="s">
        <v>100</v>
      </c>
      <c r="L4" s="203"/>
      <c r="M4" s="203"/>
      <c r="N4" s="203"/>
      <c r="O4" s="203"/>
      <c r="P4" s="203"/>
      <c r="Q4" s="21"/>
      <c r="R4" s="202" t="s">
        <v>100</v>
      </c>
      <c r="S4" s="203"/>
      <c r="T4" s="203"/>
      <c r="U4" s="203"/>
      <c r="V4" s="203"/>
      <c r="W4" s="203"/>
    </row>
    <row r="5" spans="1:23" x14ac:dyDescent="0.25">
      <c r="A5" s="195"/>
      <c r="B5" s="198"/>
      <c r="C5" s="63" t="s">
        <v>98</v>
      </c>
      <c r="D5" s="8"/>
      <c r="E5" s="208" t="s">
        <v>113</v>
      </c>
      <c r="F5" s="208"/>
      <c r="G5" s="208"/>
      <c r="H5" s="208"/>
      <c r="I5" s="208"/>
      <c r="J5" s="208"/>
      <c r="K5" s="208" t="s">
        <v>113</v>
      </c>
      <c r="L5" s="208"/>
      <c r="M5" s="208"/>
      <c r="N5" s="208"/>
      <c r="O5" s="208"/>
      <c r="P5" s="208"/>
      <c r="Q5" s="64"/>
      <c r="R5" s="208" t="s">
        <v>113</v>
      </c>
      <c r="S5" s="208"/>
      <c r="T5" s="208"/>
      <c r="U5" s="208"/>
      <c r="V5" s="208"/>
      <c r="W5" s="208"/>
    </row>
    <row r="6" spans="1:23" ht="15.75" thickBot="1" x14ac:dyDescent="0.3">
      <c r="A6" s="196"/>
      <c r="B6" s="199"/>
      <c r="C6" s="56" t="s">
        <v>65</v>
      </c>
      <c r="D6" s="21"/>
      <c r="E6" s="208" t="s">
        <v>125</v>
      </c>
      <c r="F6" s="208"/>
      <c r="G6" s="208"/>
      <c r="H6" s="208"/>
      <c r="I6" s="208"/>
      <c r="J6" s="208"/>
      <c r="K6" s="209" t="s">
        <v>111</v>
      </c>
      <c r="L6" s="210"/>
      <c r="M6" s="210"/>
      <c r="N6" s="210"/>
      <c r="O6" s="210"/>
      <c r="P6" s="211"/>
      <c r="Q6" s="21"/>
      <c r="R6" s="209" t="s">
        <v>111</v>
      </c>
      <c r="S6" s="210"/>
      <c r="T6" s="210"/>
      <c r="U6" s="210"/>
      <c r="V6" s="210"/>
      <c r="W6" s="211"/>
    </row>
    <row r="7" spans="1:23" ht="15.75" thickBot="1" x14ac:dyDescent="0.3">
      <c r="A7" s="9"/>
      <c r="B7" s="11"/>
      <c r="C7" s="55"/>
      <c r="E7" s="214"/>
      <c r="F7" s="215"/>
      <c r="G7" s="215"/>
      <c r="H7" s="215"/>
      <c r="I7" s="215"/>
      <c r="J7" s="215"/>
      <c r="K7" s="214"/>
      <c r="L7" s="215"/>
      <c r="M7" s="215"/>
      <c r="N7" s="215"/>
      <c r="O7" s="215"/>
      <c r="P7" s="215"/>
      <c r="R7" s="214"/>
      <c r="S7" s="215"/>
      <c r="T7" s="215"/>
      <c r="U7" s="215"/>
      <c r="V7" s="215"/>
      <c r="W7" s="215"/>
    </row>
    <row r="8" spans="1:23" ht="15" customHeight="1" thickBot="1" x14ac:dyDescent="0.3">
      <c r="A8" s="204" t="s">
        <v>36</v>
      </c>
      <c r="B8" s="205" t="s">
        <v>92</v>
      </c>
      <c r="C8" s="53" t="s">
        <v>5</v>
      </c>
      <c r="E8" s="206" t="s">
        <v>124</v>
      </c>
      <c r="F8" s="207"/>
      <c r="G8" s="207"/>
      <c r="H8" s="207"/>
      <c r="I8" s="207"/>
      <c r="J8" s="207"/>
      <c r="K8" s="206" t="s">
        <v>124</v>
      </c>
      <c r="L8" s="207"/>
      <c r="M8" s="207"/>
      <c r="N8" s="207"/>
      <c r="O8" s="207"/>
      <c r="P8" s="207"/>
      <c r="R8" s="206" t="s">
        <v>222</v>
      </c>
      <c r="S8" s="207"/>
      <c r="T8" s="207"/>
      <c r="U8" s="207"/>
      <c r="V8" s="207"/>
      <c r="W8" s="207"/>
    </row>
    <row r="9" spans="1:23" ht="15.75" thickBot="1" x14ac:dyDescent="0.3">
      <c r="A9" s="204"/>
      <c r="B9" s="205"/>
      <c r="C9" s="12" t="s">
        <v>6</v>
      </c>
      <c r="E9" s="206" t="s">
        <v>245</v>
      </c>
      <c r="F9" s="207"/>
      <c r="G9" s="207"/>
      <c r="H9" s="207"/>
      <c r="I9" s="207"/>
      <c r="J9" s="207"/>
      <c r="K9" s="206" t="s">
        <v>199</v>
      </c>
      <c r="L9" s="207"/>
      <c r="M9" s="207"/>
      <c r="N9" s="207"/>
      <c r="O9" s="207"/>
      <c r="P9" s="207"/>
      <c r="R9" s="206" t="s">
        <v>208</v>
      </c>
      <c r="S9" s="207"/>
      <c r="T9" s="207"/>
      <c r="U9" s="207"/>
      <c r="V9" s="207"/>
      <c r="W9" s="207"/>
    </row>
    <row r="10" spans="1:23" ht="15.75" thickBot="1" x14ac:dyDescent="0.3">
      <c r="A10" s="204"/>
      <c r="B10" s="205"/>
      <c r="C10" s="54" t="s">
        <v>7</v>
      </c>
      <c r="E10" s="206" t="s">
        <v>192</v>
      </c>
      <c r="F10" s="207"/>
      <c r="G10" s="207"/>
      <c r="H10" s="207"/>
      <c r="I10" s="207"/>
      <c r="J10" s="207"/>
      <c r="K10" s="206" t="s">
        <v>184</v>
      </c>
      <c r="L10" s="207"/>
      <c r="M10" s="207"/>
      <c r="N10" s="207"/>
      <c r="O10" s="207"/>
      <c r="P10" s="207"/>
      <c r="R10" s="206" t="s">
        <v>179</v>
      </c>
      <c r="S10" s="207"/>
      <c r="T10" s="207"/>
      <c r="U10" s="207"/>
      <c r="V10" s="207"/>
      <c r="W10" s="207"/>
    </row>
    <row r="11" spans="1:23" ht="15.75" thickBot="1" x14ac:dyDescent="0.3">
      <c r="A11" s="10"/>
      <c r="B11" s="13"/>
      <c r="C11" s="13"/>
      <c r="E11" s="212"/>
      <c r="F11" s="213"/>
      <c r="G11" s="213"/>
      <c r="H11" s="213"/>
      <c r="I11" s="213"/>
      <c r="J11" s="213"/>
      <c r="K11" s="212"/>
      <c r="L11" s="213"/>
      <c r="M11" s="213"/>
      <c r="N11" s="213"/>
      <c r="O11" s="213"/>
      <c r="P11" s="213"/>
      <c r="R11" s="212"/>
      <c r="S11" s="213"/>
      <c r="T11" s="213"/>
      <c r="U11" s="213"/>
      <c r="V11" s="213"/>
      <c r="W11" s="213"/>
    </row>
    <row r="12" spans="1:23" ht="15" customHeight="1" x14ac:dyDescent="0.25">
      <c r="A12" s="226" t="s">
        <v>8</v>
      </c>
      <c r="B12" s="229" t="s">
        <v>93</v>
      </c>
      <c r="C12" s="51" t="s">
        <v>66</v>
      </c>
      <c r="E12" s="232" t="s">
        <v>112</v>
      </c>
      <c r="F12" s="233"/>
      <c r="G12" s="233"/>
      <c r="H12" s="233"/>
      <c r="I12" s="233"/>
      <c r="J12" s="233"/>
      <c r="K12" s="232" t="s">
        <v>112</v>
      </c>
      <c r="L12" s="233"/>
      <c r="M12" s="233"/>
      <c r="N12" s="233"/>
      <c r="O12" s="233"/>
      <c r="P12" s="233"/>
      <c r="R12" s="232" t="s">
        <v>112</v>
      </c>
      <c r="S12" s="233"/>
      <c r="T12" s="233"/>
      <c r="U12" s="233"/>
      <c r="V12" s="233"/>
      <c r="W12" s="233"/>
    </row>
    <row r="13" spans="1:23" x14ac:dyDescent="0.25">
      <c r="A13" s="227"/>
      <c r="B13" s="230"/>
      <c r="C13" s="14" t="s">
        <v>73</v>
      </c>
      <c r="E13" s="234" t="s">
        <v>121</v>
      </c>
      <c r="F13" s="235"/>
      <c r="G13" s="235"/>
      <c r="H13" s="235"/>
      <c r="I13" s="235"/>
      <c r="J13" s="235"/>
      <c r="K13" s="234" t="s">
        <v>142</v>
      </c>
      <c r="L13" s="235"/>
      <c r="M13" s="235"/>
      <c r="N13" s="235"/>
      <c r="O13" s="235"/>
      <c r="P13" s="235"/>
      <c r="R13" s="234" t="s">
        <v>119</v>
      </c>
      <c r="S13" s="235"/>
      <c r="T13" s="235"/>
      <c r="U13" s="235"/>
      <c r="V13" s="235"/>
      <c r="W13" s="235"/>
    </row>
    <row r="14" spans="1:23" ht="15.75" thickBot="1" x14ac:dyDescent="0.3">
      <c r="A14" s="228"/>
      <c r="B14" s="231"/>
      <c r="C14" s="52" t="s">
        <v>10</v>
      </c>
      <c r="E14" s="236" t="s">
        <v>193</v>
      </c>
      <c r="F14" s="237"/>
      <c r="G14" s="237"/>
      <c r="H14" s="237"/>
      <c r="I14" s="237"/>
      <c r="J14" s="237"/>
      <c r="K14" s="236" t="s">
        <v>185</v>
      </c>
      <c r="L14" s="237"/>
      <c r="M14" s="237"/>
      <c r="N14" s="237"/>
      <c r="O14" s="237"/>
      <c r="P14" s="237"/>
      <c r="R14" s="236" t="s">
        <v>170</v>
      </c>
      <c r="S14" s="237"/>
      <c r="T14" s="237"/>
      <c r="U14" s="237"/>
      <c r="V14" s="237"/>
      <c r="W14" s="237"/>
    </row>
    <row r="15" spans="1:23" ht="15.75" thickBot="1" x14ac:dyDescent="0.3">
      <c r="A15" s="10"/>
      <c r="B15" s="13"/>
      <c r="C15" s="13"/>
      <c r="E15" s="212"/>
      <c r="F15" s="213"/>
      <c r="G15" s="213"/>
      <c r="H15" s="213"/>
      <c r="I15" s="213"/>
      <c r="J15" s="213"/>
      <c r="K15" s="212"/>
      <c r="L15" s="213"/>
      <c r="M15" s="213"/>
      <c r="N15" s="213"/>
      <c r="O15" s="213"/>
      <c r="P15" s="213"/>
      <c r="R15" s="212"/>
      <c r="S15" s="213"/>
      <c r="T15" s="213"/>
      <c r="U15" s="213"/>
      <c r="V15" s="213"/>
      <c r="W15" s="213"/>
    </row>
    <row r="16" spans="1:23" ht="15.75" customHeight="1" thickBot="1" x14ac:dyDescent="0.3">
      <c r="A16" s="216" t="s">
        <v>11</v>
      </c>
      <c r="B16" s="219" t="s">
        <v>94</v>
      </c>
      <c r="C16" s="45" t="s">
        <v>88</v>
      </c>
      <c r="E16" s="47" t="s">
        <v>32</v>
      </c>
      <c r="F16" s="107" t="s">
        <v>70</v>
      </c>
      <c r="G16" s="222" t="s">
        <v>20</v>
      </c>
      <c r="H16" s="223"/>
      <c r="I16" s="107" t="s">
        <v>91</v>
      </c>
      <c r="J16" s="107" t="s">
        <v>23</v>
      </c>
      <c r="K16" s="47" t="s">
        <v>32</v>
      </c>
      <c r="L16" s="72" t="s">
        <v>70</v>
      </c>
      <c r="M16" s="222" t="s">
        <v>20</v>
      </c>
      <c r="N16" s="223"/>
      <c r="O16" s="80" t="s">
        <v>91</v>
      </c>
      <c r="P16" s="72" t="s">
        <v>23</v>
      </c>
      <c r="R16" s="47" t="s">
        <v>32</v>
      </c>
      <c r="S16" s="46" t="s">
        <v>70</v>
      </c>
      <c r="T16" s="222" t="s">
        <v>20</v>
      </c>
      <c r="U16" s="223"/>
      <c r="V16" s="72" t="s">
        <v>91</v>
      </c>
      <c r="W16" s="72" t="s">
        <v>23</v>
      </c>
    </row>
    <row r="17" spans="1:23" ht="15" customHeight="1" x14ac:dyDescent="0.25">
      <c r="A17" s="217"/>
      <c r="B17" s="220"/>
      <c r="C17" s="15" t="s">
        <v>15</v>
      </c>
      <c r="E17" s="48" t="s">
        <v>120</v>
      </c>
      <c r="F17" s="42" t="s">
        <v>435</v>
      </c>
      <c r="G17" s="224" t="s">
        <v>212</v>
      </c>
      <c r="H17" s="225"/>
      <c r="I17" s="128" t="s">
        <v>434</v>
      </c>
      <c r="J17" s="109">
        <v>1</v>
      </c>
      <c r="K17" s="48" t="s">
        <v>144</v>
      </c>
      <c r="L17" s="42" t="s">
        <v>146</v>
      </c>
      <c r="M17" s="224" t="s">
        <v>200</v>
      </c>
      <c r="N17" s="225"/>
      <c r="O17" s="112">
        <v>430</v>
      </c>
      <c r="P17" s="112">
        <v>1</v>
      </c>
      <c r="R17" s="48"/>
      <c r="S17" s="42"/>
      <c r="T17" s="224"/>
      <c r="U17" s="225"/>
      <c r="V17" s="112"/>
      <c r="W17" s="112"/>
    </row>
    <row r="18" spans="1:23" x14ac:dyDescent="0.25">
      <c r="A18" s="217"/>
      <c r="B18" s="220"/>
      <c r="C18" s="15"/>
      <c r="E18" s="48"/>
      <c r="F18" s="42"/>
      <c r="G18" s="224"/>
      <c r="H18" s="225"/>
      <c r="I18" s="109"/>
      <c r="J18" s="109"/>
      <c r="K18" s="48" t="s">
        <v>143</v>
      </c>
      <c r="L18" s="42" t="s">
        <v>435</v>
      </c>
      <c r="M18" s="224" t="s">
        <v>232</v>
      </c>
      <c r="N18" s="225"/>
      <c r="O18" s="128" t="s">
        <v>434</v>
      </c>
      <c r="P18" s="112"/>
      <c r="R18" s="48"/>
      <c r="S18" s="42"/>
      <c r="T18" s="224"/>
      <c r="U18" s="225"/>
      <c r="V18" s="112"/>
      <c r="W18" s="112"/>
    </row>
    <row r="19" spans="1:23" x14ac:dyDescent="0.25">
      <c r="A19" s="217"/>
      <c r="B19" s="220"/>
      <c r="C19" s="15" t="s">
        <v>14</v>
      </c>
      <c r="E19" s="48"/>
      <c r="F19" s="42"/>
      <c r="G19" s="224"/>
      <c r="H19" s="225"/>
      <c r="I19" s="109"/>
      <c r="J19" s="109"/>
      <c r="K19" s="48"/>
      <c r="L19" s="42"/>
      <c r="M19" s="224"/>
      <c r="N19" s="225"/>
      <c r="O19" s="112"/>
      <c r="P19" s="112"/>
      <c r="R19" s="48" t="s">
        <v>143</v>
      </c>
      <c r="S19" s="42" t="s">
        <v>435</v>
      </c>
      <c r="T19" s="224" t="s">
        <v>230</v>
      </c>
      <c r="U19" s="225"/>
      <c r="V19" s="167" t="s">
        <v>433</v>
      </c>
      <c r="W19" s="167">
        <v>1</v>
      </c>
    </row>
    <row r="20" spans="1:23" x14ac:dyDescent="0.25">
      <c r="A20" s="217"/>
      <c r="B20" s="220"/>
      <c r="C20" s="15" t="s">
        <v>15</v>
      </c>
      <c r="E20" s="49"/>
      <c r="F20" s="65"/>
      <c r="G20" s="224"/>
      <c r="H20" s="225"/>
      <c r="I20" s="102"/>
      <c r="J20" s="109"/>
      <c r="K20" s="49"/>
      <c r="L20" s="65"/>
      <c r="M20" s="224"/>
      <c r="N20" s="225"/>
      <c r="O20" s="113"/>
      <c r="P20" s="112"/>
      <c r="R20" s="48" t="s">
        <v>144</v>
      </c>
      <c r="S20" s="42" t="s">
        <v>146</v>
      </c>
      <c r="T20" s="224" t="s">
        <v>213</v>
      </c>
      <c r="U20" s="225"/>
      <c r="V20" s="112">
        <v>600</v>
      </c>
      <c r="W20" s="112">
        <v>1</v>
      </c>
    </row>
    <row r="21" spans="1:23" x14ac:dyDescent="0.25">
      <c r="A21" s="217"/>
      <c r="B21" s="220"/>
      <c r="C21" s="15" t="s">
        <v>128</v>
      </c>
      <c r="E21" s="48"/>
      <c r="F21" s="42"/>
      <c r="G21" s="224"/>
      <c r="H21" s="225"/>
      <c r="I21" s="109"/>
      <c r="J21" s="109"/>
      <c r="K21" s="48" t="s">
        <v>127</v>
      </c>
      <c r="L21" s="115">
        <v>0.27</v>
      </c>
      <c r="M21" s="224" t="s">
        <v>190</v>
      </c>
      <c r="N21" s="225"/>
      <c r="O21" s="113">
        <v>96</v>
      </c>
      <c r="P21" s="112">
        <v>1</v>
      </c>
      <c r="R21" s="48" t="s">
        <v>127</v>
      </c>
      <c r="S21" s="42" t="s">
        <v>147</v>
      </c>
      <c r="T21" s="224" t="s">
        <v>214</v>
      </c>
      <c r="U21" s="225"/>
      <c r="V21" s="112">
        <v>150</v>
      </c>
      <c r="W21" s="112">
        <v>1</v>
      </c>
    </row>
    <row r="22" spans="1:23" x14ac:dyDescent="0.25">
      <c r="A22" s="217"/>
      <c r="B22" s="220"/>
      <c r="C22" s="15" t="s">
        <v>15</v>
      </c>
      <c r="E22" s="48"/>
      <c r="F22" s="42"/>
      <c r="G22" s="224"/>
      <c r="H22" s="225"/>
      <c r="I22" s="109"/>
      <c r="J22" s="109"/>
      <c r="K22" s="48" t="s">
        <v>127</v>
      </c>
      <c r="L22" s="115">
        <v>0.27</v>
      </c>
      <c r="M22" s="224" t="s">
        <v>201</v>
      </c>
      <c r="N22" s="225"/>
      <c r="O22" s="112">
        <v>130</v>
      </c>
      <c r="P22" s="112">
        <v>1</v>
      </c>
      <c r="R22" s="48" t="s">
        <v>127</v>
      </c>
      <c r="S22" s="42" t="s">
        <v>147</v>
      </c>
      <c r="T22" s="224" t="s">
        <v>174</v>
      </c>
      <c r="U22" s="225"/>
      <c r="V22" s="112">
        <v>150</v>
      </c>
      <c r="W22" s="112">
        <v>1</v>
      </c>
    </row>
    <row r="23" spans="1:23" ht="15.75" thickBot="1" x14ac:dyDescent="0.3">
      <c r="A23" s="217"/>
      <c r="B23" s="220"/>
      <c r="C23" s="32" t="s">
        <v>101</v>
      </c>
      <c r="E23" s="48"/>
      <c r="F23" s="42"/>
      <c r="G23" s="224"/>
      <c r="H23" s="225"/>
      <c r="I23" s="109"/>
      <c r="J23" s="109"/>
      <c r="K23" s="50"/>
      <c r="L23" s="66"/>
      <c r="M23" s="242"/>
      <c r="N23" s="243"/>
      <c r="O23" s="44"/>
      <c r="P23" s="112"/>
      <c r="R23" s="48"/>
      <c r="S23" s="42"/>
      <c r="T23" s="224"/>
      <c r="U23" s="225"/>
      <c r="V23" s="112"/>
      <c r="W23" s="112"/>
    </row>
    <row r="24" spans="1:23" ht="18" thickBot="1" x14ac:dyDescent="0.3">
      <c r="A24" s="217"/>
      <c r="B24" s="220"/>
      <c r="C24" s="45" t="s">
        <v>86</v>
      </c>
      <c r="E24" s="47" t="s">
        <v>32</v>
      </c>
      <c r="F24" s="107" t="s">
        <v>87</v>
      </c>
      <c r="G24" s="222" t="s">
        <v>20</v>
      </c>
      <c r="H24" s="223"/>
      <c r="I24" s="107" t="s">
        <v>89</v>
      </c>
      <c r="J24" s="107" t="s">
        <v>23</v>
      </c>
      <c r="K24" s="47" t="s">
        <v>32</v>
      </c>
      <c r="L24" s="72" t="s">
        <v>87</v>
      </c>
      <c r="M24" s="222" t="s">
        <v>20</v>
      </c>
      <c r="N24" s="223"/>
      <c r="O24" s="72" t="s">
        <v>89</v>
      </c>
      <c r="P24" s="72" t="s">
        <v>23</v>
      </c>
      <c r="R24" s="47" t="s">
        <v>32</v>
      </c>
      <c r="S24" s="72" t="s">
        <v>87</v>
      </c>
      <c r="T24" s="222" t="s">
        <v>20</v>
      </c>
      <c r="U24" s="223"/>
      <c r="V24" s="72" t="s">
        <v>89</v>
      </c>
      <c r="W24" s="72" t="s">
        <v>23</v>
      </c>
    </row>
    <row r="25" spans="1:23" x14ac:dyDescent="0.25">
      <c r="A25" s="217"/>
      <c r="B25" s="220"/>
      <c r="C25" s="41" t="s">
        <v>19</v>
      </c>
      <c r="E25" s="48"/>
      <c r="F25" s="42"/>
      <c r="G25" s="224"/>
      <c r="H25" s="225"/>
      <c r="I25" s="109"/>
      <c r="J25" s="109"/>
      <c r="K25" s="48"/>
      <c r="L25" s="42"/>
      <c r="M25" s="224"/>
      <c r="N25" s="225"/>
      <c r="O25" s="71"/>
      <c r="P25" s="71"/>
      <c r="R25" s="48"/>
      <c r="S25" s="42"/>
      <c r="T25" s="224"/>
      <c r="U25" s="225"/>
      <c r="V25" s="71"/>
      <c r="W25" s="71"/>
    </row>
    <row r="26" spans="1:23" ht="15.75" thickBot="1" x14ac:dyDescent="0.3">
      <c r="A26" s="218"/>
      <c r="B26" s="221"/>
      <c r="C26" s="43" t="s">
        <v>18</v>
      </c>
      <c r="E26" s="48"/>
      <c r="F26" s="42"/>
      <c r="G26" s="224"/>
      <c r="H26" s="225"/>
      <c r="I26" s="109"/>
      <c r="J26" s="109"/>
      <c r="K26" s="48"/>
      <c r="L26" s="42"/>
      <c r="M26" s="224"/>
      <c r="N26" s="225"/>
      <c r="O26" s="71"/>
      <c r="P26" s="71"/>
      <c r="R26" s="48"/>
      <c r="S26" s="42"/>
      <c r="T26" s="224"/>
      <c r="U26" s="225"/>
      <c r="V26" s="71"/>
      <c r="W26" s="71"/>
    </row>
    <row r="27" spans="1:23" ht="15.75" thickBot="1" x14ac:dyDescent="0.3">
      <c r="A27" s="16"/>
      <c r="B27" s="13"/>
      <c r="C27" s="13"/>
      <c r="E27" s="212"/>
      <c r="F27" s="213"/>
      <c r="G27" s="213"/>
      <c r="H27" s="213"/>
      <c r="I27" s="213"/>
      <c r="J27" s="213"/>
      <c r="K27" s="212"/>
      <c r="L27" s="213"/>
      <c r="M27" s="213"/>
      <c r="N27" s="213"/>
      <c r="O27" s="213"/>
      <c r="P27" s="213"/>
      <c r="R27" s="212"/>
      <c r="S27" s="213"/>
      <c r="T27" s="213"/>
      <c r="U27" s="213"/>
      <c r="V27" s="213"/>
      <c r="W27" s="213"/>
    </row>
    <row r="28" spans="1:23" ht="60" customHeight="1" thickBot="1" x14ac:dyDescent="0.3">
      <c r="A28" s="266" t="s">
        <v>21</v>
      </c>
      <c r="B28" s="219" t="s">
        <v>95</v>
      </c>
      <c r="C28" s="45"/>
      <c r="E28" s="106" t="s">
        <v>32</v>
      </c>
      <c r="F28" s="107" t="s">
        <v>20</v>
      </c>
      <c r="G28" s="222" t="s">
        <v>90</v>
      </c>
      <c r="H28" s="223"/>
      <c r="I28" s="253" t="s">
        <v>23</v>
      </c>
      <c r="J28" s="253"/>
      <c r="K28" s="67" t="s">
        <v>32</v>
      </c>
      <c r="L28" s="72" t="s">
        <v>20</v>
      </c>
      <c r="M28" s="222" t="s">
        <v>90</v>
      </c>
      <c r="N28" s="223"/>
      <c r="O28" s="253" t="s">
        <v>23</v>
      </c>
      <c r="P28" s="253"/>
      <c r="R28" s="67" t="s">
        <v>32</v>
      </c>
      <c r="S28" s="72" t="s">
        <v>20</v>
      </c>
      <c r="T28" s="222" t="s">
        <v>90</v>
      </c>
      <c r="U28" s="223"/>
      <c r="V28" s="253" t="s">
        <v>23</v>
      </c>
      <c r="W28" s="253"/>
    </row>
    <row r="29" spans="1:23" ht="17.25" customHeight="1" x14ac:dyDescent="0.25">
      <c r="A29" s="267"/>
      <c r="B29" s="220"/>
      <c r="C29" s="41" t="s">
        <v>24</v>
      </c>
      <c r="E29" s="48" t="s">
        <v>166</v>
      </c>
      <c r="F29" s="42" t="s">
        <v>194</v>
      </c>
      <c r="G29" s="224" t="s">
        <v>138</v>
      </c>
      <c r="H29" s="225"/>
      <c r="I29" s="251">
        <v>1</v>
      </c>
      <c r="J29" s="251"/>
      <c r="K29" s="121" t="s">
        <v>162</v>
      </c>
      <c r="L29" s="123" t="s">
        <v>204</v>
      </c>
      <c r="M29" s="252" t="s">
        <v>156</v>
      </c>
      <c r="N29" s="225"/>
      <c r="O29" s="246">
        <v>1</v>
      </c>
      <c r="P29" s="247"/>
      <c r="R29" s="68" t="s">
        <v>165</v>
      </c>
      <c r="S29" s="71" t="s">
        <v>187</v>
      </c>
      <c r="T29" s="224" t="s">
        <v>155</v>
      </c>
      <c r="U29" s="225"/>
      <c r="V29" s="251">
        <v>1</v>
      </c>
      <c r="W29" s="251"/>
    </row>
    <row r="30" spans="1:23" ht="17.25" customHeight="1" x14ac:dyDescent="0.25">
      <c r="A30" s="267"/>
      <c r="B30" s="220"/>
      <c r="C30" s="15" t="s">
        <v>24</v>
      </c>
      <c r="E30" s="48" t="s">
        <v>167</v>
      </c>
      <c r="F30" s="42" t="s">
        <v>196</v>
      </c>
      <c r="G30" s="238" t="s">
        <v>135</v>
      </c>
      <c r="H30" s="239"/>
      <c r="I30" s="238">
        <v>1</v>
      </c>
      <c r="J30" s="239"/>
      <c r="K30" s="121" t="s">
        <v>163</v>
      </c>
      <c r="L30" s="123" t="s">
        <v>204</v>
      </c>
      <c r="M30" s="248" t="s">
        <v>156</v>
      </c>
      <c r="N30" s="239"/>
      <c r="O30" s="238">
        <v>1</v>
      </c>
      <c r="P30" s="239"/>
      <c r="R30" s="48"/>
      <c r="S30" s="42"/>
      <c r="T30" s="224"/>
      <c r="U30" s="225"/>
      <c r="V30" s="71"/>
      <c r="W30" s="71"/>
    </row>
    <row r="31" spans="1:23" ht="17.25" customHeight="1" x14ac:dyDescent="0.25">
      <c r="A31" s="267"/>
      <c r="B31" s="220"/>
      <c r="C31" s="15" t="s">
        <v>24</v>
      </c>
      <c r="E31" s="48" t="s">
        <v>168</v>
      </c>
      <c r="F31" s="42" t="s">
        <v>195</v>
      </c>
      <c r="G31" s="224" t="s">
        <v>136</v>
      </c>
      <c r="H31" s="225"/>
      <c r="I31" s="109">
        <v>2</v>
      </c>
      <c r="J31" s="108" t="s">
        <v>137</v>
      </c>
      <c r="K31" s="122"/>
      <c r="L31" s="123"/>
      <c r="M31" s="248"/>
      <c r="N31" s="239"/>
      <c r="O31" s="238"/>
      <c r="P31" s="239"/>
      <c r="R31" s="82"/>
      <c r="S31" s="42"/>
      <c r="T31" s="81"/>
      <c r="U31" s="82"/>
      <c r="V31" s="83"/>
      <c r="W31" s="83"/>
    </row>
    <row r="32" spans="1:23" ht="17.25" customHeight="1" x14ac:dyDescent="0.25">
      <c r="A32" s="267"/>
      <c r="B32" s="220"/>
      <c r="C32" s="15" t="s">
        <v>164</v>
      </c>
      <c r="E32" s="48"/>
      <c r="F32" s="42"/>
      <c r="G32" s="224"/>
      <c r="H32" s="225"/>
      <c r="I32" s="109"/>
      <c r="J32" s="109"/>
      <c r="K32" s="122" t="s">
        <v>159</v>
      </c>
      <c r="L32" s="123" t="s">
        <v>188</v>
      </c>
      <c r="M32" s="248" t="s">
        <v>156</v>
      </c>
      <c r="N32" s="239"/>
      <c r="O32" s="238">
        <v>1</v>
      </c>
      <c r="P32" s="239"/>
      <c r="R32" s="48"/>
      <c r="S32" s="42"/>
      <c r="T32" s="224"/>
      <c r="U32" s="225"/>
      <c r="V32" s="71"/>
      <c r="W32" s="71"/>
    </row>
    <row r="33" spans="1:23" ht="17.25" customHeight="1" x14ac:dyDescent="0.25">
      <c r="A33" s="267"/>
      <c r="B33" s="220"/>
      <c r="C33" s="15" t="s">
        <v>164</v>
      </c>
      <c r="E33" s="48"/>
      <c r="F33" s="42"/>
      <c r="G33" s="224"/>
      <c r="H33" s="225"/>
      <c r="I33" s="109"/>
      <c r="J33" s="109"/>
      <c r="K33" s="120" t="s">
        <v>160</v>
      </c>
      <c r="L33" s="123" t="s">
        <v>204</v>
      </c>
      <c r="M33" s="248" t="s">
        <v>156</v>
      </c>
      <c r="N33" s="239"/>
      <c r="O33" s="238">
        <v>1</v>
      </c>
      <c r="P33" s="239"/>
      <c r="R33" s="48"/>
      <c r="S33" s="42"/>
      <c r="T33" s="224"/>
      <c r="U33" s="225"/>
      <c r="V33" s="71"/>
      <c r="W33" s="71"/>
    </row>
    <row r="34" spans="1:23" x14ac:dyDescent="0.25">
      <c r="A34" s="267"/>
      <c r="B34" s="220"/>
      <c r="C34" s="15" t="s">
        <v>22</v>
      </c>
      <c r="E34" s="89"/>
      <c r="F34" s="93"/>
      <c r="G34" s="90"/>
      <c r="H34" s="91"/>
      <c r="I34" s="92"/>
      <c r="J34" s="92"/>
      <c r="K34" s="120"/>
      <c r="L34" s="123"/>
      <c r="M34" s="254"/>
      <c r="N34" s="241"/>
      <c r="O34" s="238"/>
      <c r="P34" s="239"/>
      <c r="R34" s="90"/>
      <c r="S34" s="93"/>
      <c r="T34" s="90"/>
      <c r="U34" s="91"/>
      <c r="V34" s="92"/>
      <c r="W34" s="92"/>
    </row>
    <row r="35" spans="1:23" ht="15.75" thickBot="1" x14ac:dyDescent="0.3">
      <c r="A35" s="267"/>
      <c r="B35" s="220"/>
      <c r="C35" s="43" t="s">
        <v>25</v>
      </c>
      <c r="E35" s="89"/>
      <c r="F35" s="93"/>
      <c r="G35" s="90"/>
      <c r="H35" s="91"/>
      <c r="I35" s="92"/>
      <c r="J35" s="92"/>
      <c r="K35" s="116" t="s">
        <v>161</v>
      </c>
      <c r="L35" s="116" t="s">
        <v>188</v>
      </c>
      <c r="M35" s="248" t="s">
        <v>156</v>
      </c>
      <c r="N35" s="239"/>
      <c r="O35" s="242">
        <v>1</v>
      </c>
      <c r="P35" s="243"/>
      <c r="R35" s="90"/>
      <c r="S35" s="93"/>
      <c r="T35" s="90"/>
      <c r="U35" s="91"/>
      <c r="V35" s="92"/>
      <c r="W35" s="92"/>
    </row>
    <row r="36" spans="1:23" ht="15.75" thickBot="1" x14ac:dyDescent="0.3">
      <c r="A36" s="267"/>
      <c r="B36" s="220"/>
      <c r="C36" s="88" t="s">
        <v>25</v>
      </c>
      <c r="E36" s="263"/>
      <c r="F36" s="264"/>
      <c r="G36" s="264"/>
      <c r="H36" s="223"/>
      <c r="I36" s="265"/>
      <c r="J36" s="265"/>
      <c r="K36" s="263"/>
      <c r="L36" s="264"/>
      <c r="M36" s="264"/>
      <c r="N36" s="223"/>
      <c r="O36" s="265"/>
      <c r="P36" s="265"/>
      <c r="Q36" s="34"/>
      <c r="R36" s="264"/>
      <c r="S36" s="264"/>
      <c r="T36" s="264"/>
      <c r="U36" s="223"/>
      <c r="V36" s="265"/>
      <c r="W36" s="265"/>
    </row>
    <row r="37" spans="1:23" ht="15.75" thickBot="1" x14ac:dyDescent="0.3">
      <c r="A37" s="267"/>
      <c r="B37" s="220"/>
      <c r="C37" s="88"/>
      <c r="E37" s="116" t="s">
        <v>149</v>
      </c>
      <c r="F37" s="90"/>
      <c r="G37" s="90"/>
      <c r="H37" s="90"/>
      <c r="I37" s="90"/>
      <c r="J37" s="90"/>
      <c r="K37" s="116" t="s">
        <v>202</v>
      </c>
      <c r="L37" s="90"/>
      <c r="M37" s="90"/>
      <c r="N37" s="90"/>
      <c r="O37" s="90"/>
      <c r="P37" s="90"/>
      <c r="R37" s="90"/>
      <c r="S37" s="90"/>
      <c r="T37" s="90"/>
      <c r="U37" s="90"/>
      <c r="V37" s="90"/>
      <c r="W37" s="90"/>
    </row>
    <row r="38" spans="1:23" ht="15.75" thickBot="1" x14ac:dyDescent="0.3">
      <c r="A38" s="267"/>
      <c r="B38" s="220"/>
      <c r="C38" s="88"/>
      <c r="E38" s="116" t="s">
        <v>150</v>
      </c>
      <c r="F38" s="90"/>
      <c r="G38" s="90"/>
      <c r="H38" s="90"/>
      <c r="I38" s="90"/>
      <c r="J38" s="90"/>
      <c r="K38" s="116" t="s">
        <v>203</v>
      </c>
      <c r="L38" s="90"/>
      <c r="M38" s="90"/>
      <c r="N38" s="90"/>
      <c r="O38" s="90"/>
      <c r="P38" s="90"/>
      <c r="R38" s="90"/>
      <c r="S38" s="90"/>
      <c r="T38" s="90"/>
      <c r="U38" s="90"/>
      <c r="V38" s="90"/>
      <c r="W38" s="90"/>
    </row>
    <row r="39" spans="1:23" ht="15.75" thickBot="1" x14ac:dyDescent="0.3">
      <c r="A39" s="267"/>
      <c r="B39" s="220"/>
      <c r="C39" s="45" t="s">
        <v>67</v>
      </c>
      <c r="D39" s="34"/>
      <c r="E39" s="89"/>
      <c r="F39" s="90"/>
      <c r="G39" s="90"/>
      <c r="H39" s="90"/>
      <c r="I39" s="90"/>
      <c r="J39" s="90"/>
      <c r="K39" s="89"/>
      <c r="L39" s="90"/>
      <c r="M39" s="90"/>
      <c r="N39" s="90"/>
      <c r="O39" s="90"/>
      <c r="P39" s="90"/>
      <c r="R39" s="90"/>
      <c r="S39" s="90"/>
      <c r="T39" s="90"/>
      <c r="U39" s="90"/>
      <c r="V39" s="90"/>
      <c r="W39" s="90"/>
    </row>
    <row r="40" spans="1:23" x14ac:dyDescent="0.25">
      <c r="A40" s="267"/>
      <c r="B40" s="220"/>
      <c r="C40" s="97"/>
      <c r="E40" s="89"/>
      <c r="F40" s="90"/>
      <c r="G40" s="90"/>
      <c r="H40" s="90"/>
      <c r="I40" s="90"/>
      <c r="J40" s="90"/>
      <c r="K40" s="89"/>
      <c r="L40" s="90"/>
      <c r="M40" s="90"/>
      <c r="N40" s="90"/>
      <c r="O40" s="90"/>
      <c r="P40" s="90"/>
      <c r="R40" s="90"/>
      <c r="S40" s="90"/>
      <c r="T40" s="90"/>
      <c r="U40" s="90"/>
      <c r="V40" s="90"/>
      <c r="W40" s="90"/>
    </row>
    <row r="41" spans="1:23" x14ac:dyDescent="0.25">
      <c r="A41" s="267"/>
      <c r="B41" s="220"/>
      <c r="C41" s="97"/>
      <c r="E41" s="89"/>
      <c r="F41" s="90"/>
      <c r="G41" s="90"/>
      <c r="H41" s="90"/>
      <c r="I41" s="90"/>
      <c r="J41" s="90"/>
      <c r="K41" s="89"/>
      <c r="L41" s="90"/>
      <c r="M41" s="90"/>
      <c r="N41" s="90"/>
      <c r="O41" s="90"/>
      <c r="P41" s="90"/>
      <c r="R41" s="90"/>
      <c r="S41" s="90"/>
      <c r="T41" s="90"/>
      <c r="U41" s="90"/>
      <c r="V41" s="90"/>
      <c r="W41" s="90"/>
    </row>
    <row r="42" spans="1:23" s="33" customFormat="1" x14ac:dyDescent="0.25">
      <c r="A42" s="268"/>
      <c r="B42" s="221"/>
      <c r="C42" s="97"/>
      <c r="D42" s="20"/>
      <c r="E42" s="89"/>
      <c r="F42" s="90"/>
      <c r="G42" s="90"/>
      <c r="H42" s="90"/>
      <c r="I42" s="90"/>
      <c r="J42" s="90"/>
      <c r="K42" s="89"/>
      <c r="L42" s="90"/>
      <c r="M42" s="90"/>
      <c r="N42" s="90"/>
      <c r="O42" s="90"/>
      <c r="P42" s="90"/>
      <c r="Q42" s="20"/>
      <c r="R42" s="90"/>
      <c r="S42" s="90"/>
      <c r="T42" s="90"/>
      <c r="U42" s="90"/>
      <c r="V42" s="90"/>
      <c r="W42" s="90"/>
    </row>
    <row r="43" spans="1:23" ht="15.75" thickBot="1" x14ac:dyDescent="0.3">
      <c r="A43" s="10"/>
      <c r="B43" s="13"/>
      <c r="C43" s="13"/>
      <c r="E43" s="212"/>
      <c r="F43" s="213"/>
      <c r="G43" s="213"/>
      <c r="H43" s="213"/>
      <c r="I43" s="213"/>
      <c r="J43" s="213"/>
      <c r="K43" s="212"/>
      <c r="L43" s="213"/>
      <c r="M43" s="213"/>
      <c r="N43" s="213"/>
      <c r="O43" s="213"/>
      <c r="P43" s="213"/>
      <c r="R43" s="212"/>
      <c r="S43" s="213"/>
      <c r="T43" s="213"/>
      <c r="U43" s="213"/>
      <c r="V43" s="213"/>
      <c r="W43" s="213"/>
    </row>
    <row r="44" spans="1:23" ht="15.75" customHeight="1" thickBot="1" x14ac:dyDescent="0.3">
      <c r="A44" s="255" t="s">
        <v>26</v>
      </c>
      <c r="B44" s="256" t="s">
        <v>96</v>
      </c>
      <c r="C44" s="51"/>
      <c r="D44" s="61" t="s">
        <v>9</v>
      </c>
      <c r="E44" s="259" t="s">
        <v>9</v>
      </c>
      <c r="F44" s="260"/>
      <c r="G44" s="261" t="s">
        <v>10</v>
      </c>
      <c r="H44" s="261"/>
      <c r="I44" s="261"/>
      <c r="J44" s="261"/>
      <c r="K44" s="259" t="s">
        <v>9</v>
      </c>
      <c r="L44" s="260"/>
      <c r="M44" s="261" t="s">
        <v>10</v>
      </c>
      <c r="N44" s="261"/>
      <c r="O44" s="261"/>
      <c r="P44" s="261"/>
      <c r="Q44" s="61"/>
      <c r="R44" s="259" t="s">
        <v>9</v>
      </c>
      <c r="S44" s="260"/>
      <c r="T44" s="261" t="s">
        <v>10</v>
      </c>
      <c r="U44" s="261"/>
      <c r="V44" s="261"/>
      <c r="W44" s="261"/>
    </row>
    <row r="45" spans="1:23" ht="15" customHeight="1" x14ac:dyDescent="0.25">
      <c r="A45" s="255"/>
      <c r="B45" s="257"/>
      <c r="C45" s="14" t="s">
        <v>27</v>
      </c>
      <c r="E45" s="320" t="s">
        <v>123</v>
      </c>
      <c r="F45" s="273"/>
      <c r="G45" s="319" t="s">
        <v>197</v>
      </c>
      <c r="H45" s="319"/>
      <c r="I45" s="319"/>
      <c r="J45" s="319"/>
      <c r="K45" s="272" t="s">
        <v>205</v>
      </c>
      <c r="L45" s="273"/>
      <c r="M45" s="235" t="s">
        <v>206</v>
      </c>
      <c r="N45" s="235"/>
      <c r="O45" s="235"/>
      <c r="P45" s="235"/>
      <c r="R45" s="272" t="s">
        <v>123</v>
      </c>
      <c r="S45" s="273"/>
      <c r="T45" s="319" t="s">
        <v>209</v>
      </c>
      <c r="U45" s="319"/>
      <c r="V45" s="319"/>
      <c r="W45" s="319"/>
    </row>
    <row r="46" spans="1:23" x14ac:dyDescent="0.25">
      <c r="A46" s="255"/>
      <c r="B46" s="257"/>
      <c r="C46" s="14" t="s">
        <v>28</v>
      </c>
      <c r="E46" s="283" t="s">
        <v>124</v>
      </c>
      <c r="F46" s="284"/>
      <c r="G46" s="235" t="s">
        <v>113</v>
      </c>
      <c r="H46" s="235"/>
      <c r="I46" s="235"/>
      <c r="J46" s="235"/>
      <c r="K46" s="283" t="s">
        <v>114</v>
      </c>
      <c r="L46" s="284"/>
      <c r="M46" s="235" t="s">
        <v>113</v>
      </c>
      <c r="N46" s="235"/>
      <c r="O46" s="235"/>
      <c r="P46" s="235"/>
      <c r="R46" s="283" t="s">
        <v>123</v>
      </c>
      <c r="S46" s="284"/>
      <c r="T46" s="235" t="s">
        <v>215</v>
      </c>
      <c r="U46" s="235"/>
      <c r="V46" s="235"/>
      <c r="W46" s="235"/>
    </row>
    <row r="47" spans="1:23" ht="15.75" thickBot="1" x14ac:dyDescent="0.3">
      <c r="A47" s="255"/>
      <c r="B47" s="258"/>
      <c r="C47" s="52" t="s">
        <v>29</v>
      </c>
      <c r="E47" s="269" t="s">
        <v>123</v>
      </c>
      <c r="F47" s="270"/>
      <c r="G47" s="237" t="s">
        <v>198</v>
      </c>
      <c r="H47" s="237"/>
      <c r="I47" s="237"/>
      <c r="J47" s="237"/>
      <c r="K47" s="269" t="s">
        <v>207</v>
      </c>
      <c r="L47" s="270"/>
      <c r="M47" s="237" t="s">
        <v>191</v>
      </c>
      <c r="N47" s="237"/>
      <c r="O47" s="237"/>
      <c r="P47" s="237"/>
      <c r="R47" s="269" t="s">
        <v>123</v>
      </c>
      <c r="S47" s="270"/>
      <c r="T47" s="237" t="s">
        <v>216</v>
      </c>
      <c r="U47" s="237"/>
      <c r="V47" s="237"/>
      <c r="W47" s="237"/>
    </row>
    <row r="48" spans="1:23" ht="15.75" thickBot="1" x14ac:dyDescent="0.3">
      <c r="A48" s="10"/>
      <c r="B48" s="13"/>
      <c r="C48" s="13"/>
      <c r="E48" s="212"/>
      <c r="F48" s="213"/>
      <c r="G48" s="213"/>
      <c r="H48" s="213"/>
      <c r="I48" s="213"/>
      <c r="J48" s="213"/>
      <c r="K48" s="212"/>
      <c r="L48" s="213"/>
      <c r="M48" s="213"/>
      <c r="N48" s="213"/>
      <c r="O48" s="213"/>
      <c r="P48" s="213"/>
      <c r="R48" s="212"/>
      <c r="S48" s="213"/>
      <c r="T48" s="213"/>
      <c r="U48" s="213"/>
      <c r="V48" s="213"/>
      <c r="W48" s="213"/>
    </row>
    <row r="49" spans="1:23" ht="15" customHeight="1" thickBot="1" x14ac:dyDescent="0.3">
      <c r="A49" s="286" t="s">
        <v>30</v>
      </c>
      <c r="B49" s="288" t="s">
        <v>97</v>
      </c>
      <c r="C49" s="60"/>
      <c r="E49" s="103" t="s">
        <v>9</v>
      </c>
      <c r="F49" s="291" t="s">
        <v>82</v>
      </c>
      <c r="G49" s="292"/>
      <c r="H49" s="277" t="s">
        <v>285</v>
      </c>
      <c r="I49" s="277"/>
      <c r="J49" s="277"/>
      <c r="K49" s="73" t="s">
        <v>9</v>
      </c>
      <c r="L49" s="291" t="s">
        <v>82</v>
      </c>
      <c r="M49" s="292"/>
      <c r="N49" s="277" t="s">
        <v>285</v>
      </c>
      <c r="O49" s="277"/>
      <c r="P49" s="277"/>
      <c r="R49" s="73" t="s">
        <v>9</v>
      </c>
      <c r="S49" s="291" t="s">
        <v>82</v>
      </c>
      <c r="T49" s="292"/>
      <c r="U49" s="277" t="s">
        <v>285</v>
      </c>
      <c r="V49" s="277"/>
      <c r="W49" s="277"/>
    </row>
    <row r="50" spans="1:23" ht="15" customHeight="1" x14ac:dyDescent="0.25">
      <c r="A50" s="287"/>
      <c r="B50" s="289"/>
      <c r="C50" s="59" t="s">
        <v>34</v>
      </c>
      <c r="E50" s="105" t="s">
        <v>139</v>
      </c>
      <c r="F50" s="281">
        <v>4.33</v>
      </c>
      <c r="G50" s="282"/>
      <c r="H50" s="280">
        <v>384.3</v>
      </c>
      <c r="I50" s="280"/>
      <c r="J50" s="280"/>
      <c r="K50" s="74" t="s">
        <v>139</v>
      </c>
      <c r="L50" s="281">
        <v>6.92</v>
      </c>
      <c r="M50" s="282"/>
      <c r="N50" s="314">
        <v>170.1</v>
      </c>
      <c r="O50" s="315"/>
      <c r="P50" s="316"/>
      <c r="R50" s="74" t="s">
        <v>139</v>
      </c>
      <c r="S50" s="281">
        <v>10.199999999999999</v>
      </c>
      <c r="T50" s="282"/>
      <c r="U50" s="280">
        <v>153.19999999999999</v>
      </c>
      <c r="V50" s="280"/>
      <c r="W50" s="280"/>
    </row>
    <row r="51" spans="1:23" ht="15.75" thickBot="1" x14ac:dyDescent="0.3">
      <c r="A51" s="287"/>
      <c r="B51" s="290"/>
      <c r="C51" s="58" t="s">
        <v>33</v>
      </c>
      <c r="E51" s="104" t="s">
        <v>124</v>
      </c>
      <c r="F51" s="293" t="s">
        <v>124</v>
      </c>
      <c r="G51" s="294"/>
      <c r="H51" s="295">
        <v>0</v>
      </c>
      <c r="I51" s="295"/>
      <c r="J51" s="295"/>
      <c r="K51" s="75" t="s">
        <v>140</v>
      </c>
      <c r="L51" s="293" t="s">
        <v>140</v>
      </c>
      <c r="M51" s="294"/>
      <c r="N51" s="295">
        <v>0</v>
      </c>
      <c r="O51" s="295"/>
      <c r="P51" s="295"/>
      <c r="R51" s="75" t="s">
        <v>140</v>
      </c>
      <c r="S51" s="293" t="s">
        <v>140</v>
      </c>
      <c r="T51" s="294"/>
      <c r="U51" s="295">
        <v>0</v>
      </c>
      <c r="V51" s="295"/>
      <c r="W51" s="295"/>
    </row>
    <row r="52" spans="1:23" ht="15.75" thickBot="1" x14ac:dyDescent="0.3">
      <c r="A52" s="10"/>
      <c r="B52" s="13"/>
      <c r="C52" s="13"/>
      <c r="E52" s="212"/>
      <c r="F52" s="213"/>
      <c r="G52" s="213"/>
      <c r="H52" s="213"/>
      <c r="I52" s="213"/>
      <c r="J52" s="213"/>
      <c r="K52" s="212"/>
      <c r="L52" s="213"/>
      <c r="M52" s="213"/>
      <c r="N52" s="213"/>
      <c r="O52" s="213"/>
      <c r="P52" s="213"/>
      <c r="R52" s="212"/>
      <c r="S52" s="213"/>
      <c r="T52" s="213"/>
      <c r="U52" s="213"/>
      <c r="V52" s="213"/>
      <c r="W52" s="213"/>
    </row>
    <row r="53" spans="1:23" ht="15" customHeight="1" x14ac:dyDescent="0.25">
      <c r="A53" s="266" t="s">
        <v>31</v>
      </c>
      <c r="B53" s="297" t="s">
        <v>99</v>
      </c>
      <c r="C53" s="57" t="s">
        <v>35</v>
      </c>
      <c r="E53" s="247">
        <v>152</v>
      </c>
      <c r="F53" s="300"/>
      <c r="G53" s="300"/>
      <c r="H53" s="300"/>
      <c r="I53" s="300"/>
      <c r="J53" s="300"/>
      <c r="K53" s="247">
        <v>69.900000000000006</v>
      </c>
      <c r="L53" s="300"/>
      <c r="M53" s="300"/>
      <c r="N53" s="300"/>
      <c r="O53" s="300"/>
      <c r="P53" s="300"/>
      <c r="R53" s="247">
        <v>181</v>
      </c>
      <c r="S53" s="300"/>
      <c r="T53" s="300"/>
      <c r="U53" s="300"/>
      <c r="V53" s="300"/>
      <c r="W53" s="300"/>
    </row>
    <row r="54" spans="1:23" x14ac:dyDescent="0.25">
      <c r="A54" s="267"/>
      <c r="B54" s="298"/>
      <c r="C54" s="17" t="s">
        <v>68</v>
      </c>
      <c r="E54" s="239" t="s">
        <v>430</v>
      </c>
      <c r="F54" s="301"/>
      <c r="G54" s="301"/>
      <c r="H54" s="301"/>
      <c r="I54" s="301"/>
      <c r="J54" s="301"/>
      <c r="K54" s="239" t="s">
        <v>431</v>
      </c>
      <c r="L54" s="301"/>
      <c r="M54" s="301"/>
      <c r="N54" s="301"/>
      <c r="O54" s="301"/>
      <c r="P54" s="301"/>
      <c r="R54" s="239" t="s">
        <v>432</v>
      </c>
      <c r="S54" s="301"/>
      <c r="T54" s="301"/>
      <c r="U54" s="301"/>
      <c r="V54" s="301"/>
      <c r="W54" s="301"/>
    </row>
    <row r="55" spans="1:23" x14ac:dyDescent="0.25">
      <c r="A55" s="267"/>
      <c r="B55" s="298"/>
      <c r="C55" s="17" t="s">
        <v>41</v>
      </c>
      <c r="E55" s="239">
        <v>95</v>
      </c>
      <c r="F55" s="301"/>
      <c r="G55" s="301"/>
      <c r="H55" s="301"/>
      <c r="I55" s="301"/>
      <c r="J55" s="301"/>
      <c r="K55" s="239">
        <v>65</v>
      </c>
      <c r="L55" s="301"/>
      <c r="M55" s="301"/>
      <c r="N55" s="301"/>
      <c r="O55" s="301"/>
      <c r="P55" s="301"/>
      <c r="R55" s="239">
        <v>78</v>
      </c>
      <c r="S55" s="301"/>
      <c r="T55" s="301"/>
      <c r="U55" s="301"/>
      <c r="V55" s="301"/>
      <c r="W55" s="301"/>
    </row>
    <row r="56" spans="1:23" x14ac:dyDescent="0.25">
      <c r="A56" s="267"/>
      <c r="B56" s="298"/>
      <c r="C56" s="17" t="s">
        <v>42</v>
      </c>
      <c r="E56" s="239">
        <v>195</v>
      </c>
      <c r="F56" s="301"/>
      <c r="G56" s="301"/>
      <c r="H56" s="301"/>
      <c r="I56" s="301"/>
      <c r="J56" s="301"/>
      <c r="K56" s="310">
        <v>175</v>
      </c>
      <c r="L56" s="311"/>
      <c r="M56" s="311"/>
      <c r="N56" s="311"/>
      <c r="O56" s="311"/>
      <c r="P56" s="311"/>
      <c r="R56" s="310">
        <v>204</v>
      </c>
      <c r="S56" s="311"/>
      <c r="T56" s="311"/>
      <c r="U56" s="311"/>
      <c r="V56" s="311"/>
      <c r="W56" s="311"/>
    </row>
    <row r="57" spans="1:23" x14ac:dyDescent="0.25">
      <c r="A57" s="267"/>
      <c r="B57" s="298"/>
      <c r="C57" s="15" t="s">
        <v>43</v>
      </c>
      <c r="E57" s="310" t="s">
        <v>141</v>
      </c>
      <c r="F57" s="311"/>
      <c r="G57" s="311"/>
      <c r="H57" s="311"/>
      <c r="I57" s="311"/>
      <c r="J57" s="311"/>
      <c r="K57" s="310" t="s">
        <v>141</v>
      </c>
      <c r="L57" s="311"/>
      <c r="M57" s="311"/>
      <c r="N57" s="311"/>
      <c r="O57" s="311"/>
      <c r="P57" s="311"/>
      <c r="R57" s="310" t="s">
        <v>141</v>
      </c>
      <c r="S57" s="311"/>
      <c r="T57" s="311"/>
      <c r="U57" s="311"/>
      <c r="V57" s="311"/>
      <c r="W57" s="311"/>
    </row>
    <row r="58" spans="1:23" x14ac:dyDescent="0.25">
      <c r="A58" s="267"/>
      <c r="B58" s="298"/>
      <c r="C58" s="15" t="s">
        <v>44</v>
      </c>
      <c r="E58" s="310">
        <v>25</v>
      </c>
      <c r="F58" s="311"/>
      <c r="G58" s="311"/>
      <c r="H58" s="311"/>
      <c r="I58" s="311"/>
      <c r="J58" s="311"/>
      <c r="K58" s="310">
        <v>27</v>
      </c>
      <c r="L58" s="311"/>
      <c r="M58" s="311"/>
      <c r="N58" s="311"/>
      <c r="O58" s="311"/>
      <c r="P58" s="311"/>
      <c r="R58" s="310">
        <v>27</v>
      </c>
      <c r="S58" s="311"/>
      <c r="T58" s="311"/>
      <c r="U58" s="311"/>
      <c r="V58" s="311"/>
      <c r="W58" s="311"/>
    </row>
    <row r="59" spans="1:23" x14ac:dyDescent="0.25">
      <c r="A59" s="267"/>
      <c r="B59" s="298"/>
      <c r="C59" s="17" t="s">
        <v>45</v>
      </c>
      <c r="E59" s="310">
        <v>13</v>
      </c>
      <c r="F59" s="311"/>
      <c r="G59" s="311"/>
      <c r="H59" s="311"/>
      <c r="I59" s="311"/>
      <c r="J59" s="311"/>
      <c r="K59" s="310">
        <v>21</v>
      </c>
      <c r="L59" s="311"/>
      <c r="M59" s="311"/>
      <c r="N59" s="311"/>
      <c r="O59" s="311"/>
      <c r="P59" s="311"/>
      <c r="R59" s="310">
        <v>340</v>
      </c>
      <c r="S59" s="311"/>
      <c r="T59" s="311"/>
      <c r="U59" s="311"/>
      <c r="V59" s="311"/>
      <c r="W59" s="311"/>
    </row>
    <row r="60" spans="1:23" x14ac:dyDescent="0.25">
      <c r="A60" s="267"/>
      <c r="B60" s="298"/>
      <c r="C60" s="15" t="s">
        <v>46</v>
      </c>
      <c r="E60" s="310">
        <v>540</v>
      </c>
      <c r="F60" s="311"/>
      <c r="G60" s="311"/>
      <c r="H60" s="311"/>
      <c r="I60" s="311"/>
      <c r="J60" s="311"/>
      <c r="K60" s="310">
        <v>618.9</v>
      </c>
      <c r="L60" s="311"/>
      <c r="M60" s="311"/>
      <c r="N60" s="311"/>
      <c r="O60" s="311"/>
      <c r="P60" s="311"/>
      <c r="R60" s="310">
        <v>1181</v>
      </c>
      <c r="S60" s="311"/>
      <c r="T60" s="311"/>
      <c r="U60" s="311"/>
      <c r="V60" s="311"/>
      <c r="W60" s="311"/>
    </row>
    <row r="61" spans="1:23" ht="15" customHeight="1" x14ac:dyDescent="0.25">
      <c r="A61" s="267"/>
      <c r="B61" s="298"/>
      <c r="C61" s="302" t="s">
        <v>69</v>
      </c>
      <c r="D61" s="35"/>
      <c r="E61" s="304" t="s">
        <v>141</v>
      </c>
      <c r="F61" s="305"/>
      <c r="G61" s="305"/>
      <c r="H61" s="305"/>
      <c r="I61" s="305"/>
      <c r="J61" s="306"/>
      <c r="K61" s="304" t="s">
        <v>141</v>
      </c>
      <c r="L61" s="305"/>
      <c r="M61" s="305"/>
      <c r="N61" s="305"/>
      <c r="O61" s="305"/>
      <c r="P61" s="306"/>
      <c r="Q61" s="35"/>
      <c r="R61" s="304" t="s">
        <v>141</v>
      </c>
      <c r="S61" s="305"/>
      <c r="T61" s="305"/>
      <c r="U61" s="305"/>
      <c r="V61" s="305"/>
      <c r="W61" s="306"/>
    </row>
    <row r="62" spans="1:23" ht="15.75" thickBot="1" x14ac:dyDescent="0.3">
      <c r="A62" s="268"/>
      <c r="B62" s="299"/>
      <c r="C62" s="303"/>
      <c r="D62" s="35"/>
      <c r="E62" s="307"/>
      <c r="F62" s="308"/>
      <c r="G62" s="308"/>
      <c r="H62" s="308"/>
      <c r="I62" s="308"/>
      <c r="J62" s="309"/>
      <c r="K62" s="307"/>
      <c r="L62" s="308"/>
      <c r="M62" s="308"/>
      <c r="N62" s="308"/>
      <c r="O62" s="308"/>
      <c r="P62" s="309"/>
      <c r="Q62" s="35"/>
      <c r="R62" s="307"/>
      <c r="S62" s="308"/>
      <c r="T62" s="308"/>
      <c r="U62" s="308"/>
      <c r="V62" s="308"/>
      <c r="W62" s="309"/>
    </row>
    <row r="63" spans="1:23" x14ac:dyDescent="0.25">
      <c r="D63" s="114"/>
      <c r="E63" s="114"/>
      <c r="F63" s="114"/>
      <c r="G63" s="114"/>
      <c r="H63" s="114"/>
      <c r="I63" s="114"/>
      <c r="J63" s="114"/>
    </row>
    <row r="64" spans="1:23" x14ac:dyDescent="0.25">
      <c r="D64" s="114"/>
      <c r="E64" s="114">
        <v>2016</v>
      </c>
      <c r="F64" s="114"/>
      <c r="G64" s="114"/>
      <c r="H64" s="114"/>
      <c r="I64" s="114"/>
      <c r="J64" s="114"/>
      <c r="K64" s="5">
        <v>2017</v>
      </c>
      <c r="R64" s="5">
        <v>2018</v>
      </c>
    </row>
    <row r="65" spans="4:10" x14ac:dyDescent="0.25">
      <c r="D65" s="114"/>
      <c r="E65" s="114"/>
      <c r="F65" s="114"/>
      <c r="G65" s="114"/>
      <c r="H65" s="114"/>
      <c r="I65" s="114"/>
      <c r="J65" s="114"/>
    </row>
    <row r="66" spans="4:10" x14ac:dyDescent="0.25">
      <c r="D66" s="114"/>
      <c r="E66" s="5"/>
      <c r="F66" s="114"/>
      <c r="G66" s="114"/>
      <c r="H66" s="114"/>
      <c r="I66" s="114"/>
      <c r="J66" s="114"/>
    </row>
    <row r="67" spans="4:10" x14ac:dyDescent="0.25">
      <c r="D67" s="114"/>
      <c r="E67" s="114"/>
      <c r="F67" s="114"/>
      <c r="G67" s="114"/>
      <c r="H67" s="114"/>
      <c r="I67" s="114"/>
      <c r="J67" s="114"/>
    </row>
    <row r="68" spans="4:10" x14ac:dyDescent="0.25">
      <c r="D68" s="114"/>
      <c r="E68" s="114"/>
      <c r="F68" s="114"/>
      <c r="G68" s="114"/>
      <c r="H68" s="114"/>
      <c r="I68" s="114"/>
      <c r="J68" s="114"/>
    </row>
    <row r="69" spans="4:10" x14ac:dyDescent="0.25">
      <c r="D69" s="114"/>
      <c r="E69" s="114"/>
      <c r="F69" s="114"/>
      <c r="G69" s="114"/>
      <c r="H69" s="114"/>
      <c r="I69" s="114"/>
      <c r="J69" s="114"/>
    </row>
    <row r="70" spans="4:10" x14ac:dyDescent="0.25">
      <c r="D70" s="114"/>
      <c r="E70" s="114"/>
      <c r="F70" s="114"/>
      <c r="G70" s="114"/>
      <c r="H70" s="114"/>
      <c r="I70" s="114"/>
      <c r="J70" s="114"/>
    </row>
    <row r="71" spans="4:10" x14ac:dyDescent="0.25">
      <c r="D71" s="114"/>
      <c r="E71" s="114"/>
      <c r="F71" s="114"/>
      <c r="G71" s="114"/>
      <c r="H71" s="114"/>
      <c r="I71" s="114"/>
      <c r="J71" s="114"/>
    </row>
    <row r="72" spans="4:10" x14ac:dyDescent="0.25">
      <c r="D72" s="114"/>
      <c r="E72" s="114"/>
      <c r="F72" s="114"/>
      <c r="G72" s="114"/>
      <c r="H72" s="114"/>
      <c r="I72" s="114"/>
      <c r="J72" s="114"/>
    </row>
    <row r="73" spans="4:10" x14ac:dyDescent="0.25">
      <c r="D73" s="114"/>
      <c r="E73" s="114"/>
      <c r="F73" s="114"/>
      <c r="G73" s="114"/>
      <c r="H73" s="114"/>
      <c r="I73" s="114"/>
      <c r="J73" s="114"/>
    </row>
    <row r="74" spans="4:10" x14ac:dyDescent="0.25">
      <c r="D74" s="114"/>
      <c r="E74" s="114"/>
      <c r="F74" s="114"/>
      <c r="G74" s="114"/>
      <c r="H74" s="114"/>
      <c r="I74" s="114"/>
      <c r="J74" s="114"/>
    </row>
    <row r="75" spans="4:10" x14ac:dyDescent="0.25">
      <c r="D75" s="114"/>
      <c r="E75" s="114"/>
      <c r="F75" s="114"/>
      <c r="G75" s="114"/>
      <c r="H75" s="114"/>
      <c r="I75" s="114"/>
      <c r="J75" s="114"/>
    </row>
    <row r="76" spans="4:10" x14ac:dyDescent="0.25">
      <c r="D76" s="114"/>
      <c r="E76" s="114"/>
      <c r="F76" s="114"/>
      <c r="G76" s="114"/>
      <c r="H76" s="114"/>
      <c r="I76" s="114"/>
      <c r="J76" s="114"/>
    </row>
    <row r="77" spans="4:10" x14ac:dyDescent="0.25">
      <c r="D77" s="114"/>
      <c r="E77" s="114"/>
      <c r="F77" s="114"/>
      <c r="G77" s="114"/>
      <c r="H77" s="114"/>
      <c r="I77" s="114"/>
      <c r="J77" s="114"/>
    </row>
    <row r="78" spans="4:10" x14ac:dyDescent="0.25">
      <c r="D78" s="114"/>
      <c r="E78" s="114"/>
      <c r="F78" s="114"/>
      <c r="G78" s="114"/>
      <c r="H78" s="114"/>
      <c r="I78" s="114"/>
      <c r="J78" s="114"/>
    </row>
    <row r="79" spans="4:10" x14ac:dyDescent="0.25">
      <c r="D79" s="114"/>
      <c r="E79" s="114"/>
      <c r="F79" s="114"/>
      <c r="G79" s="114"/>
      <c r="H79" s="114"/>
      <c r="I79" s="114"/>
      <c r="J79" s="114"/>
    </row>
    <row r="80" spans="4:10" x14ac:dyDescent="0.25">
      <c r="D80" s="114"/>
      <c r="E80" s="114"/>
      <c r="F80" s="114"/>
      <c r="G80" s="114"/>
      <c r="H80" s="114"/>
      <c r="I80" s="114"/>
      <c r="J80" s="114"/>
    </row>
    <row r="81" spans="4:10" x14ac:dyDescent="0.25">
      <c r="D81" s="114"/>
      <c r="E81" s="114"/>
      <c r="F81" s="114"/>
      <c r="G81" s="114"/>
      <c r="H81" s="114"/>
      <c r="I81" s="114"/>
      <c r="J81" s="114"/>
    </row>
    <row r="82" spans="4:10" x14ac:dyDescent="0.25">
      <c r="D82" s="114"/>
      <c r="E82" s="114"/>
      <c r="F82" s="114"/>
      <c r="G82" s="114"/>
      <c r="H82" s="114"/>
      <c r="I82" s="114"/>
      <c r="J82" s="114"/>
    </row>
    <row r="83" spans="4:10" x14ac:dyDescent="0.25">
      <c r="D83" s="114"/>
      <c r="E83" s="114"/>
      <c r="F83" s="114"/>
      <c r="G83" s="114"/>
      <c r="H83" s="114"/>
      <c r="I83" s="114"/>
      <c r="J83" s="114"/>
    </row>
    <row r="84" spans="4:10" x14ac:dyDescent="0.25">
      <c r="D84" s="114"/>
      <c r="E84" s="114"/>
      <c r="F84" s="114"/>
      <c r="G84" s="114"/>
      <c r="H84" s="114"/>
      <c r="I84" s="114"/>
      <c r="J84" s="114"/>
    </row>
    <row r="85" spans="4:10" x14ac:dyDescent="0.25">
      <c r="D85" s="114"/>
      <c r="E85" s="114"/>
      <c r="F85" s="114"/>
      <c r="G85" s="114"/>
      <c r="H85" s="114"/>
      <c r="I85" s="114"/>
      <c r="J85" s="114"/>
    </row>
    <row r="86" spans="4:10" x14ac:dyDescent="0.25">
      <c r="D86" s="114"/>
      <c r="E86" s="114"/>
      <c r="F86" s="114"/>
      <c r="G86" s="114"/>
      <c r="H86" s="114"/>
      <c r="I86" s="114"/>
      <c r="J86" s="114"/>
    </row>
    <row r="87" spans="4:10" x14ac:dyDescent="0.25">
      <c r="D87" s="114"/>
      <c r="E87" s="114"/>
      <c r="F87" s="114"/>
      <c r="G87" s="114"/>
      <c r="H87" s="114"/>
      <c r="I87" s="114"/>
      <c r="J87" s="114"/>
    </row>
    <row r="88" spans="4:10" x14ac:dyDescent="0.25">
      <c r="D88" s="114"/>
      <c r="E88" s="114"/>
      <c r="F88" s="114"/>
      <c r="G88" s="114"/>
      <c r="H88" s="114"/>
      <c r="I88" s="114"/>
      <c r="J88" s="114"/>
    </row>
    <row r="89" spans="4:10" x14ac:dyDescent="0.25">
      <c r="D89" s="114"/>
      <c r="E89" s="114"/>
      <c r="F89" s="114"/>
      <c r="G89" s="114"/>
      <c r="H89" s="114"/>
      <c r="I89" s="114"/>
      <c r="J89" s="114"/>
    </row>
    <row r="90" spans="4:10" x14ac:dyDescent="0.25">
      <c r="D90" s="114"/>
      <c r="E90" s="114"/>
      <c r="F90" s="114"/>
      <c r="G90" s="114"/>
      <c r="H90" s="114"/>
      <c r="I90" s="114"/>
      <c r="J90" s="114"/>
    </row>
    <row r="91" spans="4:10" x14ac:dyDescent="0.25">
      <c r="D91" s="114"/>
      <c r="E91" s="114"/>
      <c r="F91" s="114"/>
      <c r="G91" s="114"/>
      <c r="H91" s="114"/>
      <c r="I91" s="114"/>
      <c r="J91" s="114"/>
    </row>
    <row r="92" spans="4:10" x14ac:dyDescent="0.25">
      <c r="D92" s="114"/>
      <c r="E92" s="114"/>
      <c r="F92" s="114"/>
      <c r="G92" s="114"/>
      <c r="H92" s="114"/>
      <c r="I92" s="114"/>
      <c r="J92" s="114"/>
    </row>
    <row r="93" spans="4:10" x14ac:dyDescent="0.25">
      <c r="D93" s="114"/>
      <c r="E93" s="114"/>
      <c r="F93" s="114"/>
      <c r="G93" s="114"/>
      <c r="H93" s="114"/>
      <c r="I93" s="114"/>
      <c r="J93" s="114"/>
    </row>
    <row r="94" spans="4:10" x14ac:dyDescent="0.25">
      <c r="D94" s="114"/>
      <c r="E94" s="114"/>
      <c r="F94" s="114"/>
      <c r="G94" s="114"/>
      <c r="H94" s="114"/>
      <c r="I94" s="114"/>
      <c r="J94" s="114"/>
    </row>
    <row r="95" spans="4:10" x14ac:dyDescent="0.25">
      <c r="D95" s="114"/>
      <c r="E95" s="114"/>
      <c r="F95" s="114"/>
      <c r="G95" s="114"/>
      <c r="H95" s="114"/>
      <c r="I95" s="114"/>
      <c r="J95" s="114"/>
    </row>
    <row r="96" spans="4:10" x14ac:dyDescent="0.25">
      <c r="D96" s="114"/>
      <c r="E96" s="114"/>
      <c r="F96" s="114"/>
      <c r="G96" s="114"/>
      <c r="H96" s="114"/>
      <c r="I96" s="114"/>
      <c r="J96" s="114"/>
    </row>
    <row r="97" spans="4:10" x14ac:dyDescent="0.25">
      <c r="D97" s="114"/>
      <c r="E97" s="114"/>
      <c r="F97" s="114"/>
      <c r="G97" s="114"/>
      <c r="H97" s="114"/>
      <c r="I97" s="114"/>
      <c r="J97" s="114"/>
    </row>
    <row r="98" spans="4:10" x14ac:dyDescent="0.25">
      <c r="D98" s="114"/>
      <c r="E98" s="114"/>
      <c r="F98" s="114"/>
      <c r="G98" s="114"/>
      <c r="H98" s="114"/>
      <c r="I98" s="114"/>
      <c r="J98" s="114"/>
    </row>
    <row r="99" spans="4:10" x14ac:dyDescent="0.25">
      <c r="D99" s="114"/>
      <c r="E99" s="114"/>
      <c r="F99" s="114"/>
      <c r="G99" s="114"/>
      <c r="H99" s="114"/>
      <c r="I99" s="114"/>
      <c r="J99" s="114"/>
    </row>
    <row r="100" spans="4:10" x14ac:dyDescent="0.25">
      <c r="D100" s="114"/>
      <c r="E100" s="114"/>
      <c r="F100" s="114"/>
      <c r="G100" s="114"/>
      <c r="H100" s="114"/>
      <c r="I100" s="114"/>
      <c r="J100" s="114"/>
    </row>
    <row r="101" spans="4:10" x14ac:dyDescent="0.25">
      <c r="D101" s="114"/>
      <c r="E101" s="114"/>
      <c r="F101" s="114"/>
      <c r="G101" s="114"/>
      <c r="H101" s="114"/>
      <c r="I101" s="114"/>
      <c r="J101" s="114"/>
    </row>
    <row r="102" spans="4:10" x14ac:dyDescent="0.25">
      <c r="D102" s="114"/>
      <c r="E102" s="114"/>
      <c r="F102" s="114"/>
      <c r="G102" s="114"/>
      <c r="H102" s="114"/>
      <c r="I102" s="114"/>
      <c r="J102" s="114"/>
    </row>
    <row r="103" spans="4:10" x14ac:dyDescent="0.25">
      <c r="D103" s="114"/>
      <c r="E103" s="114"/>
      <c r="F103" s="114"/>
      <c r="G103" s="114"/>
      <c r="H103" s="114"/>
      <c r="I103" s="114"/>
      <c r="J103" s="114"/>
    </row>
    <row r="104" spans="4:10" x14ac:dyDescent="0.25">
      <c r="D104" s="114"/>
      <c r="E104" s="114"/>
      <c r="F104" s="114"/>
      <c r="G104" s="114"/>
      <c r="H104" s="114"/>
      <c r="I104" s="114"/>
      <c r="J104" s="114"/>
    </row>
    <row r="105" spans="4:10" x14ac:dyDescent="0.25">
      <c r="D105" s="114"/>
      <c r="E105" s="114"/>
      <c r="F105" s="114"/>
      <c r="G105" s="114"/>
      <c r="H105" s="114"/>
      <c r="I105" s="114"/>
      <c r="J105" s="114"/>
    </row>
    <row r="106" spans="4:10" x14ac:dyDescent="0.25">
      <c r="D106" s="114"/>
      <c r="E106" s="114"/>
      <c r="F106" s="114"/>
      <c r="G106" s="114"/>
      <c r="H106" s="114"/>
      <c r="I106" s="114"/>
      <c r="J106" s="114"/>
    </row>
    <row r="107" spans="4:10" x14ac:dyDescent="0.25">
      <c r="D107" s="114"/>
      <c r="E107" s="114"/>
      <c r="F107" s="114"/>
      <c r="G107" s="114"/>
      <c r="H107" s="114"/>
      <c r="I107" s="114"/>
      <c r="J107" s="114"/>
    </row>
    <row r="108" spans="4:10" x14ac:dyDescent="0.25">
      <c r="D108" s="114"/>
      <c r="E108" s="114"/>
      <c r="F108" s="114"/>
      <c r="G108" s="114"/>
      <c r="H108" s="114"/>
      <c r="I108" s="114"/>
      <c r="J108" s="114"/>
    </row>
    <row r="109" spans="4:10" x14ac:dyDescent="0.25">
      <c r="D109" s="114"/>
      <c r="E109" s="114"/>
      <c r="F109" s="114"/>
      <c r="G109" s="114"/>
      <c r="H109" s="114"/>
      <c r="I109" s="114"/>
      <c r="J109" s="114"/>
    </row>
    <row r="110" spans="4:10" x14ac:dyDescent="0.25">
      <c r="D110" s="114"/>
      <c r="E110" s="114"/>
      <c r="F110" s="114"/>
      <c r="G110" s="114"/>
      <c r="H110" s="114"/>
      <c r="I110" s="114"/>
      <c r="J110" s="114"/>
    </row>
    <row r="111" spans="4:10" x14ac:dyDescent="0.25">
      <c r="D111" s="114"/>
      <c r="E111" s="114"/>
      <c r="F111" s="114"/>
      <c r="G111" s="114"/>
      <c r="H111" s="114"/>
      <c r="I111" s="114"/>
      <c r="J111" s="114"/>
    </row>
    <row r="112" spans="4:10" x14ac:dyDescent="0.25">
      <c r="D112" s="114"/>
      <c r="E112" s="114"/>
      <c r="F112" s="114"/>
      <c r="G112" s="114"/>
      <c r="H112" s="114"/>
      <c r="I112" s="114"/>
      <c r="J112" s="114"/>
    </row>
    <row r="113" spans="4:10" x14ac:dyDescent="0.25">
      <c r="D113" s="114"/>
      <c r="E113" s="114"/>
      <c r="F113" s="114"/>
      <c r="G113" s="114"/>
      <c r="H113" s="114"/>
      <c r="I113" s="114"/>
      <c r="J113" s="114"/>
    </row>
    <row r="114" spans="4:10" x14ac:dyDescent="0.25">
      <c r="D114" s="114"/>
      <c r="E114" s="114"/>
      <c r="F114" s="114"/>
      <c r="G114" s="114"/>
      <c r="H114" s="114"/>
      <c r="I114" s="114"/>
      <c r="J114" s="114"/>
    </row>
    <row r="115" spans="4:10" x14ac:dyDescent="0.25">
      <c r="D115" s="114"/>
      <c r="E115" s="114"/>
      <c r="F115" s="114"/>
      <c r="G115" s="114"/>
      <c r="H115" s="114"/>
      <c r="I115" s="114"/>
      <c r="J115" s="114"/>
    </row>
    <row r="116" spans="4:10" x14ac:dyDescent="0.25">
      <c r="D116" s="114"/>
      <c r="E116" s="114"/>
      <c r="F116" s="114"/>
      <c r="G116" s="114"/>
      <c r="H116" s="114"/>
      <c r="I116" s="114"/>
      <c r="J116" s="114"/>
    </row>
    <row r="117" spans="4:10" x14ac:dyDescent="0.25">
      <c r="D117" s="114"/>
      <c r="E117" s="114"/>
      <c r="F117" s="114"/>
      <c r="G117" s="114"/>
      <c r="H117" s="114"/>
      <c r="I117" s="114"/>
      <c r="J117" s="114"/>
    </row>
    <row r="118" spans="4:10" x14ac:dyDescent="0.25">
      <c r="D118" s="114"/>
      <c r="E118" s="114"/>
      <c r="F118" s="114"/>
      <c r="G118" s="114"/>
      <c r="H118" s="114"/>
      <c r="I118" s="114"/>
      <c r="J118" s="114"/>
    </row>
    <row r="119" spans="4:10" x14ac:dyDescent="0.25">
      <c r="D119" s="114"/>
      <c r="E119" s="114"/>
      <c r="F119" s="114"/>
      <c r="G119" s="114"/>
      <c r="H119" s="114"/>
      <c r="I119" s="114"/>
      <c r="J119" s="114"/>
    </row>
    <row r="120" spans="4:10" x14ac:dyDescent="0.25">
      <c r="D120" s="114"/>
      <c r="E120" s="114"/>
      <c r="F120" s="114"/>
      <c r="G120" s="114"/>
      <c r="H120" s="114"/>
      <c r="I120" s="114"/>
      <c r="J120" s="114"/>
    </row>
    <row r="121" spans="4:10" x14ac:dyDescent="0.25">
      <c r="D121" s="114"/>
      <c r="E121" s="114"/>
      <c r="F121" s="114"/>
      <c r="G121" s="114"/>
      <c r="H121" s="114"/>
      <c r="I121" s="114"/>
      <c r="J121" s="114"/>
    </row>
    <row r="122" spans="4:10" x14ac:dyDescent="0.25">
      <c r="D122" s="114"/>
      <c r="E122" s="114"/>
      <c r="F122" s="114"/>
      <c r="G122" s="114"/>
      <c r="H122" s="114"/>
      <c r="I122" s="114"/>
      <c r="J122" s="114"/>
    </row>
    <row r="123" spans="4:10" x14ac:dyDescent="0.25">
      <c r="D123" s="114"/>
      <c r="E123" s="114"/>
      <c r="F123" s="114"/>
      <c r="G123" s="114"/>
      <c r="H123" s="114"/>
      <c r="I123" s="114"/>
      <c r="J123" s="114"/>
    </row>
    <row r="124" spans="4:10" x14ac:dyDescent="0.25">
      <c r="D124" s="114"/>
      <c r="E124" s="114"/>
      <c r="F124" s="114"/>
      <c r="G124" s="114"/>
      <c r="H124" s="114"/>
      <c r="I124" s="114"/>
      <c r="J124" s="114"/>
    </row>
    <row r="125" spans="4:10" x14ac:dyDescent="0.25">
      <c r="D125" s="114"/>
      <c r="E125" s="114"/>
      <c r="F125" s="114"/>
      <c r="G125" s="114"/>
      <c r="H125" s="114"/>
      <c r="I125" s="114"/>
      <c r="J125" s="114"/>
    </row>
    <row r="126" spans="4:10" x14ac:dyDescent="0.25">
      <c r="D126" s="114"/>
      <c r="E126" s="114"/>
      <c r="F126" s="114"/>
      <c r="G126" s="114"/>
      <c r="H126" s="114"/>
      <c r="I126" s="114"/>
      <c r="J126" s="114"/>
    </row>
    <row r="127" spans="4:10" x14ac:dyDescent="0.25">
      <c r="D127" s="114"/>
      <c r="E127" s="114"/>
      <c r="F127" s="114"/>
      <c r="G127" s="114"/>
      <c r="H127" s="114"/>
      <c r="I127" s="114"/>
      <c r="J127" s="114"/>
    </row>
    <row r="128" spans="4:10" x14ac:dyDescent="0.25">
      <c r="D128" s="114"/>
      <c r="E128" s="114"/>
      <c r="F128" s="114"/>
      <c r="G128" s="114"/>
      <c r="H128" s="114"/>
      <c r="I128" s="114"/>
      <c r="J128" s="114"/>
    </row>
    <row r="129" spans="4:10" x14ac:dyDescent="0.25">
      <c r="D129" s="114"/>
      <c r="E129" s="114"/>
      <c r="F129" s="114"/>
      <c r="G129" s="114"/>
      <c r="H129" s="114"/>
      <c r="I129" s="114"/>
      <c r="J129" s="114"/>
    </row>
    <row r="130" spans="4:10" x14ac:dyDescent="0.25">
      <c r="D130" s="114"/>
      <c r="E130" s="114"/>
      <c r="F130" s="114"/>
      <c r="G130" s="114"/>
      <c r="H130" s="114"/>
      <c r="I130" s="114"/>
      <c r="J130" s="114"/>
    </row>
    <row r="131" spans="4:10" x14ac:dyDescent="0.25">
      <c r="D131" s="114"/>
      <c r="E131" s="114"/>
      <c r="F131" s="114"/>
      <c r="G131" s="114"/>
      <c r="H131" s="114"/>
      <c r="I131" s="114"/>
      <c r="J131" s="114"/>
    </row>
    <row r="132" spans="4:10" x14ac:dyDescent="0.25">
      <c r="D132" s="114"/>
      <c r="E132" s="114"/>
      <c r="F132" s="114"/>
      <c r="G132" s="114"/>
      <c r="H132" s="114"/>
      <c r="I132" s="114"/>
      <c r="J132" s="114"/>
    </row>
    <row r="133" spans="4:10" x14ac:dyDescent="0.25">
      <c r="D133" s="114"/>
      <c r="E133" s="114"/>
      <c r="F133" s="114"/>
      <c r="G133" s="114"/>
      <c r="H133" s="114"/>
      <c r="I133" s="114"/>
      <c r="J133" s="114"/>
    </row>
    <row r="134" spans="4:10" x14ac:dyDescent="0.25">
      <c r="D134" s="114"/>
      <c r="E134" s="114"/>
      <c r="F134" s="114"/>
      <c r="G134" s="114"/>
      <c r="H134" s="114"/>
      <c r="I134" s="114"/>
      <c r="J134" s="114"/>
    </row>
    <row r="135" spans="4:10" x14ac:dyDescent="0.25">
      <c r="D135" s="114"/>
      <c r="E135" s="114"/>
      <c r="F135" s="114"/>
      <c r="G135" s="114"/>
      <c r="H135" s="114"/>
      <c r="I135" s="114"/>
      <c r="J135" s="114"/>
    </row>
    <row r="136" spans="4:10" x14ac:dyDescent="0.25">
      <c r="D136" s="114"/>
      <c r="E136" s="114"/>
      <c r="F136" s="114"/>
      <c r="G136" s="114"/>
      <c r="H136" s="114"/>
      <c r="I136" s="114"/>
      <c r="J136" s="114"/>
    </row>
    <row r="137" spans="4:10" x14ac:dyDescent="0.25">
      <c r="D137" s="114"/>
      <c r="E137" s="114"/>
      <c r="F137" s="114"/>
      <c r="G137" s="114"/>
      <c r="H137" s="114"/>
      <c r="I137" s="114"/>
      <c r="J137" s="114"/>
    </row>
    <row r="138" spans="4:10" x14ac:dyDescent="0.25">
      <c r="D138" s="114"/>
      <c r="E138" s="114"/>
      <c r="F138" s="114"/>
      <c r="G138" s="114"/>
      <c r="H138" s="114"/>
      <c r="I138" s="114"/>
      <c r="J138" s="114"/>
    </row>
    <row r="139" spans="4:10" x14ac:dyDescent="0.25">
      <c r="D139" s="114"/>
      <c r="E139" s="114"/>
      <c r="F139" s="114"/>
      <c r="G139" s="114"/>
      <c r="H139" s="114"/>
      <c r="I139" s="114"/>
      <c r="J139" s="114"/>
    </row>
    <row r="140" spans="4:10" x14ac:dyDescent="0.25">
      <c r="D140" s="114"/>
      <c r="E140" s="114"/>
      <c r="F140" s="114"/>
      <c r="G140" s="114"/>
      <c r="H140" s="114"/>
      <c r="I140" s="114"/>
      <c r="J140" s="114"/>
    </row>
    <row r="141" spans="4:10" x14ac:dyDescent="0.25">
      <c r="D141" s="114"/>
      <c r="E141" s="114"/>
      <c r="F141" s="114"/>
      <c r="G141" s="114"/>
      <c r="H141" s="114"/>
      <c r="I141" s="114"/>
      <c r="J141" s="114"/>
    </row>
    <row r="142" spans="4:10" x14ac:dyDescent="0.25">
      <c r="D142" s="114"/>
      <c r="E142" s="114"/>
      <c r="F142" s="114"/>
      <c r="G142" s="114"/>
      <c r="H142" s="114"/>
      <c r="I142" s="114"/>
      <c r="J142" s="114"/>
    </row>
    <row r="143" spans="4:10" x14ac:dyDescent="0.25">
      <c r="D143" s="114"/>
      <c r="E143" s="114"/>
      <c r="F143" s="114"/>
      <c r="G143" s="114"/>
      <c r="H143" s="114"/>
      <c r="I143" s="114"/>
      <c r="J143" s="114"/>
    </row>
    <row r="144" spans="4:10" x14ac:dyDescent="0.25">
      <c r="D144" s="114"/>
      <c r="E144" s="114"/>
      <c r="F144" s="114"/>
      <c r="G144" s="114"/>
      <c r="H144" s="114"/>
      <c r="I144" s="114"/>
      <c r="J144" s="114"/>
    </row>
    <row r="145" spans="4:10" x14ac:dyDescent="0.25">
      <c r="D145" s="114"/>
      <c r="E145" s="114"/>
      <c r="F145" s="114"/>
      <c r="G145" s="114"/>
      <c r="H145" s="114"/>
      <c r="I145" s="114"/>
      <c r="J145" s="114"/>
    </row>
    <row r="146" spans="4:10" x14ac:dyDescent="0.25">
      <c r="D146" s="114"/>
      <c r="E146" s="114"/>
      <c r="F146" s="114"/>
      <c r="G146" s="114"/>
      <c r="H146" s="114"/>
      <c r="I146" s="114"/>
      <c r="J146" s="114"/>
    </row>
    <row r="147" spans="4:10" x14ac:dyDescent="0.25">
      <c r="D147" s="114"/>
      <c r="E147" s="114"/>
      <c r="F147" s="114"/>
      <c r="G147" s="114"/>
      <c r="H147" s="114"/>
      <c r="I147" s="114"/>
      <c r="J147" s="114"/>
    </row>
    <row r="148" spans="4:10" x14ac:dyDescent="0.25">
      <c r="D148" s="114"/>
      <c r="E148" s="114"/>
      <c r="F148" s="114"/>
      <c r="G148" s="114"/>
      <c r="H148" s="114"/>
      <c r="I148" s="114"/>
      <c r="J148" s="114"/>
    </row>
    <row r="149" spans="4:10" x14ac:dyDescent="0.25">
      <c r="D149" s="114"/>
      <c r="E149" s="114"/>
      <c r="F149" s="114"/>
      <c r="G149" s="114"/>
      <c r="H149" s="114"/>
      <c r="I149" s="114"/>
      <c r="J149" s="114"/>
    </row>
    <row r="150" spans="4:10" x14ac:dyDescent="0.25">
      <c r="D150" s="114"/>
      <c r="E150" s="114"/>
      <c r="F150" s="114"/>
      <c r="G150" s="114"/>
      <c r="H150" s="114"/>
      <c r="I150" s="114"/>
      <c r="J150" s="114"/>
    </row>
    <row r="151" spans="4:10" x14ac:dyDescent="0.25">
      <c r="D151" s="114"/>
      <c r="E151" s="114"/>
      <c r="F151" s="114"/>
      <c r="G151" s="114"/>
      <c r="H151" s="114"/>
      <c r="I151" s="114"/>
      <c r="J151" s="114"/>
    </row>
    <row r="152" spans="4:10" x14ac:dyDescent="0.25">
      <c r="D152" s="114"/>
      <c r="E152" s="114"/>
      <c r="F152" s="114"/>
      <c r="G152" s="114"/>
      <c r="H152" s="114"/>
      <c r="I152" s="114"/>
      <c r="J152" s="114"/>
    </row>
    <row r="153" spans="4:10" x14ac:dyDescent="0.25">
      <c r="D153" s="114"/>
      <c r="E153" s="114"/>
      <c r="F153" s="114"/>
      <c r="G153" s="114"/>
      <c r="H153" s="114"/>
      <c r="I153" s="114"/>
      <c r="J153" s="114"/>
    </row>
    <row r="154" spans="4:10" x14ac:dyDescent="0.25">
      <c r="D154" s="114"/>
      <c r="E154" s="114"/>
      <c r="F154" s="114"/>
      <c r="G154" s="114"/>
      <c r="H154" s="114"/>
      <c r="I154" s="114"/>
      <c r="J154" s="114"/>
    </row>
    <row r="155" spans="4:10" x14ac:dyDescent="0.25">
      <c r="D155" s="114"/>
      <c r="E155" s="114"/>
      <c r="F155" s="114"/>
      <c r="G155" s="114"/>
      <c r="H155" s="114"/>
      <c r="I155" s="114"/>
      <c r="J155" s="114"/>
    </row>
    <row r="156" spans="4:10" x14ac:dyDescent="0.25">
      <c r="D156" s="114"/>
      <c r="E156" s="114"/>
      <c r="F156" s="114"/>
      <c r="G156" s="114"/>
      <c r="H156" s="114"/>
      <c r="I156" s="114"/>
      <c r="J156" s="114"/>
    </row>
    <row r="157" spans="4:10" x14ac:dyDescent="0.25">
      <c r="D157" s="114"/>
      <c r="E157" s="114"/>
      <c r="F157" s="114"/>
      <c r="G157" s="114"/>
      <c r="H157" s="114"/>
      <c r="I157" s="114"/>
      <c r="J157" s="114"/>
    </row>
    <row r="158" spans="4:10" x14ac:dyDescent="0.25">
      <c r="D158" s="114"/>
      <c r="E158" s="114"/>
      <c r="F158" s="114"/>
      <c r="G158" s="114"/>
      <c r="H158" s="114"/>
      <c r="I158" s="114"/>
      <c r="J158" s="114"/>
    </row>
    <row r="159" spans="4:10" x14ac:dyDescent="0.25">
      <c r="D159" s="114"/>
      <c r="E159" s="114"/>
      <c r="F159" s="114"/>
      <c r="G159" s="114"/>
      <c r="H159" s="114"/>
      <c r="I159" s="114"/>
      <c r="J159" s="114"/>
    </row>
    <row r="160" spans="4:10" x14ac:dyDescent="0.25">
      <c r="D160" s="114"/>
      <c r="E160" s="114"/>
      <c r="F160" s="114"/>
      <c r="G160" s="114"/>
      <c r="H160" s="114"/>
      <c r="I160" s="114"/>
      <c r="J160" s="114"/>
    </row>
    <row r="161" spans="4:10" x14ac:dyDescent="0.25">
      <c r="D161" s="114"/>
      <c r="E161" s="114"/>
      <c r="F161" s="114"/>
      <c r="G161" s="114"/>
      <c r="H161" s="114"/>
      <c r="I161" s="114"/>
      <c r="J161" s="114"/>
    </row>
    <row r="162" spans="4:10" x14ac:dyDescent="0.25">
      <c r="D162" s="114"/>
      <c r="E162" s="114"/>
      <c r="F162" s="114"/>
      <c r="G162" s="114"/>
      <c r="H162" s="114"/>
      <c r="I162" s="114"/>
      <c r="J162" s="114"/>
    </row>
    <row r="163" spans="4:10" x14ac:dyDescent="0.25">
      <c r="D163" s="114"/>
      <c r="E163" s="114"/>
      <c r="F163" s="114"/>
      <c r="G163" s="114"/>
      <c r="H163" s="114"/>
      <c r="I163" s="114"/>
      <c r="J163" s="114"/>
    </row>
    <row r="164" spans="4:10" x14ac:dyDescent="0.25">
      <c r="D164" s="114"/>
      <c r="E164" s="114"/>
      <c r="F164" s="114"/>
      <c r="G164" s="114"/>
      <c r="H164" s="114"/>
      <c r="I164" s="114"/>
      <c r="J164" s="114"/>
    </row>
    <row r="165" spans="4:10" x14ac:dyDescent="0.25">
      <c r="D165" s="114"/>
      <c r="E165" s="114"/>
      <c r="F165" s="114"/>
      <c r="G165" s="114"/>
      <c r="H165" s="114"/>
      <c r="I165" s="114"/>
      <c r="J165" s="114"/>
    </row>
    <row r="166" spans="4:10" x14ac:dyDescent="0.25">
      <c r="D166" s="114"/>
      <c r="E166" s="114"/>
      <c r="F166" s="114"/>
      <c r="G166" s="114"/>
      <c r="H166" s="114"/>
      <c r="I166" s="114"/>
      <c r="J166" s="114"/>
    </row>
    <row r="167" spans="4:10" x14ac:dyDescent="0.25">
      <c r="D167" s="114"/>
      <c r="E167" s="114"/>
      <c r="F167" s="114"/>
      <c r="G167" s="114"/>
      <c r="H167" s="114"/>
      <c r="I167" s="114"/>
      <c r="J167" s="114"/>
    </row>
    <row r="168" spans="4:10" x14ac:dyDescent="0.25">
      <c r="D168" s="114"/>
      <c r="E168" s="114"/>
      <c r="F168" s="114"/>
      <c r="G168" s="114"/>
      <c r="H168" s="114"/>
      <c r="I168" s="114"/>
      <c r="J168" s="114"/>
    </row>
    <row r="169" spans="4:10" x14ac:dyDescent="0.25">
      <c r="D169" s="114"/>
      <c r="E169" s="114"/>
      <c r="F169" s="114"/>
      <c r="G169" s="114"/>
      <c r="H169" s="114"/>
      <c r="I169" s="114"/>
      <c r="J169" s="114"/>
    </row>
    <row r="170" spans="4:10" x14ac:dyDescent="0.25">
      <c r="D170" s="114"/>
      <c r="E170" s="114"/>
      <c r="F170" s="114"/>
      <c r="G170" s="114"/>
      <c r="H170" s="114"/>
      <c r="I170" s="114"/>
      <c r="J170" s="114"/>
    </row>
    <row r="171" spans="4:10" x14ac:dyDescent="0.25">
      <c r="D171" s="114"/>
      <c r="E171" s="114"/>
      <c r="F171" s="114"/>
      <c r="G171" s="114"/>
      <c r="H171" s="114"/>
      <c r="I171" s="114"/>
      <c r="J171" s="114"/>
    </row>
    <row r="172" spans="4:10" x14ac:dyDescent="0.25">
      <c r="D172" s="114"/>
      <c r="E172" s="114"/>
      <c r="F172" s="114"/>
      <c r="G172" s="114"/>
      <c r="H172" s="114"/>
      <c r="I172" s="114"/>
      <c r="J172" s="114"/>
    </row>
    <row r="173" spans="4:10" x14ac:dyDescent="0.25">
      <c r="D173" s="114"/>
      <c r="E173" s="114"/>
      <c r="F173" s="114"/>
      <c r="G173" s="114"/>
      <c r="H173" s="114"/>
      <c r="I173" s="114"/>
      <c r="J173" s="114"/>
    </row>
    <row r="174" spans="4:10" x14ac:dyDescent="0.25">
      <c r="D174" s="114"/>
      <c r="E174" s="114"/>
      <c r="F174" s="114"/>
      <c r="G174" s="114"/>
      <c r="H174" s="114"/>
      <c r="I174" s="114"/>
      <c r="J174" s="114"/>
    </row>
    <row r="175" spans="4:10" x14ac:dyDescent="0.25">
      <c r="D175" s="114"/>
      <c r="E175" s="114"/>
      <c r="F175" s="114"/>
      <c r="G175" s="114"/>
      <c r="H175" s="114"/>
      <c r="I175" s="114"/>
      <c r="J175" s="114"/>
    </row>
    <row r="176" spans="4:10" x14ac:dyDescent="0.25">
      <c r="D176" s="114"/>
      <c r="E176" s="114"/>
      <c r="F176" s="114"/>
      <c r="G176" s="114"/>
      <c r="H176" s="114"/>
      <c r="I176" s="114"/>
      <c r="J176" s="114"/>
    </row>
    <row r="177" spans="4:10" x14ac:dyDescent="0.25">
      <c r="D177" s="114"/>
      <c r="E177" s="114"/>
      <c r="F177" s="114"/>
      <c r="G177" s="114"/>
      <c r="H177" s="114"/>
      <c r="I177" s="114"/>
      <c r="J177" s="114"/>
    </row>
    <row r="178" spans="4:10" x14ac:dyDescent="0.25">
      <c r="D178" s="114"/>
      <c r="E178" s="114"/>
      <c r="F178" s="114"/>
      <c r="G178" s="114"/>
      <c r="H178" s="114"/>
      <c r="I178" s="114"/>
      <c r="J178" s="114"/>
    </row>
    <row r="179" spans="4:10" x14ac:dyDescent="0.25">
      <c r="D179" s="114"/>
      <c r="E179" s="114"/>
      <c r="F179" s="114"/>
      <c r="G179" s="114"/>
      <c r="H179" s="114"/>
      <c r="I179" s="114"/>
      <c r="J179" s="114"/>
    </row>
    <row r="180" spans="4:10" x14ac:dyDescent="0.25">
      <c r="D180" s="114"/>
      <c r="E180" s="114"/>
      <c r="F180" s="114"/>
      <c r="G180" s="114"/>
      <c r="H180" s="114"/>
      <c r="I180" s="114"/>
      <c r="J180" s="114"/>
    </row>
    <row r="181" spans="4:10" x14ac:dyDescent="0.25">
      <c r="D181" s="114"/>
      <c r="E181" s="114"/>
      <c r="F181" s="114"/>
      <c r="G181" s="114"/>
      <c r="H181" s="114"/>
      <c r="I181" s="114"/>
      <c r="J181" s="114"/>
    </row>
    <row r="182" spans="4:10" x14ac:dyDescent="0.25">
      <c r="D182" s="114"/>
      <c r="E182" s="114"/>
      <c r="F182" s="114"/>
      <c r="G182" s="114"/>
      <c r="H182" s="114"/>
      <c r="I182" s="114"/>
      <c r="J182" s="114"/>
    </row>
    <row r="183" spans="4:10" x14ac:dyDescent="0.25">
      <c r="D183" s="114"/>
      <c r="E183" s="114"/>
      <c r="F183" s="114"/>
      <c r="G183" s="114"/>
      <c r="H183" s="114"/>
      <c r="I183" s="114"/>
      <c r="J183" s="114"/>
    </row>
    <row r="184" spans="4:10" x14ac:dyDescent="0.25">
      <c r="D184" s="114"/>
      <c r="E184" s="114"/>
      <c r="F184" s="114"/>
      <c r="G184" s="114"/>
      <c r="H184" s="114"/>
      <c r="I184" s="114"/>
      <c r="J184" s="114"/>
    </row>
    <row r="185" spans="4:10" x14ac:dyDescent="0.25">
      <c r="D185" s="114"/>
      <c r="E185" s="114"/>
      <c r="F185" s="114"/>
      <c r="G185" s="114"/>
      <c r="H185" s="114"/>
      <c r="I185" s="114"/>
      <c r="J185" s="114"/>
    </row>
    <row r="186" spans="4:10" x14ac:dyDescent="0.25">
      <c r="D186" s="114"/>
      <c r="E186" s="114"/>
      <c r="F186" s="114"/>
      <c r="G186" s="114"/>
      <c r="H186" s="114"/>
      <c r="I186" s="114"/>
      <c r="J186" s="114"/>
    </row>
    <row r="187" spans="4:10" x14ac:dyDescent="0.25">
      <c r="D187" s="114"/>
      <c r="E187" s="114"/>
      <c r="F187" s="114"/>
      <c r="G187" s="114"/>
      <c r="H187" s="114"/>
      <c r="I187" s="114"/>
      <c r="J187" s="114"/>
    </row>
    <row r="188" spans="4:10" x14ac:dyDescent="0.25">
      <c r="D188" s="114"/>
      <c r="E188" s="114"/>
      <c r="F188" s="114"/>
      <c r="G188" s="114"/>
      <c r="H188" s="114"/>
      <c r="I188" s="114"/>
      <c r="J188" s="114"/>
    </row>
    <row r="189" spans="4:10" x14ac:dyDescent="0.25">
      <c r="D189" s="114"/>
      <c r="E189" s="114"/>
      <c r="F189" s="114"/>
      <c r="G189" s="114"/>
      <c r="H189" s="114"/>
      <c r="I189" s="114"/>
      <c r="J189" s="114"/>
    </row>
    <row r="190" spans="4:10" x14ac:dyDescent="0.25">
      <c r="D190" s="114"/>
      <c r="E190" s="114"/>
      <c r="F190" s="114"/>
      <c r="G190" s="114"/>
      <c r="H190" s="114"/>
      <c r="I190" s="114"/>
      <c r="J190" s="114"/>
    </row>
    <row r="191" spans="4:10" x14ac:dyDescent="0.25">
      <c r="D191" s="114"/>
      <c r="E191" s="114"/>
      <c r="F191" s="114"/>
      <c r="G191" s="114"/>
      <c r="H191" s="114"/>
      <c r="I191" s="114"/>
      <c r="J191" s="114"/>
    </row>
    <row r="192" spans="4:10" x14ac:dyDescent="0.25">
      <c r="D192" s="114"/>
      <c r="E192" s="114"/>
      <c r="F192" s="114"/>
      <c r="G192" s="114"/>
      <c r="H192" s="114"/>
      <c r="I192" s="114"/>
      <c r="J192" s="114"/>
    </row>
    <row r="193" spans="4:10" x14ac:dyDescent="0.25">
      <c r="D193" s="114"/>
      <c r="E193" s="114"/>
      <c r="F193" s="114"/>
      <c r="G193" s="114"/>
      <c r="H193" s="114"/>
      <c r="I193" s="114"/>
      <c r="J193" s="114"/>
    </row>
    <row r="194" spans="4:10" x14ac:dyDescent="0.25">
      <c r="D194" s="114"/>
      <c r="E194" s="114"/>
      <c r="F194" s="114"/>
      <c r="G194" s="114"/>
      <c r="H194" s="114"/>
      <c r="I194" s="114"/>
      <c r="J194" s="114"/>
    </row>
    <row r="195" spans="4:10" x14ac:dyDescent="0.25">
      <c r="D195" s="114"/>
      <c r="E195" s="114"/>
      <c r="F195" s="114"/>
      <c r="G195" s="114"/>
      <c r="H195" s="114"/>
      <c r="I195" s="114"/>
      <c r="J195" s="114"/>
    </row>
    <row r="196" spans="4:10" x14ac:dyDescent="0.25">
      <c r="D196" s="114"/>
      <c r="E196" s="114"/>
      <c r="F196" s="114"/>
      <c r="G196" s="114"/>
      <c r="H196" s="114"/>
      <c r="I196" s="114"/>
      <c r="J196" s="114"/>
    </row>
    <row r="197" spans="4:10" x14ac:dyDescent="0.25">
      <c r="D197" s="114"/>
      <c r="E197" s="114"/>
      <c r="F197" s="114"/>
      <c r="G197" s="114"/>
      <c r="H197" s="114"/>
      <c r="I197" s="114"/>
      <c r="J197" s="114"/>
    </row>
    <row r="198" spans="4:10" x14ac:dyDescent="0.25">
      <c r="D198" s="114"/>
      <c r="E198" s="114"/>
      <c r="F198" s="114"/>
      <c r="G198" s="114"/>
      <c r="H198" s="114"/>
      <c r="I198" s="114"/>
      <c r="J198" s="114"/>
    </row>
    <row r="199" spans="4:10" x14ac:dyDescent="0.25">
      <c r="D199" s="114"/>
      <c r="E199" s="114"/>
      <c r="F199" s="114"/>
      <c r="G199" s="114"/>
      <c r="H199" s="114"/>
      <c r="I199" s="114"/>
      <c r="J199" s="114"/>
    </row>
    <row r="200" spans="4:10" x14ac:dyDescent="0.25">
      <c r="D200" s="114"/>
      <c r="E200" s="114"/>
      <c r="F200" s="114"/>
      <c r="G200" s="114"/>
      <c r="H200" s="114"/>
      <c r="I200" s="114"/>
      <c r="J200" s="114"/>
    </row>
    <row r="201" spans="4:10" x14ac:dyDescent="0.25">
      <c r="D201" s="114"/>
      <c r="E201" s="114"/>
      <c r="F201" s="114"/>
      <c r="G201" s="114"/>
      <c r="H201" s="114"/>
      <c r="I201" s="114"/>
      <c r="J201" s="114"/>
    </row>
    <row r="202" spans="4:10" x14ac:dyDescent="0.25">
      <c r="D202" s="114"/>
      <c r="E202" s="114"/>
      <c r="F202" s="114"/>
      <c r="G202" s="114"/>
      <c r="H202" s="114"/>
      <c r="I202" s="114"/>
      <c r="J202" s="114"/>
    </row>
    <row r="203" spans="4:10" x14ac:dyDescent="0.25">
      <c r="D203" s="114"/>
      <c r="E203" s="114"/>
      <c r="F203" s="114"/>
      <c r="G203" s="114"/>
      <c r="H203" s="114"/>
      <c r="I203" s="114"/>
      <c r="J203" s="114"/>
    </row>
    <row r="204" spans="4:10" x14ac:dyDescent="0.25">
      <c r="D204" s="114"/>
      <c r="E204" s="114"/>
      <c r="F204" s="114"/>
      <c r="G204" s="114"/>
      <c r="H204" s="114"/>
      <c r="I204" s="114"/>
      <c r="J204" s="114"/>
    </row>
    <row r="205" spans="4:10" x14ac:dyDescent="0.25">
      <c r="D205" s="114"/>
      <c r="E205" s="114"/>
      <c r="F205" s="114"/>
      <c r="G205" s="114"/>
      <c r="H205" s="114"/>
      <c r="I205" s="114"/>
      <c r="J205" s="114"/>
    </row>
    <row r="206" spans="4:10" x14ac:dyDescent="0.25">
      <c r="D206" s="114"/>
      <c r="E206" s="114"/>
      <c r="F206" s="114"/>
      <c r="G206" s="114"/>
      <c r="H206" s="114"/>
      <c r="I206" s="114"/>
      <c r="J206" s="114"/>
    </row>
    <row r="207" spans="4:10" x14ac:dyDescent="0.25">
      <c r="D207" s="114"/>
      <c r="E207" s="114"/>
      <c r="F207" s="114"/>
      <c r="G207" s="114"/>
      <c r="H207" s="114"/>
      <c r="I207" s="114"/>
      <c r="J207" s="114"/>
    </row>
    <row r="208" spans="4:10" x14ac:dyDescent="0.25">
      <c r="D208" s="114"/>
      <c r="E208" s="114"/>
      <c r="F208" s="114"/>
      <c r="G208" s="114"/>
      <c r="H208" s="114"/>
      <c r="I208" s="114"/>
      <c r="J208" s="114"/>
    </row>
    <row r="209" spans="4:10" x14ac:dyDescent="0.25">
      <c r="D209" s="114"/>
      <c r="E209" s="114"/>
      <c r="F209" s="114"/>
      <c r="G209" s="114"/>
      <c r="H209" s="114"/>
      <c r="I209" s="114"/>
      <c r="J209" s="114"/>
    </row>
    <row r="210" spans="4:10" x14ac:dyDescent="0.25">
      <c r="D210" s="114"/>
      <c r="E210" s="114"/>
      <c r="F210" s="114"/>
      <c r="G210" s="114"/>
      <c r="H210" s="114"/>
      <c r="I210" s="114"/>
      <c r="J210" s="114"/>
    </row>
    <row r="211" spans="4:10" x14ac:dyDescent="0.25">
      <c r="D211" s="114"/>
      <c r="E211" s="114"/>
      <c r="F211" s="114"/>
      <c r="G211" s="114"/>
      <c r="H211" s="114"/>
      <c r="I211" s="114"/>
      <c r="J211" s="114"/>
    </row>
    <row r="212" spans="4:10" x14ac:dyDescent="0.25">
      <c r="D212" s="114"/>
      <c r="E212" s="114"/>
      <c r="F212" s="114"/>
      <c r="G212" s="114"/>
      <c r="H212" s="114"/>
      <c r="I212" s="114"/>
      <c r="J212" s="114"/>
    </row>
    <row r="213" spans="4:10" x14ac:dyDescent="0.25">
      <c r="D213" s="114"/>
      <c r="E213" s="114"/>
      <c r="F213" s="114"/>
      <c r="G213" s="114"/>
      <c r="H213" s="114"/>
      <c r="I213" s="114"/>
      <c r="J213" s="114"/>
    </row>
    <row r="214" spans="4:10" x14ac:dyDescent="0.25">
      <c r="D214" s="114"/>
      <c r="E214" s="114"/>
      <c r="F214" s="114"/>
      <c r="G214" s="114"/>
      <c r="H214" s="114"/>
      <c r="I214" s="114"/>
      <c r="J214" s="114"/>
    </row>
    <row r="215" spans="4:10" x14ac:dyDescent="0.25">
      <c r="D215" s="114"/>
      <c r="E215" s="114"/>
      <c r="F215" s="114"/>
      <c r="G215" s="114"/>
      <c r="H215" s="114"/>
      <c r="I215" s="114"/>
      <c r="J215" s="114"/>
    </row>
    <row r="216" spans="4:10" x14ac:dyDescent="0.25">
      <c r="D216" s="114"/>
      <c r="E216" s="114"/>
      <c r="F216" s="114"/>
      <c r="G216" s="114"/>
      <c r="H216" s="114"/>
      <c r="I216" s="114"/>
      <c r="J216" s="114"/>
    </row>
    <row r="217" spans="4:10" x14ac:dyDescent="0.25">
      <c r="D217" s="114"/>
      <c r="E217" s="114"/>
      <c r="F217" s="114"/>
      <c r="G217" s="114"/>
      <c r="H217" s="114"/>
      <c r="I217" s="114"/>
      <c r="J217" s="114"/>
    </row>
    <row r="218" spans="4:10" x14ac:dyDescent="0.25">
      <c r="D218" s="114"/>
      <c r="E218" s="114"/>
      <c r="F218" s="114"/>
      <c r="G218" s="114"/>
      <c r="H218" s="114"/>
      <c r="I218" s="114"/>
      <c r="J218" s="114"/>
    </row>
    <row r="219" spans="4:10" x14ac:dyDescent="0.25">
      <c r="D219" s="114"/>
      <c r="E219" s="114"/>
      <c r="F219" s="114"/>
      <c r="G219" s="114"/>
      <c r="H219" s="114"/>
      <c r="I219" s="114"/>
      <c r="J219" s="114"/>
    </row>
    <row r="220" spans="4:10" x14ac:dyDescent="0.25">
      <c r="D220" s="114"/>
      <c r="E220" s="114"/>
      <c r="F220" s="114"/>
      <c r="G220" s="114"/>
      <c r="H220" s="114"/>
      <c r="I220" s="114"/>
      <c r="J220" s="114"/>
    </row>
    <row r="221" spans="4:10" x14ac:dyDescent="0.25">
      <c r="D221" s="114"/>
      <c r="E221" s="114"/>
      <c r="F221" s="114"/>
      <c r="G221" s="114"/>
      <c r="H221" s="114"/>
      <c r="I221" s="114"/>
      <c r="J221" s="114"/>
    </row>
    <row r="222" spans="4:10" x14ac:dyDescent="0.25">
      <c r="D222" s="114"/>
      <c r="E222" s="114"/>
      <c r="F222" s="114"/>
      <c r="G222" s="114"/>
      <c r="H222" s="114"/>
      <c r="I222" s="114"/>
      <c r="J222" s="114"/>
    </row>
    <row r="223" spans="4:10" x14ac:dyDescent="0.25">
      <c r="D223" s="114"/>
      <c r="E223" s="114"/>
      <c r="F223" s="114"/>
      <c r="G223" s="114"/>
      <c r="H223" s="114"/>
      <c r="I223" s="114"/>
      <c r="J223" s="114"/>
    </row>
    <row r="224" spans="4:10" x14ac:dyDescent="0.25">
      <c r="D224" s="114"/>
      <c r="E224" s="114"/>
      <c r="F224" s="114"/>
      <c r="G224" s="114"/>
      <c r="H224" s="114"/>
      <c r="I224" s="114"/>
      <c r="J224" s="114"/>
    </row>
    <row r="225" spans="4:10" x14ac:dyDescent="0.25">
      <c r="D225" s="114"/>
      <c r="E225" s="114"/>
      <c r="F225" s="114"/>
      <c r="G225" s="114"/>
      <c r="H225" s="114"/>
      <c r="I225" s="114"/>
      <c r="J225" s="114"/>
    </row>
    <row r="226" spans="4:10" x14ac:dyDescent="0.25">
      <c r="D226" s="114"/>
      <c r="E226" s="114"/>
      <c r="F226" s="114"/>
      <c r="G226" s="114"/>
      <c r="H226" s="114"/>
      <c r="I226" s="114"/>
      <c r="J226" s="114"/>
    </row>
    <row r="227" spans="4:10" x14ac:dyDescent="0.25">
      <c r="D227" s="114"/>
      <c r="E227" s="114"/>
      <c r="F227" s="114"/>
      <c r="G227" s="114"/>
      <c r="H227" s="114"/>
      <c r="I227" s="114"/>
      <c r="J227" s="114"/>
    </row>
    <row r="228" spans="4:10" x14ac:dyDescent="0.25">
      <c r="D228" s="114"/>
      <c r="E228" s="114"/>
      <c r="F228" s="114"/>
      <c r="G228" s="114"/>
      <c r="H228" s="114"/>
      <c r="I228" s="114"/>
      <c r="J228" s="114"/>
    </row>
    <row r="229" spans="4:10" x14ac:dyDescent="0.25">
      <c r="D229" s="114"/>
      <c r="E229" s="114"/>
      <c r="F229" s="114"/>
      <c r="G229" s="114"/>
      <c r="H229" s="114"/>
      <c r="I229" s="114"/>
      <c r="J229" s="114"/>
    </row>
    <row r="230" spans="4:10" x14ac:dyDescent="0.25">
      <c r="D230" s="114"/>
      <c r="E230" s="114"/>
      <c r="F230" s="114"/>
      <c r="G230" s="114"/>
      <c r="H230" s="114"/>
      <c r="I230" s="114"/>
      <c r="J230" s="114"/>
    </row>
    <row r="231" spans="4:10" x14ac:dyDescent="0.25">
      <c r="D231" s="114"/>
      <c r="E231" s="114"/>
      <c r="F231" s="114"/>
      <c r="G231" s="114"/>
      <c r="H231" s="114"/>
      <c r="I231" s="114"/>
      <c r="J231" s="114"/>
    </row>
    <row r="232" spans="4:10" x14ac:dyDescent="0.25">
      <c r="D232" s="114"/>
      <c r="E232" s="114"/>
      <c r="F232" s="114"/>
      <c r="G232" s="114"/>
      <c r="H232" s="114"/>
      <c r="I232" s="114"/>
      <c r="J232" s="114"/>
    </row>
    <row r="233" spans="4:10" x14ac:dyDescent="0.25">
      <c r="D233" s="114"/>
      <c r="E233" s="114"/>
      <c r="F233" s="114"/>
      <c r="G233" s="114"/>
      <c r="H233" s="114"/>
      <c r="I233" s="114"/>
      <c r="J233" s="114"/>
    </row>
    <row r="234" spans="4:10" x14ac:dyDescent="0.25">
      <c r="D234" s="114"/>
      <c r="E234" s="114"/>
      <c r="F234" s="114"/>
      <c r="G234" s="114"/>
      <c r="H234" s="114"/>
      <c r="I234" s="114"/>
      <c r="J234" s="114"/>
    </row>
    <row r="235" spans="4:10" x14ac:dyDescent="0.25">
      <c r="D235" s="114"/>
      <c r="E235" s="114"/>
      <c r="F235" s="114"/>
      <c r="G235" s="114"/>
      <c r="H235" s="114"/>
      <c r="I235" s="114"/>
      <c r="J235" s="114"/>
    </row>
    <row r="236" spans="4:10" x14ac:dyDescent="0.25">
      <c r="D236" s="114"/>
      <c r="E236" s="114"/>
      <c r="F236" s="114"/>
      <c r="G236" s="114"/>
      <c r="H236" s="114"/>
      <c r="I236" s="114"/>
      <c r="J236" s="114"/>
    </row>
    <row r="237" spans="4:10" x14ac:dyDescent="0.25">
      <c r="D237" s="114"/>
      <c r="E237" s="114"/>
      <c r="F237" s="114"/>
      <c r="G237" s="114"/>
      <c r="H237" s="114"/>
      <c r="I237" s="114"/>
      <c r="J237" s="114"/>
    </row>
    <row r="238" spans="4:10" x14ac:dyDescent="0.25">
      <c r="D238" s="114"/>
      <c r="E238" s="114"/>
      <c r="F238" s="114"/>
      <c r="G238" s="114"/>
      <c r="H238" s="114"/>
      <c r="I238" s="114"/>
      <c r="J238" s="114"/>
    </row>
    <row r="239" spans="4:10" x14ac:dyDescent="0.25">
      <c r="D239" s="114"/>
      <c r="E239" s="114"/>
      <c r="F239" s="114"/>
      <c r="G239" s="114"/>
      <c r="H239" s="114"/>
      <c r="I239" s="114"/>
      <c r="J239" s="114"/>
    </row>
    <row r="240" spans="4:10" x14ac:dyDescent="0.25">
      <c r="D240" s="114"/>
      <c r="E240" s="114"/>
      <c r="F240" s="114"/>
      <c r="G240" s="114"/>
      <c r="H240" s="114"/>
      <c r="I240" s="114"/>
      <c r="J240" s="114"/>
    </row>
    <row r="241" spans="4:10" x14ac:dyDescent="0.25">
      <c r="D241" s="114"/>
      <c r="E241" s="114"/>
      <c r="F241" s="114"/>
      <c r="G241" s="114"/>
      <c r="H241" s="114"/>
      <c r="I241" s="114"/>
      <c r="J241" s="114"/>
    </row>
    <row r="242" spans="4:10" x14ac:dyDescent="0.25">
      <c r="D242" s="114"/>
      <c r="E242" s="114"/>
      <c r="F242" s="114"/>
      <c r="G242" s="114"/>
      <c r="H242" s="114"/>
      <c r="I242" s="114"/>
      <c r="J242" s="114"/>
    </row>
    <row r="243" spans="4:10" x14ac:dyDescent="0.25">
      <c r="D243" s="114"/>
      <c r="E243" s="114"/>
      <c r="F243" s="114"/>
      <c r="G243" s="114"/>
      <c r="H243" s="114"/>
      <c r="I243" s="114"/>
      <c r="J243" s="114"/>
    </row>
    <row r="244" spans="4:10" x14ac:dyDescent="0.25">
      <c r="D244" s="114"/>
      <c r="E244" s="114"/>
      <c r="F244" s="114"/>
      <c r="G244" s="114"/>
      <c r="H244" s="114"/>
      <c r="I244" s="114"/>
      <c r="J244" s="114"/>
    </row>
    <row r="245" spans="4:10" x14ac:dyDescent="0.25">
      <c r="D245" s="114"/>
      <c r="E245" s="114"/>
      <c r="F245" s="114"/>
      <c r="G245" s="114"/>
      <c r="H245" s="114"/>
      <c r="I245" s="114"/>
      <c r="J245" s="114"/>
    </row>
    <row r="246" spans="4:10" x14ac:dyDescent="0.25">
      <c r="D246" s="114"/>
      <c r="E246" s="114"/>
      <c r="F246" s="114"/>
      <c r="G246" s="114"/>
      <c r="H246" s="114"/>
      <c r="I246" s="114"/>
      <c r="J246" s="114"/>
    </row>
    <row r="247" spans="4:10" x14ac:dyDescent="0.25">
      <c r="D247" s="114"/>
      <c r="E247" s="114"/>
      <c r="F247" s="114"/>
      <c r="G247" s="114"/>
      <c r="H247" s="114"/>
      <c r="I247" s="114"/>
      <c r="J247" s="114"/>
    </row>
    <row r="248" spans="4:10" x14ac:dyDescent="0.25">
      <c r="D248" s="114"/>
      <c r="E248" s="114"/>
      <c r="F248" s="114"/>
      <c r="G248" s="114"/>
      <c r="H248" s="114"/>
      <c r="I248" s="114"/>
      <c r="J248" s="114"/>
    </row>
    <row r="249" spans="4:10" x14ac:dyDescent="0.25">
      <c r="D249" s="114"/>
      <c r="E249" s="114"/>
      <c r="F249" s="114"/>
      <c r="G249" s="114"/>
      <c r="H249" s="114"/>
      <c r="I249" s="114"/>
      <c r="J249" s="114"/>
    </row>
    <row r="250" spans="4:10" x14ac:dyDescent="0.25">
      <c r="D250" s="114"/>
      <c r="E250" s="114"/>
      <c r="F250" s="114"/>
      <c r="G250" s="114"/>
      <c r="H250" s="114"/>
      <c r="I250" s="114"/>
      <c r="J250" s="114"/>
    </row>
    <row r="251" spans="4:10" x14ac:dyDescent="0.25">
      <c r="D251" s="114"/>
      <c r="E251" s="114"/>
      <c r="F251" s="114"/>
      <c r="G251" s="114"/>
      <c r="H251" s="114"/>
      <c r="I251" s="114"/>
      <c r="J251" s="114"/>
    </row>
    <row r="252" spans="4:10" x14ac:dyDescent="0.25">
      <c r="D252" s="114"/>
      <c r="E252" s="114"/>
      <c r="F252" s="114"/>
      <c r="G252" s="114"/>
      <c r="H252" s="114"/>
      <c r="I252" s="114"/>
      <c r="J252" s="114"/>
    </row>
    <row r="253" spans="4:10" x14ac:dyDescent="0.25">
      <c r="D253" s="114"/>
      <c r="E253" s="114"/>
      <c r="F253" s="114"/>
      <c r="G253" s="114"/>
      <c r="H253" s="114"/>
      <c r="I253" s="114"/>
      <c r="J253" s="114"/>
    </row>
    <row r="254" spans="4:10" x14ac:dyDescent="0.25">
      <c r="D254" s="114"/>
      <c r="E254" s="114"/>
      <c r="F254" s="114"/>
      <c r="G254" s="114"/>
      <c r="H254" s="114"/>
      <c r="I254" s="114"/>
      <c r="J254" s="114"/>
    </row>
    <row r="255" spans="4:10" x14ac:dyDescent="0.25">
      <c r="D255" s="114"/>
      <c r="E255" s="114"/>
      <c r="F255" s="114"/>
      <c r="G255" s="114"/>
      <c r="H255" s="114"/>
      <c r="I255" s="114"/>
      <c r="J255" s="114"/>
    </row>
    <row r="256" spans="4:10" x14ac:dyDescent="0.25">
      <c r="D256" s="114"/>
      <c r="E256" s="114"/>
      <c r="F256" s="114"/>
      <c r="G256" s="114"/>
      <c r="H256" s="114"/>
      <c r="I256" s="114"/>
      <c r="J256" s="114"/>
    </row>
    <row r="257" spans="4:10" x14ac:dyDescent="0.25">
      <c r="D257" s="114"/>
      <c r="E257" s="114"/>
      <c r="F257" s="114"/>
      <c r="G257" s="114"/>
      <c r="H257" s="114"/>
      <c r="I257" s="114"/>
      <c r="J257" s="114"/>
    </row>
    <row r="258" spans="4:10" x14ac:dyDescent="0.25">
      <c r="D258" s="114"/>
      <c r="E258" s="114"/>
      <c r="F258" s="114"/>
      <c r="G258" s="114"/>
      <c r="H258" s="114"/>
      <c r="I258" s="114"/>
      <c r="J258" s="114"/>
    </row>
    <row r="259" spans="4:10" x14ac:dyDescent="0.25">
      <c r="D259" s="114"/>
      <c r="E259" s="114"/>
      <c r="F259" s="114"/>
      <c r="G259" s="114"/>
      <c r="H259" s="114"/>
      <c r="I259" s="114"/>
      <c r="J259" s="114"/>
    </row>
    <row r="260" spans="4:10" x14ac:dyDescent="0.25">
      <c r="D260" s="114"/>
      <c r="E260" s="114"/>
      <c r="F260" s="114"/>
      <c r="G260" s="114"/>
      <c r="H260" s="114"/>
      <c r="I260" s="114"/>
      <c r="J260" s="114"/>
    </row>
    <row r="261" spans="4:10" x14ac:dyDescent="0.25">
      <c r="D261" s="114"/>
      <c r="E261" s="114"/>
      <c r="F261" s="114"/>
      <c r="G261" s="114"/>
      <c r="H261" s="114"/>
      <c r="I261" s="114"/>
      <c r="J261" s="114"/>
    </row>
    <row r="262" spans="4:10" x14ac:dyDescent="0.25">
      <c r="D262" s="114"/>
      <c r="E262" s="114"/>
      <c r="F262" s="114"/>
      <c r="G262" s="114"/>
      <c r="H262" s="114"/>
      <c r="I262" s="114"/>
      <c r="J262" s="114"/>
    </row>
    <row r="263" spans="4:10" x14ac:dyDescent="0.25">
      <c r="D263" s="114"/>
      <c r="E263" s="114"/>
      <c r="F263" s="114"/>
      <c r="G263" s="114"/>
      <c r="H263" s="114"/>
      <c r="I263" s="114"/>
      <c r="J263" s="114"/>
    </row>
    <row r="264" spans="4:10" x14ac:dyDescent="0.25">
      <c r="D264" s="114"/>
      <c r="E264" s="114"/>
      <c r="F264" s="114"/>
      <c r="G264" s="114"/>
      <c r="H264" s="114"/>
      <c r="I264" s="114"/>
      <c r="J264" s="114"/>
    </row>
    <row r="265" spans="4:10" x14ac:dyDescent="0.25">
      <c r="D265" s="114"/>
      <c r="E265" s="114"/>
      <c r="F265" s="114"/>
      <c r="G265" s="114"/>
      <c r="H265" s="114"/>
      <c r="I265" s="114"/>
      <c r="J265" s="114"/>
    </row>
    <row r="266" spans="4:10" x14ac:dyDescent="0.25">
      <c r="D266" s="114"/>
      <c r="E266" s="114"/>
      <c r="F266" s="114"/>
      <c r="G266" s="114"/>
      <c r="H266" s="114"/>
      <c r="I266" s="114"/>
      <c r="J266" s="114"/>
    </row>
    <row r="267" spans="4:10" x14ac:dyDescent="0.25">
      <c r="D267" s="114"/>
      <c r="E267" s="114"/>
      <c r="F267" s="114"/>
      <c r="G267" s="114"/>
      <c r="H267" s="114"/>
      <c r="I267" s="114"/>
      <c r="J267" s="114"/>
    </row>
    <row r="268" spans="4:10" x14ac:dyDescent="0.25">
      <c r="D268" s="114"/>
      <c r="E268" s="114"/>
      <c r="F268" s="114"/>
      <c r="G268" s="114"/>
      <c r="H268" s="114"/>
      <c r="I268" s="114"/>
      <c r="J268" s="114"/>
    </row>
    <row r="269" spans="4:10" x14ac:dyDescent="0.25">
      <c r="D269" s="114"/>
      <c r="E269" s="114"/>
      <c r="F269" s="114"/>
      <c r="G269" s="114"/>
      <c r="H269" s="114"/>
      <c r="I269" s="114"/>
      <c r="J269" s="114"/>
    </row>
    <row r="270" spans="4:10" x14ac:dyDescent="0.25">
      <c r="D270" s="114"/>
      <c r="E270" s="114"/>
      <c r="F270" s="114"/>
      <c r="G270" s="114"/>
      <c r="H270" s="114"/>
      <c r="I270" s="114"/>
      <c r="J270" s="114"/>
    </row>
    <row r="271" spans="4:10" x14ac:dyDescent="0.25">
      <c r="D271" s="114"/>
      <c r="E271" s="114"/>
      <c r="F271" s="114"/>
      <c r="G271" s="114"/>
      <c r="H271" s="114"/>
      <c r="I271" s="114"/>
      <c r="J271" s="114"/>
    </row>
    <row r="272" spans="4:10" x14ac:dyDescent="0.25">
      <c r="D272" s="114"/>
      <c r="E272" s="114"/>
      <c r="F272" s="114"/>
      <c r="G272" s="114"/>
      <c r="H272" s="114"/>
      <c r="I272" s="114"/>
      <c r="J272" s="114"/>
    </row>
    <row r="273" spans="4:10" x14ac:dyDescent="0.25">
      <c r="D273" s="114"/>
      <c r="E273" s="114"/>
      <c r="F273" s="114"/>
      <c r="G273" s="114"/>
      <c r="H273" s="114"/>
      <c r="I273" s="114"/>
      <c r="J273" s="114"/>
    </row>
    <row r="274" spans="4:10" x14ac:dyDescent="0.25">
      <c r="D274" s="114"/>
      <c r="E274" s="114"/>
      <c r="F274" s="114"/>
      <c r="G274" s="114"/>
      <c r="H274" s="114"/>
      <c r="I274" s="114"/>
      <c r="J274" s="114"/>
    </row>
    <row r="275" spans="4:10" x14ac:dyDescent="0.25">
      <c r="D275" s="114"/>
      <c r="E275" s="114"/>
      <c r="F275" s="114"/>
      <c r="G275" s="114"/>
      <c r="H275" s="114"/>
      <c r="I275" s="114"/>
      <c r="J275" s="114"/>
    </row>
    <row r="276" spans="4:10" x14ac:dyDescent="0.25">
      <c r="D276" s="114"/>
      <c r="E276" s="114"/>
      <c r="F276" s="114"/>
      <c r="G276" s="114"/>
      <c r="H276" s="114"/>
      <c r="I276" s="114"/>
      <c r="J276" s="114"/>
    </row>
    <row r="277" spans="4:10" x14ac:dyDescent="0.25">
      <c r="D277" s="114"/>
      <c r="E277" s="114"/>
      <c r="F277" s="114"/>
      <c r="G277" s="114"/>
      <c r="H277" s="114"/>
      <c r="I277" s="114"/>
      <c r="J277" s="114"/>
    </row>
    <row r="278" spans="4:10" x14ac:dyDescent="0.25">
      <c r="D278" s="114"/>
      <c r="E278" s="114"/>
      <c r="F278" s="114"/>
      <c r="G278" s="114"/>
      <c r="H278" s="114"/>
      <c r="I278" s="114"/>
      <c r="J278" s="114"/>
    </row>
    <row r="279" spans="4:10" x14ac:dyDescent="0.25">
      <c r="D279" s="114"/>
      <c r="E279" s="114"/>
      <c r="F279" s="114"/>
      <c r="G279" s="114"/>
      <c r="H279" s="114"/>
      <c r="I279" s="114"/>
      <c r="J279" s="114"/>
    </row>
    <row r="280" spans="4:10" x14ac:dyDescent="0.25">
      <c r="D280" s="114"/>
      <c r="E280" s="114"/>
      <c r="F280" s="114"/>
      <c r="G280" s="114"/>
      <c r="H280" s="114"/>
      <c r="I280" s="114"/>
      <c r="J280" s="114"/>
    </row>
    <row r="281" spans="4:10" x14ac:dyDescent="0.25">
      <c r="D281" s="114"/>
      <c r="E281" s="114"/>
      <c r="F281" s="114"/>
      <c r="G281" s="114"/>
      <c r="H281" s="114"/>
      <c r="I281" s="114"/>
      <c r="J281" s="114"/>
    </row>
    <row r="282" spans="4:10" x14ac:dyDescent="0.25">
      <c r="D282" s="114"/>
      <c r="E282" s="114"/>
      <c r="F282" s="114"/>
      <c r="G282" s="114"/>
      <c r="H282" s="114"/>
      <c r="I282" s="114"/>
      <c r="J282" s="114"/>
    </row>
    <row r="283" spans="4:10" x14ac:dyDescent="0.25">
      <c r="D283" s="114"/>
      <c r="E283" s="114"/>
      <c r="F283" s="114"/>
      <c r="G283" s="114"/>
      <c r="H283" s="114"/>
      <c r="I283" s="114"/>
      <c r="J283" s="114"/>
    </row>
    <row r="284" spans="4:10" x14ac:dyDescent="0.25">
      <c r="D284" s="114"/>
      <c r="E284" s="114"/>
      <c r="F284" s="114"/>
      <c r="G284" s="114"/>
      <c r="H284" s="114"/>
      <c r="I284" s="114"/>
      <c r="J284" s="114"/>
    </row>
    <row r="285" spans="4:10" x14ac:dyDescent="0.25">
      <c r="D285" s="114"/>
      <c r="E285" s="114"/>
      <c r="F285" s="114"/>
      <c r="G285" s="114"/>
      <c r="H285" s="114"/>
      <c r="I285" s="114"/>
      <c r="J285" s="114"/>
    </row>
    <row r="286" spans="4:10" x14ac:dyDescent="0.25">
      <c r="D286" s="114"/>
      <c r="E286" s="114"/>
      <c r="F286" s="114"/>
      <c r="G286" s="114"/>
      <c r="H286" s="114"/>
      <c r="I286" s="114"/>
      <c r="J286" s="114"/>
    </row>
    <row r="287" spans="4:10" x14ac:dyDescent="0.25">
      <c r="D287" s="114"/>
      <c r="E287" s="114"/>
      <c r="F287" s="114"/>
      <c r="G287" s="114"/>
      <c r="H287" s="114"/>
      <c r="I287" s="114"/>
      <c r="J287" s="114"/>
    </row>
    <row r="288" spans="4:10" x14ac:dyDescent="0.25">
      <c r="D288" s="114"/>
      <c r="E288" s="114"/>
      <c r="F288" s="114"/>
      <c r="G288" s="114"/>
      <c r="H288" s="114"/>
      <c r="I288" s="114"/>
      <c r="J288" s="114"/>
    </row>
    <row r="289" spans="4:10" x14ac:dyDescent="0.25">
      <c r="D289" s="114"/>
      <c r="E289" s="114"/>
      <c r="F289" s="114"/>
      <c r="G289" s="114"/>
      <c r="H289" s="114"/>
      <c r="I289" s="114"/>
      <c r="J289" s="114"/>
    </row>
    <row r="290" spans="4:10" x14ac:dyDescent="0.25">
      <c r="D290" s="114"/>
      <c r="E290" s="114"/>
      <c r="F290" s="114"/>
      <c r="G290" s="114"/>
      <c r="H290" s="114"/>
      <c r="I290" s="114"/>
      <c r="J290" s="114"/>
    </row>
    <row r="291" spans="4:10" x14ac:dyDescent="0.25">
      <c r="D291" s="114"/>
      <c r="E291" s="114"/>
      <c r="F291" s="114"/>
      <c r="G291" s="114"/>
      <c r="H291" s="114"/>
      <c r="I291" s="114"/>
      <c r="J291" s="114"/>
    </row>
    <row r="292" spans="4:10" x14ac:dyDescent="0.25">
      <c r="D292" s="114"/>
      <c r="E292" s="114"/>
      <c r="F292" s="114"/>
      <c r="G292" s="114"/>
      <c r="H292" s="114"/>
      <c r="I292" s="114"/>
      <c r="J292" s="114"/>
    </row>
    <row r="293" spans="4:10" x14ac:dyDescent="0.25">
      <c r="D293" s="114"/>
      <c r="E293" s="114"/>
      <c r="F293" s="114"/>
      <c r="G293" s="114"/>
      <c r="H293" s="114"/>
      <c r="I293" s="114"/>
      <c r="J293" s="114"/>
    </row>
    <row r="294" spans="4:10" x14ac:dyDescent="0.25">
      <c r="D294" s="114"/>
      <c r="E294" s="114"/>
      <c r="F294" s="114"/>
      <c r="G294" s="114"/>
      <c r="H294" s="114"/>
      <c r="I294" s="114"/>
      <c r="J294" s="114"/>
    </row>
    <row r="295" spans="4:10" x14ac:dyDescent="0.25">
      <c r="D295" s="114"/>
      <c r="E295" s="114"/>
      <c r="F295" s="114"/>
      <c r="G295" s="114"/>
      <c r="H295" s="114"/>
      <c r="I295" s="114"/>
      <c r="J295" s="114"/>
    </row>
    <row r="296" spans="4:10" x14ac:dyDescent="0.25">
      <c r="D296" s="114"/>
      <c r="E296" s="114"/>
      <c r="F296" s="114"/>
      <c r="G296" s="114"/>
      <c r="H296" s="114"/>
      <c r="I296" s="114"/>
      <c r="J296" s="114"/>
    </row>
    <row r="297" spans="4:10" x14ac:dyDescent="0.25">
      <c r="D297" s="114"/>
      <c r="E297" s="114"/>
      <c r="F297" s="114"/>
      <c r="G297" s="114"/>
      <c r="H297" s="114"/>
      <c r="I297" s="114"/>
      <c r="J297" s="114"/>
    </row>
    <row r="298" spans="4:10" x14ac:dyDescent="0.25">
      <c r="D298" s="114"/>
      <c r="E298" s="114"/>
      <c r="F298" s="114"/>
      <c r="G298" s="114"/>
      <c r="H298" s="114"/>
      <c r="I298" s="114"/>
      <c r="J298" s="114"/>
    </row>
    <row r="299" spans="4:10" x14ac:dyDescent="0.25">
      <c r="D299" s="114"/>
      <c r="E299" s="114"/>
      <c r="F299" s="114"/>
      <c r="G299" s="114"/>
      <c r="H299" s="114"/>
      <c r="I299" s="114"/>
      <c r="J299" s="114"/>
    </row>
    <row r="300" spans="4:10" x14ac:dyDescent="0.25">
      <c r="D300" s="114"/>
      <c r="E300" s="114"/>
      <c r="F300" s="114"/>
      <c r="G300" s="114"/>
      <c r="H300" s="114"/>
      <c r="I300" s="114"/>
      <c r="J300" s="114"/>
    </row>
    <row r="301" spans="4:10" x14ac:dyDescent="0.25">
      <c r="D301" s="114"/>
      <c r="E301" s="114"/>
      <c r="F301" s="114"/>
      <c r="G301" s="114"/>
      <c r="H301" s="114"/>
      <c r="I301" s="114"/>
      <c r="J301" s="114"/>
    </row>
    <row r="302" spans="4:10" x14ac:dyDescent="0.25">
      <c r="D302" s="114"/>
      <c r="E302" s="114"/>
      <c r="F302" s="114"/>
      <c r="G302" s="114"/>
      <c r="H302" s="114"/>
      <c r="I302" s="114"/>
      <c r="J302" s="114"/>
    </row>
    <row r="303" spans="4:10" x14ac:dyDescent="0.25">
      <c r="D303" s="114"/>
      <c r="E303" s="114"/>
      <c r="F303" s="114"/>
      <c r="G303" s="114"/>
      <c r="H303" s="114"/>
      <c r="I303" s="114"/>
      <c r="J303" s="114"/>
    </row>
    <row r="304" spans="4:10" x14ac:dyDescent="0.25">
      <c r="D304" s="114"/>
      <c r="E304" s="114"/>
      <c r="F304" s="114"/>
      <c r="G304" s="114"/>
      <c r="H304" s="114"/>
      <c r="I304" s="114"/>
      <c r="J304" s="114"/>
    </row>
    <row r="305" spans="4:10" x14ac:dyDescent="0.25">
      <c r="D305" s="114"/>
      <c r="E305" s="114"/>
      <c r="F305" s="114"/>
      <c r="G305" s="114"/>
      <c r="H305" s="114"/>
      <c r="I305" s="114"/>
      <c r="J305" s="114"/>
    </row>
    <row r="306" spans="4:10" x14ac:dyDescent="0.25">
      <c r="D306" s="114"/>
      <c r="E306" s="114"/>
      <c r="F306" s="114"/>
      <c r="G306" s="114"/>
      <c r="H306" s="114"/>
      <c r="I306" s="114"/>
      <c r="J306" s="114"/>
    </row>
    <row r="307" spans="4:10" x14ac:dyDescent="0.25">
      <c r="D307" s="114"/>
      <c r="E307" s="114"/>
      <c r="F307" s="114"/>
      <c r="G307" s="114"/>
      <c r="H307" s="114"/>
      <c r="I307" s="114"/>
      <c r="J307" s="114"/>
    </row>
    <row r="308" spans="4:10" x14ac:dyDescent="0.25">
      <c r="D308" s="114"/>
      <c r="E308" s="114"/>
      <c r="F308" s="114"/>
      <c r="G308" s="114"/>
      <c r="H308" s="114"/>
      <c r="I308" s="114"/>
      <c r="J308" s="114"/>
    </row>
    <row r="309" spans="4:10" x14ac:dyDescent="0.25">
      <c r="D309" s="114"/>
      <c r="E309" s="114"/>
      <c r="F309" s="114"/>
      <c r="G309" s="114"/>
      <c r="H309" s="114"/>
      <c r="I309" s="114"/>
      <c r="J309" s="114"/>
    </row>
    <row r="310" spans="4:10" x14ac:dyDescent="0.25">
      <c r="D310" s="114"/>
      <c r="E310" s="114"/>
      <c r="F310" s="114"/>
      <c r="G310" s="114"/>
      <c r="H310" s="114"/>
      <c r="I310" s="114"/>
      <c r="J310" s="114"/>
    </row>
    <row r="311" spans="4:10" x14ac:dyDescent="0.25">
      <c r="D311" s="114"/>
      <c r="E311" s="114"/>
      <c r="F311" s="114"/>
      <c r="G311" s="114"/>
      <c r="H311" s="114"/>
      <c r="I311" s="114"/>
      <c r="J311" s="114"/>
    </row>
    <row r="312" spans="4:10" x14ac:dyDescent="0.25">
      <c r="D312" s="114"/>
      <c r="E312" s="114"/>
      <c r="F312" s="114"/>
      <c r="G312" s="114"/>
      <c r="H312" s="114"/>
      <c r="I312" s="114"/>
      <c r="J312" s="114"/>
    </row>
    <row r="313" spans="4:10" x14ac:dyDescent="0.25">
      <c r="D313" s="114"/>
      <c r="E313" s="114"/>
      <c r="F313" s="114"/>
      <c r="G313" s="114"/>
      <c r="H313" s="114"/>
      <c r="I313" s="114"/>
      <c r="J313" s="114"/>
    </row>
    <row r="314" spans="4:10" x14ac:dyDescent="0.25">
      <c r="D314" s="114"/>
      <c r="E314" s="114"/>
      <c r="F314" s="114"/>
      <c r="G314" s="114"/>
      <c r="H314" s="114"/>
      <c r="I314" s="114"/>
      <c r="J314" s="114"/>
    </row>
    <row r="315" spans="4:10" x14ac:dyDescent="0.25">
      <c r="D315" s="114"/>
      <c r="E315" s="114"/>
      <c r="F315" s="114"/>
      <c r="G315" s="114"/>
      <c r="H315" s="114"/>
      <c r="I315" s="114"/>
      <c r="J315" s="114"/>
    </row>
    <row r="316" spans="4:10" x14ac:dyDescent="0.25">
      <c r="D316" s="114"/>
      <c r="E316" s="114"/>
      <c r="F316" s="114"/>
      <c r="G316" s="114"/>
      <c r="H316" s="114"/>
      <c r="I316" s="114"/>
      <c r="J316" s="114"/>
    </row>
    <row r="317" spans="4:10" x14ac:dyDescent="0.25">
      <c r="D317" s="114"/>
      <c r="E317" s="114"/>
      <c r="F317" s="114"/>
      <c r="G317" s="114"/>
      <c r="H317" s="114"/>
      <c r="I317" s="114"/>
      <c r="J317" s="114"/>
    </row>
    <row r="318" spans="4:10" x14ac:dyDescent="0.25">
      <c r="D318" s="114"/>
      <c r="E318" s="114"/>
      <c r="F318" s="114"/>
      <c r="G318" s="114"/>
      <c r="H318" s="114"/>
      <c r="I318" s="114"/>
      <c r="J318" s="114"/>
    </row>
    <row r="319" spans="4:10" x14ac:dyDescent="0.25">
      <c r="D319" s="114"/>
      <c r="E319" s="114"/>
      <c r="F319" s="114"/>
      <c r="G319" s="114"/>
      <c r="H319" s="114"/>
      <c r="I319" s="114"/>
      <c r="J319" s="114"/>
    </row>
    <row r="320" spans="4:10" x14ac:dyDescent="0.25">
      <c r="D320" s="114"/>
      <c r="E320" s="114"/>
      <c r="F320" s="114"/>
      <c r="G320" s="114"/>
      <c r="H320" s="114"/>
      <c r="I320" s="114"/>
      <c r="J320" s="114"/>
    </row>
    <row r="321" spans="4:10" x14ac:dyDescent="0.25">
      <c r="D321" s="114"/>
      <c r="E321" s="114"/>
      <c r="F321" s="114"/>
      <c r="G321" s="114"/>
      <c r="H321" s="114"/>
      <c r="I321" s="114"/>
      <c r="J321" s="114"/>
    </row>
    <row r="322" spans="4:10" x14ac:dyDescent="0.25">
      <c r="D322" s="114"/>
      <c r="E322" s="114"/>
      <c r="F322" s="114"/>
      <c r="G322" s="114"/>
      <c r="H322" s="114"/>
      <c r="I322" s="114"/>
      <c r="J322" s="114"/>
    </row>
    <row r="323" spans="4:10" x14ac:dyDescent="0.25">
      <c r="D323" s="114"/>
      <c r="E323" s="114"/>
      <c r="F323" s="114"/>
      <c r="G323" s="114"/>
      <c r="H323" s="114"/>
      <c r="I323" s="114"/>
      <c r="J323" s="114"/>
    </row>
    <row r="324" spans="4:10" x14ac:dyDescent="0.25">
      <c r="D324" s="114"/>
      <c r="E324" s="114"/>
      <c r="F324" s="114"/>
      <c r="G324" s="114"/>
      <c r="H324" s="114"/>
      <c r="I324" s="114"/>
      <c r="J324" s="114"/>
    </row>
    <row r="325" spans="4:10" x14ac:dyDescent="0.25">
      <c r="D325" s="114"/>
      <c r="E325" s="114"/>
      <c r="F325" s="114"/>
      <c r="G325" s="114"/>
      <c r="H325" s="114"/>
      <c r="I325" s="114"/>
      <c r="J325" s="114"/>
    </row>
    <row r="326" spans="4:10" x14ac:dyDescent="0.25">
      <c r="D326" s="114"/>
      <c r="E326" s="114"/>
      <c r="F326" s="114"/>
      <c r="G326" s="114"/>
      <c r="H326" s="114"/>
      <c r="I326" s="114"/>
      <c r="J326" s="114"/>
    </row>
    <row r="327" spans="4:10" x14ac:dyDescent="0.25">
      <c r="D327" s="114"/>
      <c r="E327" s="114"/>
      <c r="F327" s="114"/>
      <c r="G327" s="114"/>
      <c r="H327" s="114"/>
      <c r="I327" s="114"/>
      <c r="J327" s="114"/>
    </row>
    <row r="328" spans="4:10" x14ac:dyDescent="0.25">
      <c r="D328" s="114"/>
      <c r="E328" s="114"/>
      <c r="F328" s="114"/>
      <c r="G328" s="114"/>
      <c r="H328" s="114"/>
      <c r="I328" s="114"/>
      <c r="J328" s="114"/>
    </row>
    <row r="329" spans="4:10" x14ac:dyDescent="0.25">
      <c r="D329" s="114"/>
      <c r="E329" s="114"/>
      <c r="F329" s="114"/>
      <c r="G329" s="114"/>
      <c r="H329" s="114"/>
      <c r="I329" s="114"/>
      <c r="J329" s="114"/>
    </row>
    <row r="330" spans="4:10" x14ac:dyDescent="0.25">
      <c r="D330" s="114"/>
      <c r="E330" s="114"/>
      <c r="F330" s="114"/>
      <c r="G330" s="114"/>
      <c r="H330" s="114"/>
      <c r="I330" s="114"/>
      <c r="J330" s="114"/>
    </row>
    <row r="331" spans="4:10" x14ac:dyDescent="0.25">
      <c r="D331" s="114"/>
      <c r="E331" s="114"/>
      <c r="F331" s="114"/>
      <c r="G331" s="114"/>
      <c r="H331" s="114"/>
      <c r="I331" s="114"/>
      <c r="J331" s="114"/>
    </row>
    <row r="332" spans="4:10" x14ac:dyDescent="0.25">
      <c r="D332" s="114"/>
      <c r="E332" s="114"/>
      <c r="F332" s="114"/>
      <c r="G332" s="114"/>
      <c r="H332" s="114"/>
      <c r="I332" s="114"/>
      <c r="J332" s="114"/>
    </row>
    <row r="333" spans="4:10" x14ac:dyDescent="0.25">
      <c r="D333" s="114"/>
      <c r="E333" s="114"/>
      <c r="F333" s="114"/>
      <c r="G333" s="114"/>
      <c r="H333" s="114"/>
      <c r="I333" s="114"/>
      <c r="J333" s="114"/>
    </row>
    <row r="334" spans="4:10" x14ac:dyDescent="0.25">
      <c r="D334" s="114"/>
      <c r="E334" s="114"/>
      <c r="F334" s="114"/>
      <c r="G334" s="114"/>
      <c r="H334" s="114"/>
      <c r="I334" s="114"/>
      <c r="J334" s="114"/>
    </row>
    <row r="335" spans="4:10" x14ac:dyDescent="0.25">
      <c r="D335" s="114"/>
      <c r="E335" s="114"/>
      <c r="F335" s="114"/>
      <c r="G335" s="114"/>
      <c r="H335" s="114"/>
      <c r="I335" s="114"/>
      <c r="J335" s="114"/>
    </row>
    <row r="336" spans="4:10" x14ac:dyDescent="0.25">
      <c r="D336" s="114"/>
      <c r="E336" s="114"/>
      <c r="F336" s="114"/>
      <c r="G336" s="114"/>
      <c r="H336" s="114"/>
      <c r="I336" s="114"/>
      <c r="J336" s="114"/>
    </row>
    <row r="337" spans="4:10" x14ac:dyDescent="0.25">
      <c r="D337" s="114"/>
      <c r="E337" s="114"/>
      <c r="F337" s="114"/>
      <c r="G337" s="114"/>
      <c r="H337" s="114"/>
      <c r="I337" s="114"/>
      <c r="J337" s="114"/>
    </row>
    <row r="338" spans="4:10" x14ac:dyDescent="0.25">
      <c r="D338" s="114"/>
      <c r="E338" s="114"/>
      <c r="F338" s="114"/>
      <c r="G338" s="114"/>
      <c r="H338" s="114"/>
      <c r="I338" s="114"/>
      <c r="J338" s="114"/>
    </row>
    <row r="339" spans="4:10" x14ac:dyDescent="0.25">
      <c r="D339" s="114"/>
      <c r="E339" s="114"/>
      <c r="F339" s="114"/>
      <c r="G339" s="114"/>
      <c r="H339" s="114"/>
      <c r="I339" s="114"/>
      <c r="J339" s="114"/>
    </row>
    <row r="340" spans="4:10" x14ac:dyDescent="0.25">
      <c r="D340" s="114"/>
      <c r="E340" s="114"/>
      <c r="F340" s="114"/>
      <c r="G340" s="114"/>
      <c r="H340" s="114"/>
      <c r="I340" s="114"/>
      <c r="J340" s="114"/>
    </row>
    <row r="341" spans="4:10" x14ac:dyDescent="0.25">
      <c r="D341" s="114"/>
      <c r="E341" s="114"/>
      <c r="F341" s="114"/>
      <c r="G341" s="114"/>
      <c r="H341" s="114"/>
      <c r="I341" s="114"/>
      <c r="J341" s="114"/>
    </row>
    <row r="342" spans="4:10" x14ac:dyDescent="0.25">
      <c r="D342" s="114"/>
      <c r="E342" s="114"/>
      <c r="F342" s="114"/>
      <c r="G342" s="114"/>
      <c r="H342" s="114"/>
      <c r="I342" s="114"/>
      <c r="J342" s="114"/>
    </row>
    <row r="343" spans="4:10" x14ac:dyDescent="0.25">
      <c r="D343" s="114"/>
      <c r="E343" s="114"/>
      <c r="F343" s="114"/>
      <c r="G343" s="114"/>
      <c r="H343" s="114"/>
      <c r="I343" s="114"/>
      <c r="J343" s="114"/>
    </row>
    <row r="344" spans="4:10" x14ac:dyDescent="0.25">
      <c r="D344" s="114"/>
      <c r="E344" s="114"/>
      <c r="F344" s="114"/>
      <c r="G344" s="114"/>
      <c r="H344" s="114"/>
      <c r="I344" s="114"/>
      <c r="J344" s="114"/>
    </row>
    <row r="345" spans="4:10" x14ac:dyDescent="0.25">
      <c r="D345" s="114"/>
      <c r="E345" s="114"/>
      <c r="F345" s="114"/>
      <c r="G345" s="114"/>
      <c r="H345" s="114"/>
      <c r="I345" s="114"/>
      <c r="J345" s="114"/>
    </row>
    <row r="346" spans="4:10" x14ac:dyDescent="0.25">
      <c r="D346" s="114"/>
      <c r="E346" s="114"/>
      <c r="F346" s="114"/>
      <c r="G346" s="114"/>
      <c r="H346" s="114"/>
      <c r="I346" s="114"/>
      <c r="J346" s="114"/>
    </row>
    <row r="347" spans="4:10" x14ac:dyDescent="0.25">
      <c r="D347" s="114"/>
      <c r="E347" s="114"/>
      <c r="F347" s="114"/>
      <c r="G347" s="114"/>
      <c r="H347" s="114"/>
      <c r="I347" s="114"/>
      <c r="J347" s="114"/>
    </row>
    <row r="348" spans="4:10" x14ac:dyDescent="0.25">
      <c r="D348" s="114"/>
      <c r="E348" s="114"/>
      <c r="F348" s="114"/>
      <c r="G348" s="114"/>
      <c r="H348" s="114"/>
      <c r="I348" s="114"/>
      <c r="J348" s="114"/>
    </row>
    <row r="349" spans="4:10" x14ac:dyDescent="0.25">
      <c r="D349" s="114"/>
      <c r="E349" s="114"/>
      <c r="F349" s="114"/>
      <c r="G349" s="114"/>
      <c r="H349" s="114"/>
      <c r="I349" s="114"/>
      <c r="J349" s="114"/>
    </row>
    <row r="350" spans="4:10" x14ac:dyDescent="0.25">
      <c r="D350" s="114"/>
      <c r="E350" s="114"/>
      <c r="F350" s="114"/>
      <c r="G350" s="114"/>
      <c r="H350" s="114"/>
      <c r="I350" s="114"/>
      <c r="J350" s="114"/>
    </row>
    <row r="351" spans="4:10" x14ac:dyDescent="0.25">
      <c r="D351" s="114"/>
      <c r="E351" s="114"/>
      <c r="F351" s="114"/>
      <c r="G351" s="114"/>
      <c r="H351" s="114"/>
      <c r="I351" s="114"/>
      <c r="J351" s="114"/>
    </row>
    <row r="352" spans="4:10" x14ac:dyDescent="0.25">
      <c r="D352" s="114"/>
      <c r="E352" s="114"/>
      <c r="F352" s="114"/>
      <c r="G352" s="114"/>
      <c r="H352" s="114"/>
      <c r="I352" s="114"/>
      <c r="J352" s="114"/>
    </row>
    <row r="353" spans="4:10" x14ac:dyDescent="0.25">
      <c r="D353" s="114"/>
      <c r="E353" s="114"/>
      <c r="F353" s="114"/>
      <c r="G353" s="114"/>
      <c r="H353" s="114"/>
      <c r="I353" s="114"/>
      <c r="J353" s="114"/>
    </row>
    <row r="354" spans="4:10" x14ac:dyDescent="0.25">
      <c r="D354" s="114"/>
      <c r="E354" s="114"/>
      <c r="F354" s="114"/>
      <c r="G354" s="114"/>
      <c r="H354" s="114"/>
      <c r="I354" s="114"/>
      <c r="J354" s="114"/>
    </row>
    <row r="355" spans="4:10" x14ac:dyDescent="0.25">
      <c r="D355" s="114"/>
      <c r="E355" s="114"/>
      <c r="F355" s="114"/>
      <c r="G355" s="114"/>
      <c r="H355" s="114"/>
      <c r="I355" s="114"/>
      <c r="J355" s="114"/>
    </row>
    <row r="356" spans="4:10" x14ac:dyDescent="0.25">
      <c r="D356" s="114"/>
      <c r="E356" s="114"/>
      <c r="F356" s="114"/>
      <c r="G356" s="114"/>
      <c r="H356" s="114"/>
      <c r="I356" s="114"/>
      <c r="J356" s="114"/>
    </row>
    <row r="357" spans="4:10" x14ac:dyDescent="0.25">
      <c r="D357" s="114"/>
      <c r="E357" s="114"/>
      <c r="F357" s="114"/>
      <c r="G357" s="114"/>
      <c r="H357" s="114"/>
      <c r="I357" s="114"/>
      <c r="J357" s="114"/>
    </row>
    <row r="358" spans="4:10" x14ac:dyDescent="0.25">
      <c r="D358" s="114"/>
      <c r="E358" s="114"/>
      <c r="F358" s="114"/>
      <c r="G358" s="114"/>
      <c r="H358" s="114"/>
      <c r="I358" s="114"/>
      <c r="J358" s="114"/>
    </row>
    <row r="359" spans="4:10" x14ac:dyDescent="0.25">
      <c r="D359" s="114"/>
      <c r="E359" s="114"/>
      <c r="F359" s="114"/>
      <c r="G359" s="114"/>
      <c r="H359" s="114"/>
      <c r="I359" s="114"/>
      <c r="J359" s="114"/>
    </row>
    <row r="360" spans="4:10" x14ac:dyDescent="0.25">
      <c r="D360" s="114"/>
      <c r="E360" s="114"/>
      <c r="F360" s="114"/>
      <c r="G360" s="114"/>
      <c r="H360" s="114"/>
      <c r="I360" s="114"/>
      <c r="J360" s="114"/>
    </row>
    <row r="361" spans="4:10" x14ac:dyDescent="0.25">
      <c r="D361" s="114"/>
      <c r="E361" s="114"/>
      <c r="F361" s="114"/>
      <c r="G361" s="114"/>
      <c r="H361" s="114"/>
      <c r="I361" s="114"/>
      <c r="J361" s="114"/>
    </row>
    <row r="362" spans="4:10" x14ac:dyDescent="0.25">
      <c r="D362" s="114"/>
      <c r="E362" s="114"/>
      <c r="F362" s="114"/>
      <c r="G362" s="114"/>
      <c r="H362" s="114"/>
      <c r="I362" s="114"/>
      <c r="J362" s="114"/>
    </row>
    <row r="363" spans="4:10" x14ac:dyDescent="0.25">
      <c r="D363" s="114"/>
      <c r="E363" s="114"/>
      <c r="F363" s="114"/>
      <c r="G363" s="114"/>
      <c r="H363" s="114"/>
      <c r="I363" s="114"/>
      <c r="J363" s="114"/>
    </row>
    <row r="364" spans="4:10" x14ac:dyDescent="0.25">
      <c r="D364" s="114"/>
      <c r="E364" s="114"/>
      <c r="F364" s="114"/>
      <c r="G364" s="114"/>
      <c r="H364" s="114"/>
      <c r="I364" s="114"/>
      <c r="J364" s="114"/>
    </row>
    <row r="365" spans="4:10" x14ac:dyDescent="0.25">
      <c r="D365" s="114"/>
      <c r="E365" s="114"/>
      <c r="F365" s="114"/>
      <c r="G365" s="114"/>
      <c r="H365" s="114"/>
      <c r="I365" s="114"/>
      <c r="J365" s="114"/>
    </row>
    <row r="366" spans="4:10" x14ac:dyDescent="0.25">
      <c r="D366" s="114"/>
      <c r="E366" s="114"/>
      <c r="F366" s="114"/>
      <c r="G366" s="114"/>
      <c r="H366" s="114"/>
      <c r="I366" s="114"/>
      <c r="J366" s="114"/>
    </row>
    <row r="367" spans="4:10" x14ac:dyDescent="0.25">
      <c r="D367" s="114"/>
      <c r="E367" s="114"/>
      <c r="F367" s="114"/>
      <c r="G367" s="114"/>
      <c r="H367" s="114"/>
      <c r="I367" s="114"/>
      <c r="J367" s="114"/>
    </row>
    <row r="368" spans="4:10" x14ac:dyDescent="0.25">
      <c r="D368" s="114"/>
      <c r="E368" s="114"/>
      <c r="F368" s="114"/>
      <c r="G368" s="114"/>
      <c r="H368" s="114"/>
      <c r="I368" s="114"/>
      <c r="J368" s="114"/>
    </row>
    <row r="369" spans="4:10" x14ac:dyDescent="0.25">
      <c r="D369" s="114"/>
      <c r="E369" s="114"/>
      <c r="F369" s="114"/>
      <c r="G369" s="114"/>
      <c r="H369" s="114"/>
      <c r="I369" s="114"/>
      <c r="J369" s="114"/>
    </row>
    <row r="370" spans="4:10" x14ac:dyDescent="0.25">
      <c r="D370" s="114"/>
      <c r="E370" s="114"/>
      <c r="F370" s="114"/>
      <c r="G370" s="114"/>
      <c r="H370" s="114"/>
      <c r="I370" s="114"/>
      <c r="J370" s="114"/>
    </row>
    <row r="371" spans="4:10" x14ac:dyDescent="0.25">
      <c r="D371" s="114"/>
      <c r="E371" s="114"/>
      <c r="F371" s="114"/>
      <c r="G371" s="114"/>
      <c r="H371" s="114"/>
      <c r="I371" s="114"/>
      <c r="J371" s="114"/>
    </row>
    <row r="372" spans="4:10" x14ac:dyDescent="0.25">
      <c r="D372" s="114"/>
      <c r="E372" s="114"/>
      <c r="F372" s="114"/>
      <c r="G372" s="114"/>
      <c r="H372" s="114"/>
      <c r="I372" s="114"/>
      <c r="J372" s="114"/>
    </row>
    <row r="373" spans="4:10" x14ac:dyDescent="0.25">
      <c r="D373" s="114"/>
      <c r="E373" s="114"/>
      <c r="F373" s="114"/>
      <c r="G373" s="114"/>
      <c r="H373" s="114"/>
      <c r="I373" s="114"/>
      <c r="J373" s="114"/>
    </row>
    <row r="374" spans="4:10" x14ac:dyDescent="0.25">
      <c r="D374" s="114"/>
      <c r="E374" s="114"/>
      <c r="F374" s="114"/>
      <c r="G374" s="114"/>
      <c r="H374" s="114"/>
      <c r="I374" s="114"/>
      <c r="J374" s="114"/>
    </row>
    <row r="375" spans="4:10" x14ac:dyDescent="0.25">
      <c r="D375" s="114"/>
      <c r="E375" s="114"/>
      <c r="F375" s="114"/>
      <c r="G375" s="114"/>
      <c r="H375" s="114"/>
      <c r="I375" s="114"/>
      <c r="J375" s="114"/>
    </row>
    <row r="376" spans="4:10" x14ac:dyDescent="0.25">
      <c r="D376" s="114"/>
      <c r="E376" s="114"/>
      <c r="F376" s="114"/>
      <c r="G376" s="114"/>
      <c r="H376" s="114"/>
      <c r="I376" s="114"/>
      <c r="J376" s="114"/>
    </row>
    <row r="377" spans="4:10" x14ac:dyDescent="0.25">
      <c r="D377" s="114"/>
      <c r="E377" s="114"/>
      <c r="F377" s="114"/>
      <c r="G377" s="114"/>
      <c r="H377" s="114"/>
      <c r="I377" s="114"/>
      <c r="J377" s="114"/>
    </row>
    <row r="378" spans="4:10" x14ac:dyDescent="0.25">
      <c r="D378" s="114"/>
      <c r="E378" s="114"/>
      <c r="F378" s="114"/>
      <c r="G378" s="114"/>
      <c r="H378" s="114"/>
      <c r="I378" s="114"/>
      <c r="J378" s="114"/>
    </row>
    <row r="379" spans="4:10" x14ac:dyDescent="0.25">
      <c r="D379" s="114"/>
      <c r="E379" s="114"/>
      <c r="F379" s="114"/>
      <c r="G379" s="114"/>
      <c r="H379" s="114"/>
      <c r="I379" s="114"/>
      <c r="J379" s="114"/>
    </row>
    <row r="380" spans="4:10" x14ac:dyDescent="0.25">
      <c r="D380" s="114"/>
      <c r="E380" s="114"/>
      <c r="F380" s="114"/>
      <c r="G380" s="114"/>
      <c r="H380" s="114"/>
      <c r="I380" s="114"/>
      <c r="J380" s="114"/>
    </row>
    <row r="381" spans="4:10" x14ac:dyDescent="0.25">
      <c r="D381" s="114"/>
      <c r="E381" s="114"/>
      <c r="F381" s="114"/>
      <c r="G381" s="114"/>
      <c r="H381" s="114"/>
      <c r="I381" s="114"/>
      <c r="J381" s="114"/>
    </row>
    <row r="382" spans="4:10" x14ac:dyDescent="0.25">
      <c r="D382" s="114"/>
      <c r="E382" s="114"/>
      <c r="F382" s="114"/>
      <c r="G382" s="114"/>
      <c r="H382" s="114"/>
      <c r="I382" s="114"/>
      <c r="J382" s="114"/>
    </row>
    <row r="383" spans="4:10" x14ac:dyDescent="0.25">
      <c r="D383" s="114"/>
      <c r="E383" s="114"/>
      <c r="F383" s="114"/>
      <c r="G383" s="114"/>
      <c r="H383" s="114"/>
      <c r="I383" s="114"/>
      <c r="J383" s="114"/>
    </row>
    <row r="384" spans="4:10" x14ac:dyDescent="0.25">
      <c r="D384" s="114"/>
      <c r="E384" s="114"/>
      <c r="F384" s="114"/>
      <c r="G384" s="114"/>
      <c r="H384" s="114"/>
      <c r="I384" s="114"/>
      <c r="J384" s="114"/>
    </row>
    <row r="385" spans="4:10" x14ac:dyDescent="0.25">
      <c r="D385" s="114"/>
      <c r="E385" s="114"/>
      <c r="F385" s="114"/>
      <c r="G385" s="114"/>
      <c r="H385" s="114"/>
      <c r="I385" s="114"/>
      <c r="J385" s="114"/>
    </row>
    <row r="386" spans="4:10" x14ac:dyDescent="0.25">
      <c r="D386" s="114"/>
      <c r="E386" s="114"/>
      <c r="F386" s="114"/>
      <c r="G386" s="114"/>
      <c r="H386" s="114"/>
      <c r="I386" s="114"/>
      <c r="J386" s="114"/>
    </row>
    <row r="387" spans="4:10" x14ac:dyDescent="0.25">
      <c r="D387" s="114"/>
      <c r="E387" s="114"/>
      <c r="F387" s="114"/>
      <c r="G387" s="114"/>
      <c r="H387" s="114"/>
      <c r="I387" s="114"/>
      <c r="J387" s="114"/>
    </row>
    <row r="388" spans="4:10" x14ac:dyDescent="0.25">
      <c r="D388" s="114"/>
      <c r="E388" s="114"/>
      <c r="F388" s="114"/>
      <c r="G388" s="114"/>
      <c r="H388" s="114"/>
      <c r="I388" s="114"/>
      <c r="J388" s="114"/>
    </row>
    <row r="389" spans="4:10" x14ac:dyDescent="0.25">
      <c r="D389" s="114"/>
      <c r="E389" s="114"/>
      <c r="F389" s="114"/>
      <c r="G389" s="114"/>
      <c r="H389" s="114"/>
      <c r="I389" s="114"/>
      <c r="J389" s="114"/>
    </row>
    <row r="390" spans="4:10" x14ac:dyDescent="0.25">
      <c r="D390" s="114"/>
      <c r="E390" s="114"/>
      <c r="F390" s="114"/>
      <c r="G390" s="114"/>
      <c r="H390" s="114"/>
      <c r="I390" s="114"/>
      <c r="J390" s="114"/>
    </row>
    <row r="391" spans="4:10" x14ac:dyDescent="0.25">
      <c r="D391" s="114"/>
      <c r="E391" s="114"/>
      <c r="F391" s="114"/>
      <c r="G391" s="114"/>
      <c r="H391" s="114"/>
      <c r="I391" s="114"/>
      <c r="J391" s="114"/>
    </row>
    <row r="392" spans="4:10" x14ac:dyDescent="0.25">
      <c r="D392" s="114"/>
      <c r="E392" s="114"/>
      <c r="F392" s="114"/>
      <c r="G392" s="114"/>
      <c r="H392" s="114"/>
      <c r="I392" s="114"/>
      <c r="J392" s="114"/>
    </row>
    <row r="393" spans="4:10" x14ac:dyDescent="0.25">
      <c r="D393" s="114"/>
      <c r="E393" s="114"/>
      <c r="F393" s="114"/>
      <c r="G393" s="114"/>
      <c r="H393" s="114"/>
      <c r="I393" s="114"/>
      <c r="J393" s="114"/>
    </row>
    <row r="394" spans="4:10" x14ac:dyDescent="0.25">
      <c r="D394" s="114"/>
      <c r="E394" s="114"/>
      <c r="F394" s="114"/>
      <c r="G394" s="114"/>
      <c r="H394" s="114"/>
      <c r="I394" s="114"/>
      <c r="J394" s="114"/>
    </row>
    <row r="395" spans="4:10" x14ac:dyDescent="0.25">
      <c r="D395" s="114"/>
      <c r="E395" s="114"/>
      <c r="F395" s="114"/>
      <c r="G395" s="114"/>
      <c r="H395" s="114"/>
      <c r="I395" s="114"/>
      <c r="J395" s="114"/>
    </row>
    <row r="396" spans="4:10" x14ac:dyDescent="0.25">
      <c r="D396" s="114"/>
      <c r="E396" s="114"/>
      <c r="F396" s="114"/>
      <c r="G396" s="114"/>
      <c r="H396" s="114"/>
      <c r="I396" s="114"/>
      <c r="J396" s="114"/>
    </row>
    <row r="397" spans="4:10" x14ac:dyDescent="0.25">
      <c r="D397" s="114"/>
      <c r="E397" s="114"/>
      <c r="F397" s="114"/>
      <c r="G397" s="114"/>
      <c r="H397" s="114"/>
      <c r="I397" s="114"/>
      <c r="J397" s="114"/>
    </row>
    <row r="398" spans="4:10" x14ac:dyDescent="0.25">
      <c r="D398" s="114"/>
      <c r="E398" s="114"/>
      <c r="F398" s="114"/>
      <c r="G398" s="114"/>
      <c r="H398" s="114"/>
      <c r="I398" s="114"/>
      <c r="J398" s="114"/>
    </row>
    <row r="399" spans="4:10" x14ac:dyDescent="0.25">
      <c r="D399" s="114"/>
      <c r="E399" s="114"/>
      <c r="F399" s="114"/>
      <c r="G399" s="114"/>
      <c r="H399" s="114"/>
      <c r="I399" s="114"/>
      <c r="J399" s="114"/>
    </row>
    <row r="400" spans="4:10" x14ac:dyDescent="0.25">
      <c r="D400" s="114"/>
      <c r="E400" s="114"/>
      <c r="F400" s="114"/>
      <c r="G400" s="114"/>
      <c r="H400" s="114"/>
      <c r="I400" s="114"/>
      <c r="J400" s="114"/>
    </row>
    <row r="401" spans="4:10" x14ac:dyDescent="0.25">
      <c r="D401" s="114"/>
      <c r="E401" s="114"/>
      <c r="F401" s="114"/>
      <c r="G401" s="114"/>
      <c r="H401" s="114"/>
      <c r="I401" s="114"/>
      <c r="J401" s="114"/>
    </row>
    <row r="402" spans="4:10" x14ac:dyDescent="0.25">
      <c r="D402" s="114"/>
      <c r="E402" s="114"/>
      <c r="F402" s="114"/>
      <c r="G402" s="114"/>
      <c r="H402" s="114"/>
      <c r="I402" s="114"/>
      <c r="J402" s="114"/>
    </row>
    <row r="403" spans="4:10" x14ac:dyDescent="0.25">
      <c r="D403" s="114"/>
      <c r="E403" s="114"/>
      <c r="F403" s="114"/>
      <c r="G403" s="114"/>
      <c r="H403" s="114"/>
      <c r="I403" s="114"/>
      <c r="J403" s="114"/>
    </row>
    <row r="404" spans="4:10" x14ac:dyDescent="0.25">
      <c r="D404" s="114"/>
      <c r="E404" s="114"/>
      <c r="F404" s="114"/>
      <c r="G404" s="114"/>
      <c r="H404" s="114"/>
      <c r="I404" s="114"/>
      <c r="J404" s="114"/>
    </row>
    <row r="405" spans="4:10" x14ac:dyDescent="0.25">
      <c r="D405" s="114"/>
      <c r="E405" s="114"/>
      <c r="F405" s="114"/>
      <c r="G405" s="114"/>
      <c r="H405" s="114"/>
      <c r="I405" s="114"/>
      <c r="J405" s="114"/>
    </row>
    <row r="406" spans="4:10" x14ac:dyDescent="0.25">
      <c r="D406" s="114"/>
      <c r="E406" s="114"/>
      <c r="F406" s="114"/>
      <c r="G406" s="114"/>
      <c r="H406" s="114"/>
      <c r="I406" s="114"/>
      <c r="J406" s="114"/>
    </row>
    <row r="407" spans="4:10" x14ac:dyDescent="0.25">
      <c r="D407" s="114"/>
      <c r="E407" s="114"/>
      <c r="F407" s="114"/>
      <c r="G407" s="114"/>
      <c r="H407" s="114"/>
      <c r="I407" s="114"/>
      <c r="J407" s="114"/>
    </row>
    <row r="408" spans="4:10" x14ac:dyDescent="0.25">
      <c r="D408" s="114"/>
      <c r="E408" s="114"/>
      <c r="F408" s="114"/>
      <c r="G408" s="114"/>
      <c r="H408" s="114"/>
      <c r="I408" s="114"/>
      <c r="J408" s="114"/>
    </row>
    <row r="409" spans="4:10" x14ac:dyDescent="0.25">
      <c r="D409" s="114"/>
      <c r="E409" s="114"/>
      <c r="F409" s="114"/>
      <c r="G409" s="114"/>
      <c r="H409" s="114"/>
      <c r="I409" s="114"/>
      <c r="J409" s="114"/>
    </row>
    <row r="410" spans="4:10" x14ac:dyDescent="0.25">
      <c r="D410" s="114"/>
      <c r="E410" s="114"/>
      <c r="F410" s="114"/>
      <c r="G410" s="114"/>
      <c r="H410" s="114"/>
      <c r="I410" s="114"/>
      <c r="J410" s="114"/>
    </row>
    <row r="411" spans="4:10" x14ac:dyDescent="0.25">
      <c r="D411" s="114"/>
      <c r="E411" s="114"/>
      <c r="F411" s="114"/>
      <c r="G411" s="114"/>
      <c r="H411" s="114"/>
      <c r="I411" s="114"/>
      <c r="J411" s="114"/>
    </row>
    <row r="412" spans="4:10" x14ac:dyDescent="0.25">
      <c r="D412" s="114"/>
      <c r="E412" s="114"/>
      <c r="F412" s="114"/>
      <c r="G412" s="114"/>
      <c r="H412" s="114"/>
      <c r="I412" s="114"/>
      <c r="J412" s="114"/>
    </row>
    <row r="413" spans="4:10" x14ac:dyDescent="0.25">
      <c r="D413" s="114"/>
      <c r="E413" s="114"/>
      <c r="F413" s="114"/>
      <c r="G413" s="114"/>
      <c r="H413" s="114"/>
      <c r="I413" s="114"/>
      <c r="J413" s="114"/>
    </row>
    <row r="414" spans="4:10" x14ac:dyDescent="0.25">
      <c r="D414" s="114"/>
      <c r="E414" s="114"/>
      <c r="F414" s="114"/>
      <c r="G414" s="114"/>
      <c r="H414" s="114"/>
      <c r="I414" s="114"/>
      <c r="J414" s="114"/>
    </row>
    <row r="415" spans="4:10" x14ac:dyDescent="0.25">
      <c r="D415" s="114"/>
      <c r="E415" s="114"/>
      <c r="F415" s="114"/>
      <c r="G415" s="114"/>
      <c r="H415" s="114"/>
      <c r="I415" s="114"/>
      <c r="J415" s="114"/>
    </row>
    <row r="416" spans="4:10" x14ac:dyDescent="0.25">
      <c r="D416" s="114"/>
      <c r="E416" s="114"/>
      <c r="F416" s="114"/>
      <c r="G416" s="114"/>
      <c r="H416" s="114"/>
      <c r="I416" s="114"/>
      <c r="J416" s="114"/>
    </row>
    <row r="417" spans="4:10" x14ac:dyDescent="0.25">
      <c r="D417" s="114"/>
      <c r="E417" s="114"/>
      <c r="F417" s="114"/>
      <c r="G417" s="114"/>
      <c r="H417" s="114"/>
      <c r="I417" s="114"/>
      <c r="J417" s="114"/>
    </row>
    <row r="418" spans="4:10" x14ac:dyDescent="0.25">
      <c r="D418" s="114"/>
      <c r="E418" s="114"/>
      <c r="F418" s="114"/>
      <c r="G418" s="114"/>
      <c r="H418" s="114"/>
      <c r="I418" s="114"/>
      <c r="J418" s="114"/>
    </row>
    <row r="419" spans="4:10" x14ac:dyDescent="0.25">
      <c r="D419" s="114"/>
      <c r="E419" s="114"/>
      <c r="F419" s="114"/>
      <c r="G419" s="114"/>
      <c r="H419" s="114"/>
      <c r="I419" s="114"/>
      <c r="J419" s="114"/>
    </row>
    <row r="420" spans="4:10" x14ac:dyDescent="0.25">
      <c r="D420" s="114"/>
      <c r="E420" s="114"/>
      <c r="F420" s="114"/>
      <c r="G420" s="114"/>
      <c r="H420" s="114"/>
      <c r="I420" s="114"/>
      <c r="J420" s="114"/>
    </row>
    <row r="421" spans="4:10" x14ac:dyDescent="0.25">
      <c r="D421" s="114"/>
      <c r="E421" s="114"/>
      <c r="F421" s="114"/>
      <c r="G421" s="114"/>
      <c r="H421" s="114"/>
      <c r="I421" s="114"/>
      <c r="J421" s="114"/>
    </row>
    <row r="422" spans="4:10" x14ac:dyDescent="0.25">
      <c r="D422" s="114"/>
      <c r="E422" s="114"/>
      <c r="F422" s="114"/>
      <c r="G422" s="114"/>
      <c r="H422" s="114"/>
      <c r="I422" s="114"/>
      <c r="J422" s="114"/>
    </row>
    <row r="423" spans="4:10" x14ac:dyDescent="0.25">
      <c r="D423" s="114"/>
      <c r="E423" s="114"/>
      <c r="F423" s="114"/>
      <c r="G423" s="114"/>
      <c r="H423" s="114"/>
      <c r="I423" s="114"/>
      <c r="J423" s="114"/>
    </row>
    <row r="424" spans="4:10" x14ac:dyDescent="0.25">
      <c r="D424" s="114"/>
      <c r="E424" s="114"/>
      <c r="F424" s="114"/>
      <c r="G424" s="114"/>
      <c r="H424" s="114"/>
      <c r="I424" s="114"/>
      <c r="J424" s="114"/>
    </row>
    <row r="425" spans="4:10" x14ac:dyDescent="0.25">
      <c r="D425" s="114"/>
      <c r="E425" s="114"/>
      <c r="F425" s="114"/>
      <c r="G425" s="114"/>
      <c r="H425" s="114"/>
      <c r="I425" s="114"/>
      <c r="J425" s="114"/>
    </row>
    <row r="426" spans="4:10" x14ac:dyDescent="0.25">
      <c r="D426" s="114"/>
      <c r="E426" s="114"/>
      <c r="F426" s="114"/>
      <c r="G426" s="114"/>
      <c r="H426" s="114"/>
      <c r="I426" s="114"/>
      <c r="J426" s="114"/>
    </row>
    <row r="427" spans="4:10" x14ac:dyDescent="0.25">
      <c r="D427" s="114"/>
      <c r="E427" s="114"/>
      <c r="F427" s="114"/>
      <c r="G427" s="114"/>
      <c r="H427" s="114"/>
      <c r="I427" s="114"/>
      <c r="J427" s="114"/>
    </row>
    <row r="428" spans="4:10" x14ac:dyDescent="0.25">
      <c r="D428" s="114"/>
      <c r="E428" s="114"/>
      <c r="F428" s="114"/>
      <c r="G428" s="114"/>
      <c r="H428" s="114"/>
      <c r="I428" s="114"/>
      <c r="J428" s="114"/>
    </row>
    <row r="429" spans="4:10" x14ac:dyDescent="0.25">
      <c r="D429" s="114"/>
      <c r="E429" s="114"/>
      <c r="F429" s="114"/>
      <c r="G429" s="114"/>
      <c r="H429" s="114"/>
      <c r="I429" s="114"/>
      <c r="J429" s="114"/>
    </row>
    <row r="430" spans="4:10" x14ac:dyDescent="0.25">
      <c r="D430" s="114"/>
      <c r="E430" s="114"/>
      <c r="F430" s="114"/>
      <c r="G430" s="114"/>
      <c r="H430" s="114"/>
      <c r="I430" s="114"/>
      <c r="J430" s="114"/>
    </row>
    <row r="431" spans="4:10" x14ac:dyDescent="0.25">
      <c r="D431" s="114"/>
      <c r="E431" s="114"/>
      <c r="F431" s="114"/>
      <c r="G431" s="114"/>
      <c r="H431" s="114"/>
      <c r="I431" s="114"/>
      <c r="J431" s="114"/>
    </row>
    <row r="432" spans="4:10" x14ac:dyDescent="0.25">
      <c r="D432" s="114"/>
      <c r="E432" s="114"/>
      <c r="F432" s="114"/>
      <c r="G432" s="114"/>
      <c r="H432" s="114"/>
      <c r="I432" s="114"/>
      <c r="J432" s="114"/>
    </row>
    <row r="433" spans="4:10" x14ac:dyDescent="0.25">
      <c r="D433" s="114"/>
      <c r="E433" s="114"/>
      <c r="F433" s="114"/>
      <c r="G433" s="114"/>
      <c r="H433" s="114"/>
      <c r="I433" s="114"/>
      <c r="J433" s="114"/>
    </row>
    <row r="434" spans="4:10" x14ac:dyDescent="0.25">
      <c r="D434" s="114"/>
      <c r="E434" s="114"/>
      <c r="F434" s="114"/>
      <c r="G434" s="114"/>
      <c r="H434" s="114"/>
      <c r="I434" s="114"/>
      <c r="J434" s="114"/>
    </row>
    <row r="435" spans="4:10" x14ac:dyDescent="0.25">
      <c r="D435" s="114"/>
      <c r="E435" s="114"/>
      <c r="F435" s="114"/>
      <c r="G435" s="114"/>
      <c r="H435" s="114"/>
      <c r="I435" s="114"/>
      <c r="J435" s="114"/>
    </row>
    <row r="436" spans="4:10" x14ac:dyDescent="0.25">
      <c r="D436" s="114"/>
      <c r="E436" s="114"/>
      <c r="F436" s="114"/>
      <c r="G436" s="114"/>
      <c r="H436" s="114"/>
      <c r="I436" s="114"/>
      <c r="J436" s="114"/>
    </row>
    <row r="437" spans="4:10" x14ac:dyDescent="0.25">
      <c r="D437" s="114"/>
      <c r="E437" s="114"/>
      <c r="F437" s="114"/>
      <c r="G437" s="114"/>
      <c r="H437" s="114"/>
      <c r="I437" s="114"/>
      <c r="J437" s="114"/>
    </row>
    <row r="438" spans="4:10" x14ac:dyDescent="0.25">
      <c r="D438" s="114"/>
      <c r="E438" s="114"/>
      <c r="F438" s="114"/>
      <c r="G438" s="114"/>
      <c r="H438" s="114"/>
      <c r="I438" s="114"/>
      <c r="J438" s="114"/>
    </row>
    <row r="439" spans="4:10" x14ac:dyDescent="0.25">
      <c r="D439" s="114"/>
      <c r="E439" s="114"/>
      <c r="F439" s="114"/>
      <c r="G439" s="114"/>
      <c r="H439" s="114"/>
      <c r="I439" s="114"/>
      <c r="J439" s="114"/>
    </row>
    <row r="440" spans="4:10" x14ac:dyDescent="0.25">
      <c r="D440" s="114"/>
      <c r="E440" s="114"/>
      <c r="F440" s="114"/>
      <c r="G440" s="114"/>
      <c r="H440" s="114"/>
      <c r="I440" s="114"/>
      <c r="J440" s="114"/>
    </row>
    <row r="441" spans="4:10" x14ac:dyDescent="0.25">
      <c r="D441" s="114"/>
      <c r="E441" s="114"/>
      <c r="F441" s="114"/>
      <c r="G441" s="114"/>
      <c r="H441" s="114"/>
      <c r="I441" s="114"/>
      <c r="J441" s="114"/>
    </row>
    <row r="442" spans="4:10" x14ac:dyDescent="0.25">
      <c r="D442" s="114"/>
      <c r="E442" s="114"/>
      <c r="F442" s="114"/>
      <c r="G442" s="114"/>
      <c r="H442" s="114"/>
      <c r="I442" s="114"/>
      <c r="J442" s="114"/>
    </row>
    <row r="443" spans="4:10" x14ac:dyDescent="0.25">
      <c r="D443" s="114"/>
      <c r="E443" s="114"/>
      <c r="F443" s="114"/>
      <c r="G443" s="114"/>
      <c r="H443" s="114"/>
      <c r="I443" s="114"/>
      <c r="J443" s="114"/>
    </row>
    <row r="444" spans="4:10" x14ac:dyDescent="0.25">
      <c r="D444" s="114"/>
      <c r="E444" s="114"/>
      <c r="F444" s="114"/>
      <c r="G444" s="114"/>
      <c r="H444" s="114"/>
      <c r="I444" s="114"/>
      <c r="J444" s="114"/>
    </row>
    <row r="445" spans="4:10" x14ac:dyDescent="0.25">
      <c r="D445" s="114"/>
      <c r="E445" s="114"/>
      <c r="F445" s="114"/>
      <c r="G445" s="114"/>
      <c r="H445" s="114"/>
      <c r="I445" s="114"/>
      <c r="J445" s="114"/>
    </row>
    <row r="446" spans="4:10" x14ac:dyDescent="0.25">
      <c r="D446" s="114"/>
      <c r="E446" s="114"/>
      <c r="F446" s="114"/>
      <c r="G446" s="114"/>
      <c r="H446" s="114"/>
      <c r="I446" s="114"/>
      <c r="J446" s="114"/>
    </row>
    <row r="447" spans="4:10" x14ac:dyDescent="0.25">
      <c r="D447" s="114"/>
      <c r="E447" s="114"/>
      <c r="F447" s="114"/>
      <c r="G447" s="114"/>
      <c r="H447" s="114"/>
      <c r="I447" s="114"/>
      <c r="J447" s="114"/>
    </row>
    <row r="448" spans="4:10" x14ac:dyDescent="0.25">
      <c r="D448" s="114"/>
      <c r="E448" s="114"/>
      <c r="F448" s="114"/>
      <c r="G448" s="114"/>
      <c r="H448" s="114"/>
      <c r="I448" s="114"/>
      <c r="J448" s="114"/>
    </row>
    <row r="449" spans="4:10" x14ac:dyDescent="0.25">
      <c r="D449" s="114"/>
      <c r="E449" s="114"/>
      <c r="F449" s="114"/>
      <c r="G449" s="114"/>
      <c r="H449" s="114"/>
      <c r="I449" s="114"/>
      <c r="J449" s="114"/>
    </row>
    <row r="450" spans="4:10" x14ac:dyDescent="0.25">
      <c r="D450" s="114"/>
      <c r="E450" s="114"/>
      <c r="F450" s="114"/>
      <c r="G450" s="114"/>
      <c r="H450" s="114"/>
      <c r="I450" s="114"/>
      <c r="J450" s="114"/>
    </row>
    <row r="451" spans="4:10" x14ac:dyDescent="0.25">
      <c r="D451" s="114"/>
      <c r="E451" s="114"/>
      <c r="F451" s="114"/>
      <c r="G451" s="114"/>
      <c r="H451" s="114"/>
      <c r="I451" s="114"/>
      <c r="J451" s="114"/>
    </row>
    <row r="452" spans="4:10" x14ac:dyDescent="0.25">
      <c r="D452" s="114"/>
      <c r="E452" s="114"/>
      <c r="F452" s="114"/>
      <c r="G452" s="114"/>
      <c r="H452" s="114"/>
      <c r="I452" s="114"/>
      <c r="J452" s="114"/>
    </row>
    <row r="453" spans="4:10" x14ac:dyDescent="0.25">
      <c r="D453" s="114"/>
      <c r="E453" s="114"/>
      <c r="F453" s="114"/>
      <c r="G453" s="114"/>
      <c r="H453" s="114"/>
      <c r="I453" s="114"/>
      <c r="J453" s="114"/>
    </row>
    <row r="454" spans="4:10" x14ac:dyDescent="0.25">
      <c r="D454" s="114"/>
      <c r="E454" s="114"/>
      <c r="F454" s="114"/>
      <c r="G454" s="114"/>
      <c r="H454" s="114"/>
      <c r="I454" s="114"/>
      <c r="J454" s="114"/>
    </row>
    <row r="455" spans="4:10" x14ac:dyDescent="0.25">
      <c r="D455" s="114"/>
      <c r="E455" s="114"/>
      <c r="F455" s="114"/>
      <c r="G455" s="114"/>
      <c r="H455" s="114"/>
      <c r="I455" s="114"/>
      <c r="J455" s="114"/>
    </row>
    <row r="456" spans="4:10" x14ac:dyDescent="0.25">
      <c r="D456" s="114"/>
      <c r="E456" s="114"/>
      <c r="F456" s="114"/>
      <c r="G456" s="114"/>
      <c r="H456" s="114"/>
      <c r="I456" s="114"/>
      <c r="J456" s="114"/>
    </row>
    <row r="457" spans="4:10" x14ac:dyDescent="0.25">
      <c r="D457" s="114"/>
      <c r="E457" s="114"/>
      <c r="F457" s="114"/>
      <c r="G457" s="114"/>
      <c r="H457" s="114"/>
      <c r="I457" s="114"/>
      <c r="J457" s="114"/>
    </row>
    <row r="458" spans="4:10" x14ac:dyDescent="0.25">
      <c r="D458" s="114"/>
      <c r="E458" s="114"/>
      <c r="F458" s="114"/>
      <c r="G458" s="114"/>
      <c r="H458" s="114"/>
      <c r="I458" s="114"/>
      <c r="J458" s="114"/>
    </row>
    <row r="459" spans="4:10" x14ac:dyDescent="0.25">
      <c r="D459" s="114"/>
      <c r="E459" s="114"/>
      <c r="F459" s="114"/>
      <c r="G459" s="114"/>
      <c r="H459" s="114"/>
      <c r="I459" s="114"/>
      <c r="J459" s="114"/>
    </row>
    <row r="460" spans="4:10" x14ac:dyDescent="0.25">
      <c r="D460" s="114"/>
      <c r="E460" s="114"/>
      <c r="F460" s="114"/>
      <c r="G460" s="114"/>
      <c r="H460" s="114"/>
      <c r="I460" s="114"/>
      <c r="J460" s="114"/>
    </row>
    <row r="461" spans="4:10" x14ac:dyDescent="0.25">
      <c r="D461" s="114"/>
      <c r="E461" s="114"/>
      <c r="F461" s="114"/>
      <c r="G461" s="114"/>
      <c r="H461" s="114"/>
      <c r="I461" s="114"/>
      <c r="J461" s="114"/>
    </row>
    <row r="462" spans="4:10" x14ac:dyDescent="0.25">
      <c r="D462" s="114"/>
      <c r="E462" s="114"/>
      <c r="F462" s="114"/>
      <c r="G462" s="114"/>
      <c r="H462" s="114"/>
      <c r="I462" s="114"/>
      <c r="J462" s="114"/>
    </row>
    <row r="463" spans="4:10" x14ac:dyDescent="0.25">
      <c r="D463" s="114"/>
      <c r="E463" s="114"/>
      <c r="F463" s="114"/>
      <c r="G463" s="114"/>
      <c r="H463" s="114"/>
      <c r="I463" s="114"/>
      <c r="J463" s="114"/>
    </row>
    <row r="464" spans="4:10" x14ac:dyDescent="0.25">
      <c r="D464" s="114"/>
      <c r="E464" s="114"/>
      <c r="F464" s="114"/>
      <c r="G464" s="114"/>
      <c r="H464" s="114"/>
      <c r="I464" s="114"/>
      <c r="J464" s="114"/>
    </row>
    <row r="465" spans="4:10" x14ac:dyDescent="0.25">
      <c r="D465" s="114"/>
      <c r="E465" s="114"/>
      <c r="F465" s="114"/>
      <c r="G465" s="114"/>
      <c r="H465" s="114"/>
      <c r="I465" s="114"/>
      <c r="J465" s="114"/>
    </row>
    <row r="466" spans="4:10" x14ac:dyDescent="0.25">
      <c r="D466" s="114"/>
      <c r="E466" s="114"/>
      <c r="F466" s="114"/>
      <c r="G466" s="114"/>
      <c r="H466" s="114"/>
      <c r="I466" s="114"/>
      <c r="J466" s="114"/>
    </row>
    <row r="467" spans="4:10" x14ac:dyDescent="0.25">
      <c r="D467" s="114"/>
      <c r="E467" s="114"/>
      <c r="F467" s="114"/>
      <c r="G467" s="114"/>
      <c r="H467" s="114"/>
      <c r="I467" s="114"/>
      <c r="J467" s="114"/>
    </row>
    <row r="468" spans="4:10" x14ac:dyDescent="0.25">
      <c r="D468" s="114"/>
      <c r="E468" s="114"/>
      <c r="F468" s="114"/>
      <c r="G468" s="114"/>
      <c r="H468" s="114"/>
      <c r="I468" s="114"/>
      <c r="J468" s="114"/>
    </row>
    <row r="469" spans="4:10" x14ac:dyDescent="0.25">
      <c r="D469" s="114"/>
      <c r="E469" s="114"/>
      <c r="F469" s="114"/>
      <c r="G469" s="114"/>
      <c r="H469" s="114"/>
      <c r="I469" s="114"/>
      <c r="J469" s="114"/>
    </row>
    <row r="470" spans="4:10" x14ac:dyDescent="0.25">
      <c r="D470" s="114"/>
      <c r="E470" s="114"/>
      <c r="F470" s="114"/>
      <c r="G470" s="114"/>
      <c r="H470" s="114"/>
      <c r="I470" s="114"/>
      <c r="J470" s="114"/>
    </row>
    <row r="471" spans="4:10" x14ac:dyDescent="0.25">
      <c r="D471" s="114"/>
      <c r="E471" s="114"/>
      <c r="F471" s="114"/>
      <c r="G471" s="114"/>
      <c r="H471" s="114"/>
      <c r="I471" s="114"/>
      <c r="J471" s="114"/>
    </row>
    <row r="472" spans="4:10" x14ac:dyDescent="0.25">
      <c r="D472" s="114"/>
      <c r="E472" s="114"/>
      <c r="F472" s="114"/>
      <c r="G472" s="114"/>
      <c r="H472" s="114"/>
      <c r="I472" s="114"/>
      <c r="J472" s="114"/>
    </row>
    <row r="473" spans="4:10" x14ac:dyDescent="0.25">
      <c r="D473" s="114"/>
      <c r="E473" s="114"/>
      <c r="F473" s="114"/>
      <c r="G473" s="114"/>
      <c r="H473" s="114"/>
      <c r="I473" s="114"/>
      <c r="J473" s="114"/>
    </row>
    <row r="474" spans="4:10" x14ac:dyDescent="0.25">
      <c r="D474" s="114"/>
      <c r="E474" s="114"/>
      <c r="F474" s="114"/>
      <c r="G474" s="114"/>
      <c r="H474" s="114"/>
      <c r="I474" s="114"/>
      <c r="J474" s="114"/>
    </row>
    <row r="475" spans="4:10" x14ac:dyDescent="0.25">
      <c r="D475" s="114"/>
      <c r="E475" s="114"/>
      <c r="F475" s="114"/>
      <c r="G475" s="114"/>
      <c r="H475" s="114"/>
      <c r="I475" s="114"/>
      <c r="J475" s="114"/>
    </row>
    <row r="476" spans="4:10" x14ac:dyDescent="0.25">
      <c r="D476" s="114"/>
      <c r="E476" s="114"/>
      <c r="F476" s="114"/>
      <c r="G476" s="114"/>
      <c r="H476" s="114"/>
      <c r="I476" s="114"/>
      <c r="J476" s="114"/>
    </row>
    <row r="477" spans="4:10" x14ac:dyDescent="0.25">
      <c r="D477" s="114"/>
      <c r="E477" s="114"/>
      <c r="F477" s="114"/>
      <c r="G477" s="114"/>
      <c r="H477" s="114"/>
      <c r="I477" s="114"/>
      <c r="J477" s="114"/>
    </row>
    <row r="478" spans="4:10" x14ac:dyDescent="0.25">
      <c r="D478" s="114"/>
      <c r="E478" s="114"/>
      <c r="F478" s="114"/>
      <c r="G478" s="114"/>
      <c r="H478" s="114"/>
      <c r="I478" s="114"/>
      <c r="J478" s="114"/>
    </row>
    <row r="479" spans="4:10" x14ac:dyDescent="0.25">
      <c r="D479" s="114"/>
      <c r="E479" s="114"/>
      <c r="F479" s="114"/>
      <c r="G479" s="114"/>
      <c r="H479" s="114"/>
      <c r="I479" s="114"/>
      <c r="J479" s="114"/>
    </row>
    <row r="480" spans="4:10" x14ac:dyDescent="0.25">
      <c r="D480" s="114"/>
      <c r="E480" s="114"/>
      <c r="F480" s="114"/>
      <c r="G480" s="114"/>
      <c r="H480" s="114"/>
      <c r="I480" s="114"/>
      <c r="J480" s="114"/>
    </row>
    <row r="481" spans="4:10" x14ac:dyDescent="0.25">
      <c r="D481" s="114"/>
      <c r="E481" s="114"/>
      <c r="F481" s="114"/>
      <c r="G481" s="114"/>
      <c r="H481" s="114"/>
      <c r="I481" s="114"/>
      <c r="J481" s="114"/>
    </row>
    <row r="482" spans="4:10" x14ac:dyDescent="0.25">
      <c r="D482" s="114"/>
      <c r="E482" s="114"/>
      <c r="F482" s="114"/>
      <c r="G482" s="114"/>
      <c r="H482" s="114"/>
      <c r="I482" s="114"/>
      <c r="J482" s="114"/>
    </row>
    <row r="483" spans="4:10" x14ac:dyDescent="0.25">
      <c r="D483" s="114"/>
      <c r="E483" s="114"/>
      <c r="F483" s="114"/>
      <c r="G483" s="114"/>
      <c r="H483" s="114"/>
      <c r="I483" s="114"/>
      <c r="J483" s="114"/>
    </row>
    <row r="484" spans="4:10" x14ac:dyDescent="0.25">
      <c r="D484" s="114"/>
      <c r="E484" s="114"/>
      <c r="F484" s="114"/>
      <c r="G484" s="114"/>
      <c r="H484" s="114"/>
      <c r="I484" s="114"/>
      <c r="J484" s="114"/>
    </row>
    <row r="485" spans="4:10" x14ac:dyDescent="0.25">
      <c r="D485" s="114"/>
      <c r="E485" s="114"/>
      <c r="F485" s="114"/>
      <c r="G485" s="114"/>
      <c r="H485" s="114"/>
      <c r="I485" s="114"/>
      <c r="J485" s="114"/>
    </row>
    <row r="486" spans="4:10" x14ac:dyDescent="0.25">
      <c r="D486" s="114"/>
      <c r="E486" s="114"/>
      <c r="F486" s="114"/>
      <c r="G486" s="114"/>
      <c r="H486" s="114"/>
      <c r="I486" s="114"/>
      <c r="J486" s="114"/>
    </row>
    <row r="487" spans="4:10" x14ac:dyDescent="0.25">
      <c r="D487" s="114"/>
      <c r="E487" s="114"/>
      <c r="F487" s="114"/>
      <c r="G487" s="114"/>
      <c r="H487" s="114"/>
      <c r="I487" s="114"/>
      <c r="J487" s="114"/>
    </row>
    <row r="488" spans="4:10" x14ac:dyDescent="0.25">
      <c r="D488" s="114"/>
      <c r="E488" s="114"/>
      <c r="F488" s="114"/>
      <c r="G488" s="114"/>
      <c r="H488" s="114"/>
      <c r="I488" s="114"/>
      <c r="J488" s="114"/>
    </row>
    <row r="489" spans="4:10" x14ac:dyDescent="0.25">
      <c r="D489" s="114"/>
      <c r="E489" s="114"/>
      <c r="F489" s="114"/>
      <c r="G489" s="114"/>
      <c r="H489" s="114"/>
      <c r="I489" s="114"/>
      <c r="J489" s="114"/>
    </row>
    <row r="490" spans="4:10" x14ac:dyDescent="0.25">
      <c r="D490" s="114"/>
      <c r="E490" s="114"/>
      <c r="F490" s="114"/>
      <c r="G490" s="114"/>
      <c r="H490" s="114"/>
      <c r="I490" s="114"/>
      <c r="J490" s="114"/>
    </row>
    <row r="491" spans="4:10" x14ac:dyDescent="0.25">
      <c r="D491" s="114"/>
      <c r="E491" s="114"/>
      <c r="F491" s="114"/>
      <c r="G491" s="114"/>
      <c r="H491" s="114"/>
      <c r="I491" s="114"/>
      <c r="J491" s="114"/>
    </row>
    <row r="492" spans="4:10" x14ac:dyDescent="0.25">
      <c r="D492" s="114"/>
      <c r="E492" s="114"/>
      <c r="F492" s="114"/>
      <c r="G492" s="114"/>
      <c r="H492" s="114"/>
      <c r="I492" s="114"/>
      <c r="J492" s="114"/>
    </row>
    <row r="493" spans="4:10" x14ac:dyDescent="0.25">
      <c r="D493" s="114"/>
      <c r="E493" s="114"/>
      <c r="F493" s="114"/>
      <c r="G493" s="114"/>
      <c r="H493" s="114"/>
      <c r="I493" s="114"/>
      <c r="J493" s="114"/>
    </row>
    <row r="494" spans="4:10" x14ac:dyDescent="0.25">
      <c r="D494" s="114"/>
      <c r="E494" s="114"/>
      <c r="F494" s="114"/>
      <c r="G494" s="114"/>
      <c r="H494" s="114"/>
      <c r="I494" s="114"/>
      <c r="J494" s="114"/>
    </row>
    <row r="495" spans="4:10" x14ac:dyDescent="0.25">
      <c r="D495" s="114"/>
      <c r="E495" s="114"/>
      <c r="F495" s="114"/>
      <c r="G495" s="114"/>
      <c r="H495" s="114"/>
      <c r="I495" s="114"/>
      <c r="J495" s="114"/>
    </row>
    <row r="496" spans="4:10" x14ac:dyDescent="0.25">
      <c r="D496" s="114"/>
      <c r="E496" s="114"/>
      <c r="F496" s="114"/>
      <c r="G496" s="114"/>
      <c r="H496" s="114"/>
      <c r="I496" s="114"/>
      <c r="J496" s="114"/>
    </row>
    <row r="497" spans="4:10" x14ac:dyDescent="0.25">
      <c r="D497" s="114"/>
      <c r="E497" s="114"/>
      <c r="F497" s="114"/>
      <c r="G497" s="114"/>
      <c r="H497" s="114"/>
      <c r="I497" s="114"/>
      <c r="J497" s="114"/>
    </row>
    <row r="498" spans="4:10" x14ac:dyDescent="0.25">
      <c r="D498" s="114"/>
      <c r="E498" s="114"/>
      <c r="F498" s="114"/>
      <c r="G498" s="114"/>
      <c r="H498" s="114"/>
      <c r="I498" s="114"/>
      <c r="J498" s="114"/>
    </row>
    <row r="499" spans="4:10" x14ac:dyDescent="0.25">
      <c r="D499" s="114"/>
      <c r="E499" s="114"/>
      <c r="F499" s="114"/>
      <c r="G499" s="114"/>
      <c r="H499" s="114"/>
      <c r="I499" s="114"/>
      <c r="J499" s="114"/>
    </row>
    <row r="500" spans="4:10" x14ac:dyDescent="0.25">
      <c r="D500" s="114"/>
      <c r="E500" s="114"/>
      <c r="F500" s="114"/>
      <c r="G500" s="114"/>
      <c r="H500" s="114"/>
      <c r="I500" s="114"/>
      <c r="J500" s="114"/>
    </row>
    <row r="501" spans="4:10" x14ac:dyDescent="0.25">
      <c r="D501" s="114"/>
      <c r="E501" s="114"/>
      <c r="F501" s="114"/>
      <c r="G501" s="114"/>
      <c r="H501" s="114"/>
      <c r="I501" s="114"/>
      <c r="J501" s="114"/>
    </row>
    <row r="502" spans="4:10" x14ac:dyDescent="0.25">
      <c r="D502" s="114"/>
      <c r="E502" s="114"/>
      <c r="F502" s="114"/>
      <c r="G502" s="114"/>
      <c r="H502" s="114"/>
      <c r="I502" s="114"/>
      <c r="J502" s="114"/>
    </row>
    <row r="503" spans="4:10" x14ac:dyDescent="0.25">
      <c r="D503" s="114"/>
      <c r="E503" s="114"/>
      <c r="F503" s="114"/>
      <c r="G503" s="114"/>
      <c r="H503" s="114"/>
      <c r="I503" s="114"/>
      <c r="J503" s="114"/>
    </row>
    <row r="504" spans="4:10" x14ac:dyDescent="0.25">
      <c r="D504" s="114"/>
      <c r="E504" s="114"/>
      <c r="F504" s="114"/>
      <c r="G504" s="114"/>
      <c r="H504" s="114"/>
      <c r="I504" s="114"/>
      <c r="J504" s="114"/>
    </row>
    <row r="505" spans="4:10" x14ac:dyDescent="0.25">
      <c r="D505" s="114"/>
      <c r="E505" s="114"/>
      <c r="F505" s="114"/>
      <c r="G505" s="114"/>
      <c r="H505" s="114"/>
      <c r="I505" s="114"/>
      <c r="J505" s="114"/>
    </row>
    <row r="506" spans="4:10" x14ac:dyDescent="0.25">
      <c r="D506" s="114"/>
      <c r="E506" s="114"/>
      <c r="F506" s="114"/>
      <c r="G506" s="114"/>
      <c r="H506" s="114"/>
      <c r="I506" s="114"/>
      <c r="J506" s="114"/>
    </row>
    <row r="507" spans="4:10" x14ac:dyDescent="0.25">
      <c r="D507" s="114"/>
      <c r="E507" s="114"/>
      <c r="F507" s="114"/>
      <c r="G507" s="114"/>
      <c r="H507" s="114"/>
      <c r="I507" s="114"/>
      <c r="J507" s="114"/>
    </row>
    <row r="508" spans="4:10" x14ac:dyDescent="0.25">
      <c r="D508" s="114"/>
      <c r="E508" s="114"/>
      <c r="F508" s="114"/>
      <c r="G508" s="114"/>
      <c r="H508" s="114"/>
      <c r="I508" s="114"/>
      <c r="J508" s="114"/>
    </row>
    <row r="509" spans="4:10" x14ac:dyDescent="0.25">
      <c r="D509" s="114"/>
      <c r="E509" s="114"/>
      <c r="F509" s="114"/>
      <c r="G509" s="114"/>
      <c r="H509" s="114"/>
      <c r="I509" s="114"/>
      <c r="J509" s="114"/>
    </row>
    <row r="510" spans="4:10" x14ac:dyDescent="0.25">
      <c r="D510" s="114"/>
      <c r="E510" s="114"/>
      <c r="F510" s="114"/>
      <c r="G510" s="114"/>
      <c r="H510" s="114"/>
      <c r="I510" s="114"/>
      <c r="J510" s="114"/>
    </row>
    <row r="511" spans="4:10" x14ac:dyDescent="0.25">
      <c r="D511" s="114"/>
      <c r="E511" s="114"/>
      <c r="F511" s="114"/>
      <c r="G511" s="114"/>
      <c r="H511" s="114"/>
      <c r="I511" s="114"/>
      <c r="J511" s="114"/>
    </row>
    <row r="512" spans="4:10" x14ac:dyDescent="0.25">
      <c r="D512" s="114"/>
      <c r="E512" s="114"/>
      <c r="F512" s="114"/>
      <c r="G512" s="114"/>
      <c r="H512" s="114"/>
      <c r="I512" s="114"/>
      <c r="J512" s="114"/>
    </row>
    <row r="513" spans="4:10" x14ac:dyDescent="0.25">
      <c r="D513" s="114"/>
      <c r="E513" s="114"/>
      <c r="F513" s="114"/>
      <c r="G513" s="114"/>
      <c r="H513" s="114"/>
      <c r="I513" s="114"/>
      <c r="J513" s="114"/>
    </row>
    <row r="514" spans="4:10" x14ac:dyDescent="0.25">
      <c r="D514" s="114"/>
      <c r="E514" s="114"/>
      <c r="F514" s="114"/>
      <c r="G514" s="114"/>
      <c r="H514" s="114"/>
      <c r="I514" s="114"/>
      <c r="J514" s="114"/>
    </row>
    <row r="515" spans="4:10" x14ac:dyDescent="0.25">
      <c r="D515" s="114"/>
      <c r="E515" s="114"/>
      <c r="F515" s="114"/>
      <c r="G515" s="114"/>
      <c r="H515" s="114"/>
      <c r="I515" s="114"/>
      <c r="J515" s="114"/>
    </row>
    <row r="516" spans="4:10" x14ac:dyDescent="0.25">
      <c r="D516" s="114"/>
      <c r="E516" s="114"/>
      <c r="F516" s="114"/>
      <c r="G516" s="114"/>
      <c r="H516" s="114"/>
      <c r="I516" s="114"/>
      <c r="J516" s="114"/>
    </row>
  </sheetData>
  <mergeCells count="211">
    <mergeCell ref="F51:G51"/>
    <mergeCell ref="H51:J51"/>
    <mergeCell ref="E52:J52"/>
    <mergeCell ref="E53:J53"/>
    <mergeCell ref="G32:H32"/>
    <mergeCell ref="G33:H33"/>
    <mergeCell ref="E36:H36"/>
    <mergeCell ref="I36:J36"/>
    <mergeCell ref="E43:J43"/>
    <mergeCell ref="E44:F44"/>
    <mergeCell ref="G44:J44"/>
    <mergeCell ref="E45:F45"/>
    <mergeCell ref="G45:J45"/>
    <mergeCell ref="E11:J11"/>
    <mergeCell ref="E12:J12"/>
    <mergeCell ref="E13:J13"/>
    <mergeCell ref="E14:J14"/>
    <mergeCell ref="E15:J15"/>
    <mergeCell ref="G16:H16"/>
    <mergeCell ref="G17:H17"/>
    <mergeCell ref="G18:H18"/>
    <mergeCell ref="G19:H19"/>
    <mergeCell ref="E2:J2"/>
    <mergeCell ref="E3:J3"/>
    <mergeCell ref="E4:J4"/>
    <mergeCell ref="E5:J5"/>
    <mergeCell ref="E6:J6"/>
    <mergeCell ref="E7:J7"/>
    <mergeCell ref="E8:J8"/>
    <mergeCell ref="E9:J9"/>
    <mergeCell ref="E10:J10"/>
    <mergeCell ref="R59:W59"/>
    <mergeCell ref="R60:W60"/>
    <mergeCell ref="R61:W62"/>
    <mergeCell ref="S51:T51"/>
    <mergeCell ref="U51:W51"/>
    <mergeCell ref="R52:W52"/>
    <mergeCell ref="R53:W53"/>
    <mergeCell ref="R54:W54"/>
    <mergeCell ref="R55:W55"/>
    <mergeCell ref="R56:W56"/>
    <mergeCell ref="R57:W57"/>
    <mergeCell ref="R58:W58"/>
    <mergeCell ref="R46:S46"/>
    <mergeCell ref="T46:W46"/>
    <mergeCell ref="R47:S47"/>
    <mergeCell ref="T47:W47"/>
    <mergeCell ref="R48:W48"/>
    <mergeCell ref="S49:T49"/>
    <mergeCell ref="U49:W49"/>
    <mergeCell ref="S50:T50"/>
    <mergeCell ref="U50:W50"/>
    <mergeCell ref="T32:U32"/>
    <mergeCell ref="T33:U33"/>
    <mergeCell ref="R36:U36"/>
    <mergeCell ref="V36:W36"/>
    <mergeCell ref="R43:W43"/>
    <mergeCell ref="R44:S44"/>
    <mergeCell ref="T44:W44"/>
    <mergeCell ref="R45:S45"/>
    <mergeCell ref="T45:W45"/>
    <mergeCell ref="R27:W27"/>
    <mergeCell ref="T28:U28"/>
    <mergeCell ref="V28:W28"/>
    <mergeCell ref="T29:U29"/>
    <mergeCell ref="V29:W29"/>
    <mergeCell ref="T30:U30"/>
    <mergeCell ref="T18:U18"/>
    <mergeCell ref="T19:U19"/>
    <mergeCell ref="T20:U20"/>
    <mergeCell ref="T21:U21"/>
    <mergeCell ref="T22:U22"/>
    <mergeCell ref="T23:U23"/>
    <mergeCell ref="T24:U24"/>
    <mergeCell ref="T25:U25"/>
    <mergeCell ref="T26:U26"/>
    <mergeCell ref="R11:W11"/>
    <mergeCell ref="R12:W12"/>
    <mergeCell ref="R13:W13"/>
    <mergeCell ref="R14:W14"/>
    <mergeCell ref="R15:W15"/>
    <mergeCell ref="T16:U16"/>
    <mergeCell ref="T17:U17"/>
    <mergeCell ref="K2:P2"/>
    <mergeCell ref="K4:P4"/>
    <mergeCell ref="K11:P11"/>
    <mergeCell ref="R2:W2"/>
    <mergeCell ref="R3:W3"/>
    <mergeCell ref="R4:W4"/>
    <mergeCell ref="R5:W5"/>
    <mergeCell ref="R6:W6"/>
    <mergeCell ref="R7:W7"/>
    <mergeCell ref="R8:W8"/>
    <mergeCell ref="R9:W9"/>
    <mergeCell ref="R10:W10"/>
    <mergeCell ref="A3:A6"/>
    <mergeCell ref="B3:B6"/>
    <mergeCell ref="K3:P3"/>
    <mergeCell ref="K5:P5"/>
    <mergeCell ref="K7:P7"/>
    <mergeCell ref="K6:P6"/>
    <mergeCell ref="A8:A10"/>
    <mergeCell ref="B8:B10"/>
    <mergeCell ref="K8:P8"/>
    <mergeCell ref="K10:P10"/>
    <mergeCell ref="K9:P9"/>
    <mergeCell ref="A12:A14"/>
    <mergeCell ref="B12:B14"/>
    <mergeCell ref="K12:P12"/>
    <mergeCell ref="K14:P14"/>
    <mergeCell ref="K15:P15"/>
    <mergeCell ref="K13:P13"/>
    <mergeCell ref="A16:A26"/>
    <mergeCell ref="B16:B26"/>
    <mergeCell ref="M16:N16"/>
    <mergeCell ref="M18:N18"/>
    <mergeCell ref="M19:N19"/>
    <mergeCell ref="M17:N17"/>
    <mergeCell ref="M21:N21"/>
    <mergeCell ref="M20:N20"/>
    <mergeCell ref="M23:N23"/>
    <mergeCell ref="M22:N22"/>
    <mergeCell ref="M25:N25"/>
    <mergeCell ref="M24:N24"/>
    <mergeCell ref="G20:H20"/>
    <mergeCell ref="G21:H21"/>
    <mergeCell ref="G22:H22"/>
    <mergeCell ref="G23:H23"/>
    <mergeCell ref="G24:H24"/>
    <mergeCell ref="G25:H25"/>
    <mergeCell ref="K27:P27"/>
    <mergeCell ref="M26:N26"/>
    <mergeCell ref="A28:A42"/>
    <mergeCell ref="B28:B42"/>
    <mergeCell ref="M28:N28"/>
    <mergeCell ref="O28:P28"/>
    <mergeCell ref="M29:N29"/>
    <mergeCell ref="O29:P29"/>
    <mergeCell ref="M32:N32"/>
    <mergeCell ref="M33:N33"/>
    <mergeCell ref="K36:N36"/>
    <mergeCell ref="O36:P36"/>
    <mergeCell ref="M30:N30"/>
    <mergeCell ref="M34:N34"/>
    <mergeCell ref="M35:N35"/>
    <mergeCell ref="G26:H26"/>
    <mergeCell ref="E27:J27"/>
    <mergeCell ref="G28:H28"/>
    <mergeCell ref="I28:J28"/>
    <mergeCell ref="G29:H29"/>
    <mergeCell ref="I29:J29"/>
    <mergeCell ref="G30:H30"/>
    <mergeCell ref="I30:J30"/>
    <mergeCell ref="G31:H31"/>
    <mergeCell ref="A49:A51"/>
    <mergeCell ref="B49:B51"/>
    <mergeCell ref="L49:M49"/>
    <mergeCell ref="N49:P49"/>
    <mergeCell ref="K48:P48"/>
    <mergeCell ref="A44:A47"/>
    <mergeCell ref="B44:B47"/>
    <mergeCell ref="K44:L44"/>
    <mergeCell ref="M44:P44"/>
    <mergeCell ref="L50:M50"/>
    <mergeCell ref="N50:P50"/>
    <mergeCell ref="L51:M51"/>
    <mergeCell ref="N51:P51"/>
    <mergeCell ref="K47:L47"/>
    <mergeCell ref="M47:P47"/>
    <mergeCell ref="E46:F46"/>
    <mergeCell ref="G46:J46"/>
    <mergeCell ref="E47:F47"/>
    <mergeCell ref="G47:J47"/>
    <mergeCell ref="E48:J48"/>
    <mergeCell ref="F49:G49"/>
    <mergeCell ref="H49:J49"/>
    <mergeCell ref="F50:G50"/>
    <mergeCell ref="H50:J50"/>
    <mergeCell ref="A53:A62"/>
    <mergeCell ref="B53:B62"/>
    <mergeCell ref="K53:P53"/>
    <mergeCell ref="K55:P55"/>
    <mergeCell ref="K57:P57"/>
    <mergeCell ref="K56:P56"/>
    <mergeCell ref="K59:P59"/>
    <mergeCell ref="K58:P58"/>
    <mergeCell ref="C61:C62"/>
    <mergeCell ref="K61:P62"/>
    <mergeCell ref="K60:P60"/>
    <mergeCell ref="E54:J54"/>
    <mergeCell ref="E55:J55"/>
    <mergeCell ref="E56:J56"/>
    <mergeCell ref="E57:J57"/>
    <mergeCell ref="E58:J58"/>
    <mergeCell ref="E59:J59"/>
    <mergeCell ref="E60:J60"/>
    <mergeCell ref="E61:J62"/>
    <mergeCell ref="O30:P30"/>
    <mergeCell ref="M31:N31"/>
    <mergeCell ref="O31:P31"/>
    <mergeCell ref="O32:P32"/>
    <mergeCell ref="O33:P33"/>
    <mergeCell ref="O34:P34"/>
    <mergeCell ref="O35:P35"/>
    <mergeCell ref="K52:P52"/>
    <mergeCell ref="K54:P54"/>
    <mergeCell ref="K43:P43"/>
    <mergeCell ref="K46:L46"/>
    <mergeCell ref="M46:P46"/>
    <mergeCell ref="K45:L45"/>
    <mergeCell ref="M45:P45"/>
  </mergeCells>
  <pageMargins left="0.7" right="0.7" top="0.78740157499999996" bottom="0.78740157499999996" header="0.3" footer="0.3"/>
  <pageSetup paperSize="9" orientation="portrait" horizontalDpi="4294967294" verticalDpi="429496729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W61"/>
  <sheetViews>
    <sheetView workbookViewId="0">
      <selection activeCell="K14" sqref="K14"/>
    </sheetView>
  </sheetViews>
  <sheetFormatPr baseColWidth="10" defaultColWidth="11.42578125" defaultRowHeight="15" x14ac:dyDescent="0.25"/>
  <cols>
    <col min="1" max="1" width="16.42578125" bestFit="1" customWidth="1"/>
    <col min="4" max="4" width="24.5703125" customWidth="1"/>
    <col min="5" max="5" width="14.85546875" bestFit="1" customWidth="1"/>
    <col min="8" max="8" width="14.140625" customWidth="1"/>
    <col min="9" max="9" width="14.85546875" bestFit="1" customWidth="1"/>
    <col min="13" max="13" width="14.85546875" bestFit="1" customWidth="1"/>
    <col min="17" max="17" width="14.85546875" bestFit="1" customWidth="1"/>
    <col min="21" max="21" width="14.85546875" bestFit="1" customWidth="1"/>
  </cols>
  <sheetData>
    <row r="5" spans="1:23" x14ac:dyDescent="0.25">
      <c r="A5" s="321" t="s">
        <v>115</v>
      </c>
      <c r="B5" s="321"/>
      <c r="C5" s="321"/>
      <c r="E5" s="186" t="s">
        <v>118</v>
      </c>
      <c r="F5" s="186"/>
      <c r="G5" s="186"/>
      <c r="I5" s="186" t="s">
        <v>117</v>
      </c>
      <c r="J5" s="186"/>
      <c r="K5" s="186"/>
      <c r="L5" s="5"/>
      <c r="M5" s="5"/>
      <c r="N5" s="5"/>
      <c r="O5" s="37"/>
      <c r="Q5" s="186"/>
      <c r="R5" s="186"/>
      <c r="S5" s="186"/>
      <c r="U5" s="186"/>
      <c r="V5" s="186"/>
      <c r="W5" s="186"/>
    </row>
    <row r="6" spans="1:23" x14ac:dyDescent="0.25">
      <c r="A6" s="5" t="s">
        <v>84</v>
      </c>
      <c r="B6" s="5" t="s">
        <v>71</v>
      </c>
      <c r="C6" s="5" t="s">
        <v>83</v>
      </c>
      <c r="D6" s="127" t="s">
        <v>227</v>
      </c>
      <c r="E6" s="5" t="s">
        <v>84</v>
      </c>
      <c r="F6" s="5" t="s">
        <v>71</v>
      </c>
      <c r="G6" s="5" t="s">
        <v>83</v>
      </c>
      <c r="I6" s="5" t="s">
        <v>84</v>
      </c>
      <c r="J6" s="5" t="s">
        <v>71</v>
      </c>
      <c r="K6" s="5" t="s">
        <v>83</v>
      </c>
      <c r="L6" s="5"/>
      <c r="M6" s="5"/>
      <c r="N6" s="5"/>
      <c r="O6" s="37"/>
      <c r="Q6" s="5"/>
      <c r="R6" s="5"/>
      <c r="S6" s="5"/>
      <c r="U6" s="5"/>
      <c r="V6" s="5"/>
      <c r="W6" s="5"/>
    </row>
    <row r="7" spans="1:23" x14ac:dyDescent="0.25">
      <c r="A7" s="5">
        <v>1</v>
      </c>
      <c r="B7">
        <v>2016</v>
      </c>
      <c r="C7" s="110">
        <v>8.1549999999999994</v>
      </c>
      <c r="D7" s="87" t="s">
        <v>223</v>
      </c>
      <c r="E7" s="5">
        <v>1</v>
      </c>
      <c r="F7">
        <v>2015</v>
      </c>
      <c r="G7" s="110">
        <v>9.44</v>
      </c>
      <c r="I7" s="5">
        <v>1</v>
      </c>
      <c r="J7" s="5">
        <v>2016</v>
      </c>
      <c r="K7" s="111">
        <v>4.327</v>
      </c>
      <c r="L7" s="87" t="s">
        <v>228</v>
      </c>
      <c r="M7" s="5"/>
      <c r="N7" s="5"/>
      <c r="O7" s="37"/>
      <c r="Q7" s="5"/>
      <c r="R7" s="5"/>
      <c r="S7" s="5"/>
      <c r="U7" s="5"/>
      <c r="V7" s="5"/>
      <c r="W7" s="5"/>
    </row>
    <row r="8" spans="1:23" x14ac:dyDescent="0.25">
      <c r="A8" s="5">
        <v>2</v>
      </c>
      <c r="B8">
        <v>2017</v>
      </c>
      <c r="C8" s="110">
        <v>6.2169999999999996</v>
      </c>
      <c r="D8" s="87" t="s">
        <v>224</v>
      </c>
      <c r="E8" s="5">
        <v>2</v>
      </c>
      <c r="F8">
        <v>2016</v>
      </c>
      <c r="G8" s="132">
        <v>10.89</v>
      </c>
      <c r="I8" s="5">
        <v>2</v>
      </c>
      <c r="J8" s="5">
        <v>2017</v>
      </c>
      <c r="K8" s="111">
        <v>2.3420000000000001</v>
      </c>
      <c r="L8" s="87" t="s">
        <v>229</v>
      </c>
      <c r="M8" s="5"/>
      <c r="N8" s="5"/>
      <c r="O8" s="37"/>
      <c r="Q8" s="5"/>
      <c r="R8" s="5"/>
      <c r="S8" s="5"/>
      <c r="U8" s="5"/>
      <c r="V8" s="5"/>
      <c r="W8" s="5"/>
    </row>
    <row r="9" spans="1:23" x14ac:dyDescent="0.25">
      <c r="A9" s="5">
        <v>3</v>
      </c>
      <c r="B9">
        <v>2018</v>
      </c>
      <c r="C9" s="110">
        <v>7.548</v>
      </c>
      <c r="D9" s="87" t="s">
        <v>225</v>
      </c>
      <c r="E9" s="5">
        <v>3</v>
      </c>
      <c r="F9">
        <v>2017</v>
      </c>
      <c r="G9" s="110">
        <v>9.91</v>
      </c>
      <c r="I9" s="5">
        <v>3</v>
      </c>
      <c r="J9" s="5">
        <v>2018</v>
      </c>
      <c r="K9" s="110">
        <v>3.46</v>
      </c>
      <c r="L9" s="5"/>
      <c r="M9" s="5"/>
      <c r="N9" s="5"/>
      <c r="O9" s="37"/>
      <c r="Q9" s="5"/>
      <c r="R9" s="5"/>
      <c r="S9" s="5"/>
      <c r="U9" s="5"/>
      <c r="V9" s="5"/>
      <c r="W9" s="5"/>
    </row>
    <row r="10" spans="1:23" x14ac:dyDescent="0.25">
      <c r="A10" s="5">
        <v>4</v>
      </c>
      <c r="B10">
        <v>2019</v>
      </c>
      <c r="C10" s="110">
        <v>7.3639999999999999</v>
      </c>
      <c r="D10" s="87" t="s">
        <v>226</v>
      </c>
      <c r="E10" s="5">
        <v>4</v>
      </c>
      <c r="F10" s="5">
        <v>2018</v>
      </c>
      <c r="G10" s="110">
        <v>10.19</v>
      </c>
      <c r="I10" s="5">
        <v>4</v>
      </c>
      <c r="J10" s="5">
        <v>2019</v>
      </c>
      <c r="K10" s="111">
        <v>4</v>
      </c>
      <c r="L10" s="5"/>
      <c r="M10" s="5"/>
      <c r="N10" s="5"/>
      <c r="O10" s="37"/>
      <c r="Q10" s="5"/>
      <c r="R10" s="5"/>
      <c r="S10" s="5"/>
      <c r="U10" s="5"/>
      <c r="V10" s="5"/>
      <c r="W10" s="5"/>
    </row>
    <row r="11" spans="1:23" ht="30" x14ac:dyDescent="0.25">
      <c r="A11" s="5"/>
      <c r="B11" s="5"/>
      <c r="C11" s="76" t="s">
        <v>116</v>
      </c>
      <c r="E11" s="5">
        <v>5</v>
      </c>
      <c r="F11" s="5">
        <v>2019</v>
      </c>
      <c r="G11" s="110">
        <v>10.18</v>
      </c>
      <c r="I11" s="5"/>
      <c r="J11" s="5"/>
      <c r="K11" s="37" t="s">
        <v>122</v>
      </c>
      <c r="L11" s="5"/>
      <c r="M11" s="5"/>
      <c r="N11" s="5"/>
      <c r="O11" s="37"/>
      <c r="Q11" s="5"/>
      <c r="R11" s="5"/>
      <c r="S11" s="5"/>
      <c r="U11" s="5"/>
      <c r="V11" s="5"/>
      <c r="W11" s="5"/>
    </row>
    <row r="12" spans="1:23" ht="26.25" x14ac:dyDescent="0.25">
      <c r="A12" s="5"/>
      <c r="B12" s="5"/>
      <c r="C12" s="76"/>
      <c r="E12" s="5"/>
      <c r="F12" s="5"/>
      <c r="G12" s="76" t="s">
        <v>116</v>
      </c>
      <c r="I12" s="5"/>
      <c r="J12" s="5"/>
      <c r="K12" s="37"/>
      <c r="L12" s="5"/>
      <c r="M12" s="5"/>
      <c r="N12" s="5"/>
      <c r="O12" s="37"/>
      <c r="Q12" s="5"/>
      <c r="R12" s="5"/>
      <c r="S12" s="5"/>
      <c r="U12" s="5"/>
      <c r="V12" s="5"/>
      <c r="W12" s="5"/>
    </row>
    <row r="13" spans="1:23" x14ac:dyDescent="0.25">
      <c r="A13" s="5"/>
      <c r="B13" s="5"/>
      <c r="C13" s="76"/>
      <c r="E13" s="5"/>
      <c r="F13" s="5"/>
      <c r="G13" s="76"/>
      <c r="I13" s="5"/>
      <c r="J13" s="5"/>
      <c r="K13" s="134">
        <f>_xlfn.STDEV.P(K7:K10)/AVERAGE(K7:K10)</f>
        <v>0.21338040467465011</v>
      </c>
      <c r="L13" s="5"/>
      <c r="M13" s="5"/>
      <c r="N13" s="5"/>
      <c r="O13" s="37"/>
      <c r="Q13" s="5"/>
      <c r="R13" s="5"/>
      <c r="S13" s="5"/>
      <c r="U13" s="5"/>
      <c r="V13" s="5"/>
      <c r="W13" s="5"/>
    </row>
    <row r="14" spans="1:23" x14ac:dyDescent="0.25">
      <c r="A14" s="129"/>
      <c r="B14" s="5"/>
      <c r="C14" s="134">
        <f>_xlfn.STDEV.P(C7:C10)/AVERAGE(C7:C10)</f>
        <v>9.5804202052697823E-2</v>
      </c>
      <c r="E14" s="5"/>
      <c r="F14" s="5"/>
      <c r="G14" s="134">
        <f>_xlfn.STDEV.P(G7:G11)/AVERAGE(G7:G11)</f>
        <v>4.6504504998027205E-2</v>
      </c>
      <c r="I14" s="5"/>
      <c r="J14" s="5"/>
      <c r="K14" s="37"/>
      <c r="L14" s="5"/>
      <c r="M14" s="5"/>
      <c r="N14" s="5"/>
      <c r="O14" s="37"/>
      <c r="Q14" s="5"/>
      <c r="R14" s="5"/>
      <c r="S14" s="5"/>
      <c r="U14" s="5"/>
      <c r="V14" s="5"/>
      <c r="W14" s="5"/>
    </row>
    <row r="15" spans="1:23" x14ac:dyDescent="0.25">
      <c r="A15" s="5"/>
      <c r="B15" s="5"/>
      <c r="C15" s="76"/>
      <c r="E15" s="5"/>
      <c r="F15" s="5"/>
      <c r="G15" s="76"/>
      <c r="I15" s="5"/>
      <c r="J15" s="5"/>
      <c r="K15" s="37"/>
      <c r="L15" s="5"/>
      <c r="Q15" s="5"/>
      <c r="R15" s="5"/>
      <c r="S15" s="5"/>
      <c r="U15" s="5"/>
      <c r="V15" s="5"/>
      <c r="W15" s="5"/>
    </row>
    <row r="16" spans="1:23" x14ac:dyDescent="0.25">
      <c r="A16" s="5"/>
      <c r="B16" s="5"/>
      <c r="C16" s="76"/>
      <c r="E16" s="5"/>
      <c r="F16" s="5"/>
      <c r="G16" s="76"/>
      <c r="I16" s="5"/>
      <c r="J16" s="5"/>
      <c r="K16" s="37"/>
      <c r="L16" s="5"/>
      <c r="Q16" s="5"/>
      <c r="R16" s="5"/>
      <c r="S16" s="5"/>
      <c r="U16" s="5"/>
      <c r="V16" s="5"/>
      <c r="W16" s="5"/>
    </row>
    <row r="17" spans="1:23" x14ac:dyDescent="0.25">
      <c r="D17" s="6" t="s">
        <v>287</v>
      </c>
      <c r="J17" s="5"/>
      <c r="K17" s="5"/>
      <c r="L17" s="5"/>
    </row>
    <row r="18" spans="1:23" x14ac:dyDescent="0.25">
      <c r="E18" s="5" t="s">
        <v>255</v>
      </c>
      <c r="F18" s="5" t="s">
        <v>256</v>
      </c>
      <c r="G18" s="5" t="s">
        <v>257</v>
      </c>
      <c r="J18" s="5"/>
      <c r="K18" s="5"/>
      <c r="L18" s="5"/>
      <c r="M18" s="186"/>
      <c r="N18" s="186"/>
      <c r="O18" s="186"/>
      <c r="P18" s="5"/>
    </row>
    <row r="19" spans="1:23" x14ac:dyDescent="0.25">
      <c r="D19" s="5" t="s">
        <v>253</v>
      </c>
      <c r="E19" s="5" t="s">
        <v>105</v>
      </c>
      <c r="F19" s="5" t="s">
        <v>105</v>
      </c>
      <c r="G19" s="5" t="s">
        <v>258</v>
      </c>
      <c r="H19" s="135">
        <f>AVERAGE(G14,G14,C14)</f>
        <v>6.2937737349584078E-2</v>
      </c>
      <c r="J19" s="5"/>
      <c r="K19" s="5"/>
      <c r="L19" s="5"/>
      <c r="M19" s="5"/>
      <c r="N19" s="5"/>
      <c r="O19" s="5"/>
      <c r="P19" s="5"/>
    </row>
    <row r="20" spans="1:23" x14ac:dyDescent="0.25">
      <c r="A20" s="186"/>
      <c r="B20" s="186"/>
      <c r="C20" s="186"/>
      <c r="D20" s="5" t="s">
        <v>254</v>
      </c>
      <c r="E20" s="5" t="s">
        <v>259</v>
      </c>
      <c r="F20" s="5" t="s">
        <v>258</v>
      </c>
      <c r="G20" s="5" t="s">
        <v>105</v>
      </c>
      <c r="H20" s="135">
        <f>AVERAGE(K13,G14,C14)</f>
        <v>0.11856303724179169</v>
      </c>
      <c r="I20" s="186"/>
      <c r="J20" s="186"/>
      <c r="K20" s="186"/>
      <c r="L20" s="5"/>
      <c r="M20" s="5"/>
      <c r="N20" s="5"/>
      <c r="O20" s="5"/>
      <c r="P20" s="5"/>
      <c r="Q20" s="186"/>
      <c r="R20" s="186"/>
      <c r="S20" s="186"/>
      <c r="T20" s="5"/>
      <c r="U20" s="186"/>
      <c r="V20" s="186"/>
      <c r="W20" s="186"/>
    </row>
    <row r="21" spans="1:23" x14ac:dyDescent="0.25">
      <c r="A21" s="5"/>
      <c r="B21" s="5"/>
      <c r="C21" s="5"/>
      <c r="D21" s="5"/>
      <c r="E21" s="5"/>
      <c r="F21" s="5"/>
      <c r="G21" s="5"/>
      <c r="H21" s="5"/>
      <c r="I21" s="5"/>
      <c r="J21" s="5"/>
      <c r="K21" s="5"/>
      <c r="L21" s="5"/>
      <c r="M21" s="5"/>
      <c r="N21" s="5"/>
      <c r="O21" s="5"/>
      <c r="P21" s="5"/>
      <c r="Q21" s="5"/>
      <c r="R21" s="5"/>
      <c r="S21" s="5"/>
      <c r="T21" s="5"/>
      <c r="U21" s="5"/>
      <c r="V21" s="5"/>
      <c r="W21" s="5"/>
    </row>
    <row r="22" spans="1:23" x14ac:dyDescent="0.25">
      <c r="A22" s="5"/>
      <c r="B22" s="5"/>
      <c r="C22" s="5"/>
      <c r="D22" s="5"/>
      <c r="E22" s="5"/>
      <c r="F22" s="5"/>
      <c r="G22" s="5"/>
      <c r="H22" s="5"/>
      <c r="I22" s="5"/>
      <c r="J22" s="5"/>
      <c r="K22" s="5"/>
      <c r="L22" s="5"/>
      <c r="M22" s="5"/>
      <c r="N22" s="5"/>
      <c r="O22" s="5"/>
      <c r="P22" s="5"/>
      <c r="Q22" s="5"/>
      <c r="R22" s="5"/>
      <c r="S22" s="5"/>
      <c r="T22" s="5"/>
      <c r="U22" s="5"/>
      <c r="V22" s="5"/>
      <c r="W22" s="5"/>
    </row>
    <row r="23" spans="1:23" x14ac:dyDescent="0.25">
      <c r="A23" s="5"/>
      <c r="B23" s="5"/>
      <c r="C23" s="5"/>
      <c r="D23" s="5"/>
      <c r="E23" s="5"/>
      <c r="F23" s="5"/>
      <c r="G23" s="5"/>
      <c r="H23" s="5"/>
      <c r="I23" s="5"/>
      <c r="J23" s="5"/>
      <c r="K23" s="5"/>
      <c r="L23" s="5"/>
      <c r="M23" s="5"/>
      <c r="N23" s="5"/>
      <c r="O23" s="5"/>
      <c r="P23" s="5"/>
      <c r="Q23" s="5"/>
      <c r="R23" s="5"/>
      <c r="S23" s="5"/>
      <c r="T23" s="5"/>
      <c r="U23" s="5"/>
      <c r="V23" s="5"/>
      <c r="W23" s="5"/>
    </row>
    <row r="24" spans="1:23" x14ac:dyDescent="0.25">
      <c r="A24" s="5"/>
      <c r="B24" s="5"/>
      <c r="C24" s="5"/>
      <c r="D24" s="5"/>
      <c r="E24" s="5"/>
      <c r="F24" s="5"/>
      <c r="G24" s="5"/>
      <c r="H24" s="5"/>
      <c r="I24" s="5"/>
      <c r="J24" s="5"/>
      <c r="K24" s="5"/>
      <c r="L24" s="5"/>
      <c r="M24" s="5"/>
      <c r="N24" s="5"/>
      <c r="O24" s="5"/>
      <c r="P24" s="5"/>
      <c r="Q24" s="5"/>
      <c r="R24" s="5"/>
      <c r="S24" s="5"/>
      <c r="T24" s="5"/>
      <c r="U24" s="5"/>
      <c r="V24" s="5"/>
      <c r="W24" s="5"/>
    </row>
    <row r="25" spans="1:23" x14ac:dyDescent="0.25">
      <c r="A25" s="5"/>
      <c r="B25" s="5"/>
      <c r="C25" s="5"/>
      <c r="D25" s="5"/>
      <c r="E25" s="5"/>
      <c r="F25" s="5"/>
      <c r="G25" s="5"/>
      <c r="H25" s="5"/>
      <c r="I25" s="5"/>
      <c r="J25" s="5"/>
      <c r="K25" s="5"/>
      <c r="L25" s="5"/>
      <c r="M25" s="5"/>
      <c r="N25" s="5"/>
      <c r="O25" s="5"/>
      <c r="P25" s="5"/>
      <c r="Q25" s="5"/>
      <c r="R25" s="5"/>
      <c r="S25" s="5"/>
      <c r="T25" s="5"/>
      <c r="U25" s="5"/>
      <c r="V25" s="5"/>
      <c r="W25" s="5"/>
    </row>
    <row r="26" spans="1:23" x14ac:dyDescent="0.25">
      <c r="A26" s="5"/>
      <c r="B26" s="5"/>
      <c r="C26" s="5"/>
      <c r="D26" s="5"/>
      <c r="E26" s="5"/>
      <c r="F26" s="5"/>
      <c r="G26" s="5"/>
      <c r="H26" s="5"/>
      <c r="I26" s="5"/>
      <c r="J26" s="5"/>
      <c r="K26" s="5"/>
      <c r="L26" s="5"/>
      <c r="M26" s="5"/>
      <c r="N26" s="5"/>
      <c r="O26" s="5"/>
      <c r="P26" s="5"/>
      <c r="Q26" s="5"/>
      <c r="R26" s="5"/>
      <c r="S26" s="5"/>
      <c r="T26" s="5"/>
      <c r="U26" s="5"/>
      <c r="V26" s="5"/>
      <c r="W26" s="5"/>
    </row>
    <row r="27" spans="1:23" x14ac:dyDescent="0.25">
      <c r="A27" s="5"/>
      <c r="B27" s="5"/>
      <c r="C27" s="5"/>
      <c r="D27" s="5"/>
      <c r="E27" s="5"/>
      <c r="F27" s="5"/>
      <c r="G27" s="5"/>
      <c r="H27" s="5"/>
      <c r="I27" s="5"/>
      <c r="J27" s="5"/>
      <c r="K27" s="5"/>
      <c r="L27" s="5"/>
      <c r="M27" s="5"/>
      <c r="N27" s="5"/>
      <c r="O27" s="5"/>
      <c r="P27" s="5"/>
      <c r="Q27" s="5"/>
      <c r="R27" s="5"/>
      <c r="S27" s="5"/>
      <c r="T27" s="5"/>
      <c r="U27" s="5"/>
      <c r="V27" s="5"/>
      <c r="W27" s="5"/>
    </row>
    <row r="28" spans="1:23" x14ac:dyDescent="0.25">
      <c r="A28" s="5"/>
      <c r="B28" s="5"/>
      <c r="C28" s="5"/>
      <c r="D28" s="5"/>
      <c r="E28" s="5"/>
      <c r="F28" s="5"/>
      <c r="G28" s="5"/>
      <c r="H28" s="5"/>
      <c r="I28" s="5"/>
      <c r="J28" s="5"/>
      <c r="K28" s="5"/>
      <c r="L28" s="5"/>
      <c r="M28" s="5"/>
      <c r="N28" s="5"/>
      <c r="O28" s="5"/>
      <c r="P28" s="5"/>
      <c r="Q28" s="5"/>
      <c r="R28" s="5"/>
      <c r="S28" s="5"/>
      <c r="T28" s="5"/>
      <c r="U28" s="5"/>
      <c r="V28" s="5"/>
      <c r="W28" s="5"/>
    </row>
    <row r="29" spans="1:23" x14ac:dyDescent="0.25">
      <c r="A29" s="5"/>
      <c r="B29" s="5"/>
      <c r="C29" s="5"/>
      <c r="D29" s="5"/>
      <c r="E29" s="5"/>
      <c r="F29" s="5"/>
      <c r="G29" s="5"/>
      <c r="H29" s="5"/>
      <c r="I29" s="5"/>
      <c r="J29" s="5"/>
      <c r="K29" s="5"/>
      <c r="L29" s="5"/>
      <c r="M29" s="5"/>
      <c r="N29" s="5"/>
      <c r="O29" s="5"/>
      <c r="P29" s="5"/>
      <c r="Q29" s="5"/>
      <c r="R29" s="5"/>
      <c r="S29" s="5"/>
      <c r="T29" s="5"/>
      <c r="U29" s="5"/>
      <c r="V29" s="5"/>
      <c r="W29" s="5"/>
    </row>
    <row r="30" spans="1:23" x14ac:dyDescent="0.25">
      <c r="A30" s="5"/>
      <c r="B30" s="5"/>
      <c r="C30" s="5"/>
      <c r="D30" s="5"/>
      <c r="E30" s="5"/>
      <c r="F30" s="5"/>
      <c r="G30" s="5"/>
      <c r="H30" s="5"/>
      <c r="I30" s="5"/>
      <c r="J30" s="5"/>
      <c r="K30" s="5"/>
      <c r="L30" s="5"/>
      <c r="Q30" s="5"/>
      <c r="R30" s="5"/>
      <c r="S30" s="5"/>
      <c r="T30" s="5"/>
      <c r="U30" s="5"/>
      <c r="V30" s="5"/>
      <c r="W30" s="5"/>
    </row>
    <row r="31" spans="1:23" x14ac:dyDescent="0.25">
      <c r="A31" s="5"/>
      <c r="B31" s="5"/>
      <c r="C31" s="5"/>
      <c r="D31" s="5"/>
      <c r="E31" s="5"/>
      <c r="F31" s="5"/>
      <c r="G31" s="5"/>
      <c r="H31" s="5"/>
      <c r="I31" s="5"/>
      <c r="J31" s="5"/>
      <c r="K31" s="5"/>
      <c r="L31" s="5"/>
      <c r="Q31" s="5"/>
      <c r="R31" s="5"/>
      <c r="S31" s="5"/>
      <c r="T31" s="5"/>
      <c r="U31" s="5"/>
      <c r="V31" s="5"/>
      <c r="W31" s="5"/>
    </row>
    <row r="33" spans="1:23" x14ac:dyDescent="0.25">
      <c r="M33" s="186"/>
      <c r="N33" s="186"/>
      <c r="O33" s="186"/>
      <c r="P33" s="5"/>
    </row>
    <row r="34" spans="1:23" x14ac:dyDescent="0.25">
      <c r="M34" s="5"/>
      <c r="N34" s="5"/>
      <c r="O34" s="5"/>
      <c r="P34" s="5"/>
    </row>
    <row r="35" spans="1:23" x14ac:dyDescent="0.25">
      <c r="A35" s="186"/>
      <c r="B35" s="186"/>
      <c r="C35" s="186"/>
      <c r="D35" s="5"/>
      <c r="E35" s="186"/>
      <c r="F35" s="186"/>
      <c r="G35" s="186"/>
      <c r="H35" s="5"/>
      <c r="I35" s="186"/>
      <c r="J35" s="186"/>
      <c r="K35" s="186"/>
      <c r="L35" s="5"/>
      <c r="M35" s="5"/>
      <c r="N35" s="5"/>
      <c r="O35" s="5"/>
      <c r="P35" s="5"/>
      <c r="Q35" s="186"/>
      <c r="R35" s="186"/>
      <c r="S35" s="186"/>
      <c r="T35" s="5"/>
      <c r="U35" s="186"/>
      <c r="V35" s="186"/>
      <c r="W35" s="186"/>
    </row>
    <row r="36" spans="1:23" x14ac:dyDescent="0.25">
      <c r="A36" s="5"/>
      <c r="B36" s="5"/>
      <c r="C36" s="5"/>
      <c r="D36" s="5"/>
      <c r="E36" s="5"/>
      <c r="F36" s="5"/>
      <c r="G36" s="5"/>
      <c r="H36" s="5"/>
      <c r="I36" s="5"/>
      <c r="J36" s="5"/>
      <c r="K36" s="5"/>
      <c r="L36" s="5"/>
      <c r="M36" s="5"/>
      <c r="N36" s="5"/>
      <c r="O36" s="5"/>
      <c r="P36" s="5"/>
      <c r="Q36" s="5"/>
      <c r="R36" s="5"/>
      <c r="S36" s="5"/>
      <c r="T36" s="5"/>
      <c r="U36" s="5"/>
      <c r="V36" s="5"/>
      <c r="W36" s="5"/>
    </row>
    <row r="37" spans="1:23" x14ac:dyDescent="0.25">
      <c r="A37" s="5"/>
      <c r="B37" s="5"/>
      <c r="C37" s="5"/>
      <c r="D37" s="5"/>
      <c r="E37" s="5"/>
      <c r="F37" s="5"/>
      <c r="G37" s="5"/>
      <c r="H37" s="5"/>
      <c r="I37" s="5"/>
      <c r="J37" s="5"/>
      <c r="K37" s="5"/>
      <c r="L37" s="5"/>
      <c r="M37" s="5"/>
      <c r="N37" s="5"/>
      <c r="O37" s="5"/>
      <c r="P37" s="5"/>
      <c r="Q37" s="5"/>
      <c r="R37" s="5"/>
      <c r="S37" s="5"/>
      <c r="T37" s="5"/>
      <c r="U37" s="5"/>
      <c r="V37" s="5"/>
      <c r="W37" s="5"/>
    </row>
    <row r="38" spans="1:23" x14ac:dyDescent="0.25">
      <c r="A38" s="5"/>
      <c r="B38" s="5"/>
      <c r="C38" s="5"/>
      <c r="D38" s="5"/>
      <c r="E38" s="5"/>
      <c r="F38" s="5"/>
      <c r="G38" s="5"/>
      <c r="H38" s="5"/>
      <c r="I38" s="5"/>
      <c r="J38" s="5"/>
      <c r="K38" s="5"/>
      <c r="L38" s="5"/>
      <c r="M38" s="5"/>
      <c r="N38" s="5"/>
      <c r="O38" s="5"/>
      <c r="P38" s="5"/>
      <c r="Q38" s="5"/>
      <c r="R38" s="5"/>
      <c r="S38" s="5"/>
      <c r="T38" s="5"/>
      <c r="U38" s="5"/>
      <c r="V38" s="5"/>
      <c r="W38" s="5"/>
    </row>
    <row r="39" spans="1:23" x14ac:dyDescent="0.25">
      <c r="A39" s="5"/>
      <c r="B39" s="5"/>
      <c r="C39" s="5"/>
      <c r="D39" s="5"/>
      <c r="E39" s="5"/>
      <c r="F39" s="5"/>
      <c r="G39" s="5"/>
      <c r="H39" s="5"/>
      <c r="I39" s="5"/>
      <c r="J39" s="5"/>
      <c r="K39" s="5"/>
      <c r="L39" s="5"/>
      <c r="M39" s="5"/>
      <c r="N39" s="5"/>
      <c r="O39" s="5"/>
      <c r="P39" s="5"/>
      <c r="Q39" s="5"/>
      <c r="R39" s="5"/>
      <c r="S39" s="5"/>
      <c r="T39" s="5"/>
      <c r="U39" s="5"/>
      <c r="V39" s="5"/>
      <c r="W39" s="5"/>
    </row>
    <row r="40" spans="1:23" x14ac:dyDescent="0.25">
      <c r="A40" s="5"/>
      <c r="B40" s="5"/>
      <c r="C40" s="5"/>
      <c r="D40" s="5"/>
      <c r="E40" s="5"/>
      <c r="F40" s="5"/>
      <c r="G40" s="5"/>
      <c r="H40" s="5"/>
      <c r="I40" s="5"/>
      <c r="J40" s="5"/>
      <c r="K40" s="5"/>
      <c r="L40" s="5"/>
      <c r="M40" s="5"/>
      <c r="N40" s="5"/>
      <c r="O40" s="5"/>
      <c r="P40" s="5"/>
      <c r="Q40" s="5"/>
      <c r="R40" s="5"/>
      <c r="S40" s="5"/>
      <c r="T40" s="5"/>
      <c r="U40" s="5"/>
      <c r="V40" s="5"/>
      <c r="W40" s="5"/>
    </row>
    <row r="41" spans="1:23" x14ac:dyDescent="0.25">
      <c r="A41" s="5"/>
      <c r="B41" s="5"/>
      <c r="C41" s="5"/>
      <c r="D41" s="5"/>
      <c r="E41" s="5"/>
      <c r="F41" s="5"/>
      <c r="G41" s="5"/>
      <c r="H41" s="5"/>
      <c r="I41" s="5"/>
      <c r="J41" s="5"/>
      <c r="K41" s="5"/>
      <c r="L41" s="5"/>
      <c r="M41" s="5"/>
      <c r="N41" s="5"/>
      <c r="O41" s="5"/>
      <c r="P41" s="5"/>
      <c r="Q41" s="5"/>
      <c r="R41" s="5"/>
      <c r="S41" s="5"/>
      <c r="T41" s="5"/>
      <c r="U41" s="5"/>
      <c r="V41" s="5"/>
      <c r="W41" s="5"/>
    </row>
    <row r="42" spans="1:23" x14ac:dyDescent="0.25">
      <c r="A42" s="5"/>
      <c r="B42" s="5"/>
      <c r="C42" s="5"/>
      <c r="D42" s="5"/>
      <c r="E42" s="5"/>
      <c r="F42" s="5"/>
      <c r="G42" s="5"/>
      <c r="H42" s="5"/>
      <c r="I42" s="5"/>
      <c r="J42" s="5"/>
      <c r="K42" s="5"/>
      <c r="L42" s="5"/>
      <c r="M42" s="5"/>
      <c r="N42" s="5"/>
      <c r="O42" s="5"/>
      <c r="P42" s="5"/>
      <c r="Q42" s="5"/>
      <c r="R42" s="5"/>
      <c r="S42" s="5"/>
      <c r="T42" s="5"/>
      <c r="U42" s="5"/>
      <c r="V42" s="5"/>
      <c r="W42" s="5"/>
    </row>
    <row r="43" spans="1:23" x14ac:dyDescent="0.25">
      <c r="A43" s="5"/>
      <c r="B43" s="5"/>
      <c r="C43" s="5"/>
      <c r="D43" s="5"/>
      <c r="E43" s="5"/>
      <c r="F43" s="5"/>
      <c r="G43" s="5"/>
      <c r="H43" s="5"/>
      <c r="I43" s="5"/>
      <c r="J43" s="5"/>
      <c r="K43" s="5"/>
      <c r="L43" s="5"/>
      <c r="M43" s="5"/>
      <c r="N43" s="5"/>
      <c r="O43" s="5"/>
      <c r="P43" s="5"/>
      <c r="Q43" s="5"/>
      <c r="R43" s="5"/>
      <c r="S43" s="5"/>
      <c r="T43" s="5"/>
      <c r="U43" s="5"/>
      <c r="V43" s="5"/>
      <c r="W43" s="5"/>
    </row>
    <row r="44" spans="1:23" x14ac:dyDescent="0.25">
      <c r="A44" s="5"/>
      <c r="B44" s="5"/>
      <c r="C44" s="5"/>
      <c r="D44" s="5"/>
      <c r="E44" s="5"/>
      <c r="F44" s="5"/>
      <c r="G44" s="5"/>
      <c r="H44" s="5"/>
      <c r="I44" s="5"/>
      <c r="J44" s="5"/>
      <c r="K44" s="5"/>
      <c r="L44" s="5"/>
      <c r="M44" s="5"/>
      <c r="N44" s="5"/>
      <c r="O44" s="5"/>
      <c r="P44" s="5"/>
      <c r="Q44" s="5"/>
      <c r="R44" s="5"/>
      <c r="S44" s="5"/>
      <c r="T44" s="5"/>
      <c r="U44" s="5"/>
      <c r="V44" s="5"/>
      <c r="W44" s="5"/>
    </row>
    <row r="45" spans="1:23" x14ac:dyDescent="0.25">
      <c r="A45" s="5"/>
      <c r="B45" s="5"/>
      <c r="C45" s="5"/>
      <c r="D45" s="5"/>
      <c r="E45" s="5"/>
      <c r="F45" s="5"/>
      <c r="G45" s="5"/>
      <c r="H45" s="5"/>
      <c r="I45" s="5"/>
      <c r="J45" s="5"/>
      <c r="K45" s="5"/>
      <c r="L45" s="5"/>
      <c r="Q45" s="5"/>
      <c r="R45" s="5"/>
      <c r="S45" s="5"/>
      <c r="T45" s="5"/>
      <c r="U45" s="5"/>
      <c r="V45" s="5"/>
      <c r="W45" s="5"/>
    </row>
    <row r="46" spans="1:23" x14ac:dyDescent="0.25">
      <c r="A46" s="5"/>
      <c r="B46" s="5"/>
      <c r="C46" s="5"/>
      <c r="D46" s="5"/>
      <c r="E46" s="5"/>
      <c r="F46" s="5"/>
      <c r="G46" s="5"/>
      <c r="H46" s="5"/>
      <c r="I46" s="5"/>
      <c r="J46" s="5"/>
      <c r="K46" s="5"/>
      <c r="L46" s="5"/>
      <c r="Q46" s="5"/>
      <c r="R46" s="5"/>
      <c r="S46" s="5"/>
      <c r="T46" s="5"/>
      <c r="U46" s="5"/>
      <c r="V46" s="5"/>
      <c r="W46" s="5"/>
    </row>
    <row r="48" spans="1:23" x14ac:dyDescent="0.25">
      <c r="M48" s="186" t="s">
        <v>85</v>
      </c>
      <c r="N48" s="186"/>
      <c r="O48" s="186"/>
      <c r="P48" s="5"/>
    </row>
    <row r="49" spans="1:23" x14ac:dyDescent="0.25">
      <c r="M49" s="5" t="s">
        <v>84</v>
      </c>
      <c r="N49" s="5" t="s">
        <v>71</v>
      </c>
      <c r="O49" s="5" t="s">
        <v>83</v>
      </c>
      <c r="P49" s="5"/>
    </row>
    <row r="50" spans="1:23" x14ac:dyDescent="0.25">
      <c r="A50" s="186" t="s">
        <v>85</v>
      </c>
      <c r="B50" s="186"/>
      <c r="C50" s="186"/>
      <c r="D50" s="5"/>
      <c r="E50" s="186" t="s">
        <v>85</v>
      </c>
      <c r="F50" s="186"/>
      <c r="G50" s="186"/>
      <c r="H50" s="5"/>
      <c r="I50" s="186" t="s">
        <v>85</v>
      </c>
      <c r="J50" s="186"/>
      <c r="K50" s="186"/>
      <c r="L50" s="5"/>
      <c r="M50" s="5">
        <v>1</v>
      </c>
      <c r="N50" s="5"/>
      <c r="O50" s="5"/>
      <c r="P50" s="5"/>
      <c r="Q50" s="186" t="s">
        <v>85</v>
      </c>
      <c r="R50" s="186"/>
      <c r="S50" s="186"/>
      <c r="T50" s="5"/>
      <c r="U50" s="186" t="s">
        <v>85</v>
      </c>
      <c r="V50" s="186"/>
      <c r="W50" s="186"/>
    </row>
    <row r="51" spans="1:23" x14ac:dyDescent="0.25">
      <c r="A51" s="5" t="s">
        <v>84</v>
      </c>
      <c r="B51" s="5" t="s">
        <v>71</v>
      </c>
      <c r="C51" s="5" t="s">
        <v>83</v>
      </c>
      <c r="D51" s="5"/>
      <c r="E51" s="5" t="s">
        <v>84</v>
      </c>
      <c r="F51" s="5" t="s">
        <v>71</v>
      </c>
      <c r="G51" s="5" t="s">
        <v>83</v>
      </c>
      <c r="H51" s="5"/>
      <c r="I51" s="5" t="s">
        <v>84</v>
      </c>
      <c r="J51" s="5" t="s">
        <v>71</v>
      </c>
      <c r="K51" s="5" t="s">
        <v>83</v>
      </c>
      <c r="L51" s="5"/>
      <c r="M51" s="5">
        <v>2</v>
      </c>
      <c r="N51" s="5"/>
      <c r="O51" s="5"/>
      <c r="P51" s="5"/>
      <c r="Q51" s="5" t="s">
        <v>84</v>
      </c>
      <c r="R51" s="5" t="s">
        <v>71</v>
      </c>
      <c r="S51" s="5" t="s">
        <v>83</v>
      </c>
      <c r="T51" s="5"/>
      <c r="U51" s="5" t="s">
        <v>84</v>
      </c>
      <c r="V51" s="5" t="s">
        <v>71</v>
      </c>
      <c r="W51" s="5" t="s">
        <v>83</v>
      </c>
    </row>
    <row r="52" spans="1:23" x14ac:dyDescent="0.25">
      <c r="A52" s="5">
        <v>1</v>
      </c>
      <c r="B52" s="5"/>
      <c r="C52" s="5"/>
      <c r="D52" s="5"/>
      <c r="E52" s="5">
        <v>1</v>
      </c>
      <c r="F52" s="5"/>
      <c r="G52" s="5"/>
      <c r="H52" s="5"/>
      <c r="I52" s="5">
        <v>1</v>
      </c>
      <c r="J52" s="5"/>
      <c r="K52" s="5"/>
      <c r="L52" s="5"/>
      <c r="M52" s="5">
        <v>3</v>
      </c>
      <c r="N52" s="5"/>
      <c r="O52" s="5"/>
      <c r="P52" s="5"/>
      <c r="Q52" s="5">
        <v>1</v>
      </c>
      <c r="R52" s="5"/>
      <c r="S52" s="5"/>
      <c r="T52" s="5"/>
      <c r="U52" s="5">
        <v>1</v>
      </c>
      <c r="V52" s="5"/>
      <c r="W52" s="5"/>
    </row>
    <row r="53" spans="1:23" x14ac:dyDescent="0.25">
      <c r="A53" s="5">
        <v>2</v>
      </c>
      <c r="B53" s="5"/>
      <c r="C53" s="5"/>
      <c r="D53" s="5"/>
      <c r="E53" s="5">
        <v>2</v>
      </c>
      <c r="F53" s="5"/>
      <c r="G53" s="5"/>
      <c r="H53" s="5"/>
      <c r="I53" s="5">
        <v>2</v>
      </c>
      <c r="J53" s="5"/>
      <c r="K53" s="5"/>
      <c r="L53" s="5"/>
      <c r="M53" s="5">
        <v>4</v>
      </c>
      <c r="N53" s="5"/>
      <c r="O53" s="5"/>
      <c r="P53" s="5"/>
      <c r="Q53" s="5">
        <v>2</v>
      </c>
      <c r="R53" s="5"/>
      <c r="S53" s="5"/>
      <c r="T53" s="5"/>
      <c r="U53" s="5">
        <v>2</v>
      </c>
      <c r="V53" s="5"/>
      <c r="W53" s="5"/>
    </row>
    <row r="54" spans="1:23" x14ac:dyDescent="0.25">
      <c r="A54" s="5">
        <v>3</v>
      </c>
      <c r="B54" s="5"/>
      <c r="C54" s="5"/>
      <c r="D54" s="5"/>
      <c r="E54" s="5">
        <v>3</v>
      </c>
      <c r="F54" s="5"/>
      <c r="G54" s="5"/>
      <c r="H54" s="5"/>
      <c r="I54" s="5">
        <v>3</v>
      </c>
      <c r="J54" s="5"/>
      <c r="K54" s="5"/>
      <c r="L54" s="5"/>
      <c r="M54" s="5">
        <v>5</v>
      </c>
      <c r="N54" s="5"/>
      <c r="O54" s="5"/>
      <c r="P54" s="5"/>
      <c r="Q54" s="5">
        <v>3</v>
      </c>
      <c r="R54" s="5"/>
      <c r="S54" s="5"/>
      <c r="T54" s="5"/>
      <c r="U54" s="5">
        <v>3</v>
      </c>
      <c r="V54" s="5"/>
      <c r="W54" s="5"/>
    </row>
    <row r="55" spans="1:23" x14ac:dyDescent="0.25">
      <c r="A55" s="5">
        <v>4</v>
      </c>
      <c r="B55" s="5"/>
      <c r="C55" s="5"/>
      <c r="D55" s="5"/>
      <c r="E55" s="5">
        <v>4</v>
      </c>
      <c r="F55" s="5"/>
      <c r="G55" s="5"/>
      <c r="H55" s="5"/>
      <c r="I55" s="5">
        <v>4</v>
      </c>
      <c r="J55" s="5"/>
      <c r="K55" s="5"/>
      <c r="L55" s="5"/>
      <c r="M55" s="5">
        <v>6</v>
      </c>
      <c r="N55" s="5"/>
      <c r="O55" s="5"/>
      <c r="P55" s="5"/>
      <c r="Q55" s="5">
        <v>4</v>
      </c>
      <c r="R55" s="5"/>
      <c r="S55" s="5"/>
      <c r="T55" s="5"/>
      <c r="U55" s="5">
        <v>4</v>
      </c>
      <c r="V55" s="5"/>
      <c r="W55" s="5"/>
    </row>
    <row r="56" spans="1:23" x14ac:dyDescent="0.25">
      <c r="A56" s="5">
        <v>5</v>
      </c>
      <c r="B56" s="5"/>
      <c r="C56" s="5"/>
      <c r="D56" s="5"/>
      <c r="E56" s="5">
        <v>5</v>
      </c>
      <c r="F56" s="5"/>
      <c r="G56" s="5"/>
      <c r="H56" s="5"/>
      <c r="I56" s="5">
        <v>5</v>
      </c>
      <c r="J56" s="5"/>
      <c r="K56" s="5"/>
      <c r="L56" s="5"/>
      <c r="M56" s="5">
        <v>7</v>
      </c>
      <c r="N56" s="5"/>
      <c r="O56" s="5"/>
      <c r="P56" s="5"/>
      <c r="Q56" s="5">
        <v>5</v>
      </c>
      <c r="R56" s="5"/>
      <c r="S56" s="5"/>
      <c r="T56" s="5"/>
      <c r="U56" s="5">
        <v>5</v>
      </c>
      <c r="V56" s="5"/>
      <c r="W56" s="5"/>
    </row>
    <row r="57" spans="1:23" x14ac:dyDescent="0.25">
      <c r="A57" s="5">
        <v>6</v>
      </c>
      <c r="B57" s="5"/>
      <c r="C57" s="5"/>
      <c r="D57" s="5"/>
      <c r="E57" s="5">
        <v>6</v>
      </c>
      <c r="F57" s="5"/>
      <c r="G57" s="5"/>
      <c r="H57" s="5"/>
      <c r="I57" s="5">
        <v>6</v>
      </c>
      <c r="J57" s="5"/>
      <c r="K57" s="5"/>
      <c r="L57" s="5"/>
      <c r="M57" s="5">
        <v>8</v>
      </c>
      <c r="N57" s="5"/>
      <c r="O57" s="5"/>
      <c r="P57" s="5"/>
      <c r="Q57" s="5">
        <v>6</v>
      </c>
      <c r="R57" s="5"/>
      <c r="S57" s="5"/>
      <c r="T57" s="5"/>
      <c r="U57" s="5">
        <v>6</v>
      </c>
      <c r="V57" s="5"/>
      <c r="W57" s="5"/>
    </row>
    <row r="58" spans="1:23" x14ac:dyDescent="0.25">
      <c r="A58" s="5">
        <v>7</v>
      </c>
      <c r="B58" s="5"/>
      <c r="C58" s="5"/>
      <c r="D58" s="5"/>
      <c r="E58" s="5">
        <v>7</v>
      </c>
      <c r="F58" s="5"/>
      <c r="G58" s="5"/>
      <c r="H58" s="5"/>
      <c r="I58" s="5">
        <v>7</v>
      </c>
      <c r="J58" s="5"/>
      <c r="K58" s="5"/>
      <c r="L58" s="5"/>
      <c r="M58" s="5">
        <v>9</v>
      </c>
      <c r="N58" s="5"/>
      <c r="O58" s="5"/>
      <c r="P58" s="5"/>
      <c r="Q58" s="5">
        <v>7</v>
      </c>
      <c r="R58" s="5"/>
      <c r="S58" s="5"/>
      <c r="T58" s="5"/>
      <c r="U58" s="5">
        <v>7</v>
      </c>
      <c r="V58" s="5"/>
      <c r="W58" s="5"/>
    </row>
    <row r="59" spans="1:23" x14ac:dyDescent="0.25">
      <c r="A59" s="5">
        <v>8</v>
      </c>
      <c r="B59" s="5"/>
      <c r="C59" s="5"/>
      <c r="D59" s="5"/>
      <c r="E59" s="5">
        <v>8</v>
      </c>
      <c r="F59" s="5"/>
      <c r="G59" s="5"/>
      <c r="H59" s="5"/>
      <c r="I59" s="5">
        <v>8</v>
      </c>
      <c r="J59" s="5"/>
      <c r="K59" s="5"/>
      <c r="L59" s="5"/>
      <c r="M59" s="5">
        <v>10</v>
      </c>
      <c r="N59" s="5"/>
      <c r="O59" s="5"/>
      <c r="P59" s="5"/>
      <c r="Q59" s="5">
        <v>8</v>
      </c>
      <c r="R59" s="5"/>
      <c r="S59" s="5"/>
      <c r="T59" s="5"/>
      <c r="U59" s="5">
        <v>8</v>
      </c>
      <c r="V59" s="5"/>
      <c r="W59" s="5"/>
    </row>
    <row r="60" spans="1:23" x14ac:dyDescent="0.25">
      <c r="A60" s="5">
        <v>9</v>
      </c>
      <c r="B60" s="5"/>
      <c r="C60" s="5"/>
      <c r="D60" s="5"/>
      <c r="E60" s="5">
        <v>9</v>
      </c>
      <c r="F60" s="5"/>
      <c r="G60" s="5"/>
      <c r="H60" s="5"/>
      <c r="I60" s="5">
        <v>9</v>
      </c>
      <c r="J60" s="5"/>
      <c r="K60" s="5"/>
      <c r="L60" s="5"/>
      <c r="Q60" s="5">
        <v>9</v>
      </c>
      <c r="R60" s="5"/>
      <c r="S60" s="5"/>
      <c r="T60" s="5"/>
      <c r="U60" s="5">
        <v>9</v>
      </c>
      <c r="V60" s="5"/>
      <c r="W60" s="5"/>
    </row>
    <row r="61" spans="1:23" x14ac:dyDescent="0.25">
      <c r="A61" s="5">
        <v>10</v>
      </c>
      <c r="B61" s="5"/>
      <c r="C61" s="5"/>
      <c r="D61" s="5"/>
      <c r="E61" s="5">
        <v>10</v>
      </c>
      <c r="F61" s="5"/>
      <c r="G61" s="5"/>
      <c r="H61" s="5"/>
      <c r="I61" s="5">
        <v>10</v>
      </c>
      <c r="J61" s="5"/>
      <c r="K61" s="5"/>
      <c r="L61" s="5"/>
      <c r="Q61" s="5">
        <v>10</v>
      </c>
      <c r="R61" s="5"/>
      <c r="S61" s="5"/>
      <c r="T61" s="5"/>
      <c r="U61" s="5">
        <v>10</v>
      </c>
      <c r="V61" s="5"/>
      <c r="W61" s="5"/>
    </row>
  </sheetData>
  <mergeCells count="22">
    <mergeCell ref="M33:O33"/>
    <mergeCell ref="Q35:S35"/>
    <mergeCell ref="U5:W5"/>
    <mergeCell ref="A20:C20"/>
    <mergeCell ref="I20:K20"/>
    <mergeCell ref="M18:O18"/>
    <mergeCell ref="Q20:S20"/>
    <mergeCell ref="U20:W20"/>
    <mergeCell ref="A5:C5"/>
    <mergeCell ref="I5:K5"/>
    <mergeCell ref="Q5:S5"/>
    <mergeCell ref="E5:G5"/>
    <mergeCell ref="U35:W35"/>
    <mergeCell ref="U50:W50"/>
    <mergeCell ref="A35:C35"/>
    <mergeCell ref="E35:G35"/>
    <mergeCell ref="I35:K35"/>
    <mergeCell ref="A50:C50"/>
    <mergeCell ref="E50:G50"/>
    <mergeCell ref="I50:K50"/>
    <mergeCell ref="M48:O48"/>
    <mergeCell ref="Q50:S50"/>
  </mergeCells>
  <hyperlinks>
    <hyperlink ref="D7" r:id="rId1"/>
    <hyperlink ref="D8" r:id="rId2"/>
    <hyperlink ref="D9" r:id="rId3"/>
    <hyperlink ref="D10" r:id="rId4"/>
    <hyperlink ref="L7" r:id="rId5"/>
    <hyperlink ref="L8" r:id="rId6"/>
  </hyperlinks>
  <pageMargins left="0.7" right="0.7" top="0.78740157499999996" bottom="0.78740157499999996" header="0.3" footer="0.3"/>
  <pageSetup paperSize="9" orientation="portrait" r:id="rId7"/>
  <drawing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workbookViewId="0">
      <selection activeCell="I16" sqref="I16"/>
    </sheetView>
  </sheetViews>
  <sheetFormatPr baseColWidth="10" defaultColWidth="11.42578125" defaultRowHeight="15" x14ac:dyDescent="0.25"/>
  <cols>
    <col min="1" max="1" width="31" style="5" customWidth="1"/>
    <col min="2" max="2" width="11.42578125" style="5"/>
    <col min="3" max="3" width="13.140625" style="5" bestFit="1" customWidth="1"/>
    <col min="4" max="9" width="11.42578125" style="5"/>
    <col min="10" max="10" width="13.140625" style="5" bestFit="1" customWidth="1"/>
    <col min="11" max="16384" width="11.42578125" style="5"/>
  </cols>
  <sheetData>
    <row r="1" spans="1:11" x14ac:dyDescent="0.25">
      <c r="B1" s="5" t="s">
        <v>255</v>
      </c>
      <c r="C1" s="5" t="s">
        <v>256</v>
      </c>
      <c r="D1" s="5" t="s">
        <v>257</v>
      </c>
    </row>
    <row r="2" spans="1:11" x14ac:dyDescent="0.25">
      <c r="A2" s="5" t="s">
        <v>253</v>
      </c>
      <c r="B2" s="5" t="s">
        <v>105</v>
      </c>
      <c r="C2" s="5" t="s">
        <v>105</v>
      </c>
      <c r="D2" s="5" t="s">
        <v>258</v>
      </c>
    </row>
    <row r="3" spans="1:11" x14ac:dyDescent="0.25">
      <c r="A3" s="5" t="s">
        <v>254</v>
      </c>
      <c r="B3" s="5" t="s">
        <v>259</v>
      </c>
      <c r="C3" s="5" t="s">
        <v>258</v>
      </c>
      <c r="D3" s="5" t="s">
        <v>105</v>
      </c>
    </row>
    <row r="6" spans="1:11" x14ac:dyDescent="0.25">
      <c r="B6" s="5">
        <v>2016</v>
      </c>
      <c r="C6" s="5">
        <v>2017</v>
      </c>
      <c r="D6" s="5">
        <v>2018</v>
      </c>
      <c r="I6" s="5">
        <v>2016</v>
      </c>
      <c r="J6" s="5">
        <v>2017</v>
      </c>
      <c r="K6" s="5">
        <v>2018</v>
      </c>
    </row>
    <row r="7" spans="1:11" x14ac:dyDescent="0.25">
      <c r="B7" s="5" t="s">
        <v>105</v>
      </c>
      <c r="C7" s="5" t="s">
        <v>105</v>
      </c>
      <c r="D7" s="5" t="s">
        <v>258</v>
      </c>
      <c r="I7" s="5" t="s">
        <v>259</v>
      </c>
      <c r="J7" s="5" t="s">
        <v>258</v>
      </c>
      <c r="K7" s="5" t="s">
        <v>105</v>
      </c>
    </row>
    <row r="8" spans="1:11" x14ac:dyDescent="0.25">
      <c r="A8" s="5" t="s">
        <v>380</v>
      </c>
      <c r="B8" s="5">
        <v>10.89</v>
      </c>
      <c r="C8" s="5">
        <v>9.9</v>
      </c>
      <c r="D8" s="5">
        <v>7.55</v>
      </c>
      <c r="I8" s="5">
        <v>4.33</v>
      </c>
      <c r="J8" s="5">
        <v>6.92</v>
      </c>
      <c r="K8" s="5">
        <v>10.199999999999999</v>
      </c>
    </row>
    <row r="9" spans="1:11" x14ac:dyDescent="0.25">
      <c r="A9" s="5" t="s">
        <v>421</v>
      </c>
      <c r="B9" s="110">
        <v>153.19999999999999</v>
      </c>
      <c r="C9" s="110">
        <v>153.19999999999999</v>
      </c>
      <c r="D9" s="110">
        <v>170.1</v>
      </c>
      <c r="E9" s="110"/>
      <c r="F9" s="110"/>
      <c r="G9" s="110"/>
      <c r="H9" s="110"/>
      <c r="I9" s="166">
        <v>384.3</v>
      </c>
      <c r="J9" s="110">
        <v>170.1</v>
      </c>
      <c r="K9" s="110">
        <v>153.19999999999999</v>
      </c>
    </row>
    <row r="10" spans="1:11" x14ac:dyDescent="0.25">
      <c r="A10" s="5" t="s">
        <v>422</v>
      </c>
      <c r="B10" s="110">
        <f>B8*B9</f>
        <v>1668.348</v>
      </c>
      <c r="C10" s="110">
        <f>C8*C9</f>
        <v>1516.6799999999998</v>
      </c>
      <c r="D10" s="110">
        <f>D8*D9</f>
        <v>1284.2549999999999</v>
      </c>
      <c r="E10" s="110"/>
      <c r="F10" s="110"/>
      <c r="G10" s="110"/>
      <c r="H10" s="110"/>
      <c r="I10" s="110">
        <f>I8*I9</f>
        <v>1664.019</v>
      </c>
      <c r="J10" s="110">
        <f>J8*J9</f>
        <v>1177.0919999999999</v>
      </c>
      <c r="K10" s="110">
        <f>K8*K9</f>
        <v>1562.6399999999999</v>
      </c>
    </row>
    <row r="11" spans="1:11" x14ac:dyDescent="0.25">
      <c r="A11" s="114" t="s">
        <v>423</v>
      </c>
      <c r="B11" s="110"/>
      <c r="C11" s="110"/>
      <c r="D11" s="110"/>
      <c r="E11" s="110"/>
      <c r="F11" s="110"/>
      <c r="G11" s="110"/>
      <c r="H11" s="110"/>
      <c r="I11" s="110"/>
      <c r="J11" s="110"/>
      <c r="K11" s="110"/>
    </row>
    <row r="12" spans="1:11" x14ac:dyDescent="0.25">
      <c r="A12" s="5" t="s">
        <v>424</v>
      </c>
      <c r="B12" s="110">
        <f>B25</f>
        <v>1224</v>
      </c>
      <c r="C12" s="110">
        <f>C25</f>
        <v>1212</v>
      </c>
      <c r="D12" s="110">
        <f>D25</f>
        <v>712</v>
      </c>
      <c r="E12" s="110"/>
      <c r="F12" s="110"/>
      <c r="G12" s="110"/>
      <c r="H12" s="110"/>
      <c r="I12" s="110">
        <f>I25</f>
        <v>540</v>
      </c>
      <c r="J12" s="110">
        <f>J25</f>
        <v>618.9</v>
      </c>
      <c r="K12" s="110">
        <f>K25</f>
        <v>1181</v>
      </c>
    </row>
    <row r="13" spans="1:11" x14ac:dyDescent="0.25">
      <c r="A13" s="5" t="s">
        <v>425</v>
      </c>
      <c r="B13" s="110">
        <f>B10-B12</f>
        <v>444.34799999999996</v>
      </c>
      <c r="C13" s="110">
        <f>C10-C12</f>
        <v>304.67999999999984</v>
      </c>
      <c r="D13" s="110">
        <f>D10-D12</f>
        <v>572.25499999999988</v>
      </c>
      <c r="E13" s="110"/>
      <c r="F13" s="110"/>
      <c r="G13" s="110"/>
      <c r="H13" s="110"/>
      <c r="I13" s="110">
        <f>I10-I12</f>
        <v>1124.019</v>
      </c>
      <c r="J13" s="110">
        <f>J10-J12</f>
        <v>558.19199999999989</v>
      </c>
      <c r="K13" s="110">
        <f>K10-K12</f>
        <v>381.63999999999987</v>
      </c>
    </row>
    <row r="14" spans="1:11" x14ac:dyDescent="0.25">
      <c r="B14" s="110"/>
      <c r="C14" s="110"/>
      <c r="D14" s="110"/>
      <c r="E14" s="110"/>
      <c r="F14" s="110"/>
      <c r="G14" s="110"/>
      <c r="H14" s="110"/>
      <c r="I14" s="110"/>
      <c r="J14" s="110"/>
      <c r="K14" s="110"/>
    </row>
    <row r="15" spans="1:11" x14ac:dyDescent="0.25">
      <c r="A15" s="5" t="s">
        <v>426</v>
      </c>
      <c r="B15" s="110">
        <f>(B13+C13+D13)/3</f>
        <v>440.42766666666654</v>
      </c>
      <c r="C15" s="110"/>
      <c r="D15" s="110"/>
      <c r="E15" s="110"/>
      <c r="F15" s="110"/>
      <c r="G15" s="110"/>
      <c r="H15" s="110"/>
      <c r="I15" s="110">
        <f>(I13+J13+K13)/3</f>
        <v>687.95033333333322</v>
      </c>
      <c r="J15" s="110"/>
      <c r="K15" s="110"/>
    </row>
    <row r="16" spans="1:11" x14ac:dyDescent="0.25">
      <c r="B16" s="110"/>
      <c r="C16" s="110"/>
      <c r="D16" s="110"/>
      <c r="E16" s="110"/>
      <c r="F16" s="110"/>
      <c r="G16" s="110"/>
      <c r="H16" s="110"/>
      <c r="I16" s="110"/>
      <c r="J16" s="110"/>
      <c r="K16" s="110"/>
    </row>
    <row r="17" spans="1:11" x14ac:dyDescent="0.25">
      <c r="B17" s="110"/>
      <c r="C17" s="110"/>
      <c r="D17" s="110"/>
      <c r="E17" s="110"/>
      <c r="F17" s="110"/>
      <c r="G17" s="110"/>
      <c r="H17" s="110"/>
      <c r="I17" s="110"/>
      <c r="J17" s="110"/>
      <c r="K17" s="110"/>
    </row>
    <row r="18" spans="1:11" x14ac:dyDescent="0.25">
      <c r="A18" s="5" t="s">
        <v>35</v>
      </c>
      <c r="B18" s="5">
        <v>178</v>
      </c>
      <c r="C18" s="5">
        <v>181</v>
      </c>
      <c r="D18" s="5">
        <v>73</v>
      </c>
      <c r="I18" s="5">
        <v>152</v>
      </c>
      <c r="J18" s="5">
        <v>69.900000000000006</v>
      </c>
      <c r="K18" s="5">
        <v>181</v>
      </c>
    </row>
    <row r="19" spans="1:11" x14ac:dyDescent="0.25">
      <c r="A19" s="5" t="s">
        <v>68</v>
      </c>
      <c r="B19" s="5">
        <f>293+60</f>
        <v>353</v>
      </c>
      <c r="C19" s="5">
        <f>275+60</f>
        <v>335</v>
      </c>
      <c r="D19" s="5">
        <f>247+60</f>
        <v>307</v>
      </c>
      <c r="I19" s="5">
        <v>60</v>
      </c>
      <c r="J19" s="5">
        <f>201+60</f>
        <v>261</v>
      </c>
      <c r="K19" s="5">
        <f>291+60</f>
        <v>351</v>
      </c>
    </row>
    <row r="20" spans="1:11" x14ac:dyDescent="0.25">
      <c r="A20" s="5" t="s">
        <v>41</v>
      </c>
      <c r="B20" s="5">
        <v>77</v>
      </c>
      <c r="C20" s="5">
        <v>82</v>
      </c>
      <c r="D20" s="5">
        <v>65</v>
      </c>
      <c r="I20" s="5">
        <v>95</v>
      </c>
      <c r="J20" s="5">
        <v>65</v>
      </c>
      <c r="K20" s="5">
        <v>78</v>
      </c>
    </row>
    <row r="21" spans="1:11" x14ac:dyDescent="0.25">
      <c r="A21" s="5" t="s">
        <v>42</v>
      </c>
      <c r="B21" s="5">
        <v>194</v>
      </c>
      <c r="C21" s="5">
        <v>198</v>
      </c>
      <c r="D21" s="5">
        <v>217</v>
      </c>
      <c r="I21" s="5">
        <v>195</v>
      </c>
      <c r="J21" s="5">
        <v>175</v>
      </c>
      <c r="K21" s="5">
        <v>204</v>
      </c>
    </row>
    <row r="22" spans="1:11" x14ac:dyDescent="0.25">
      <c r="A22" s="5" t="s">
        <v>43</v>
      </c>
      <c r="B22" s="5" t="s">
        <v>141</v>
      </c>
      <c r="C22" s="5" t="s">
        <v>141</v>
      </c>
      <c r="D22" s="5" t="s">
        <v>141</v>
      </c>
      <c r="I22" s="5" t="s">
        <v>141</v>
      </c>
      <c r="J22" s="5" t="s">
        <v>141</v>
      </c>
      <c r="K22" s="5" t="s">
        <v>141</v>
      </c>
    </row>
    <row r="23" spans="1:11" x14ac:dyDescent="0.25">
      <c r="A23" s="5" t="s">
        <v>44</v>
      </c>
      <c r="B23" s="5">
        <v>26</v>
      </c>
      <c r="C23" s="5">
        <v>26</v>
      </c>
      <c r="D23" s="5">
        <v>27</v>
      </c>
      <c r="I23" s="5">
        <v>25</v>
      </c>
      <c r="J23" s="5">
        <v>27</v>
      </c>
      <c r="K23" s="5">
        <v>27</v>
      </c>
    </row>
    <row r="24" spans="1:11" x14ac:dyDescent="0.25">
      <c r="A24" s="5" t="s">
        <v>45</v>
      </c>
      <c r="B24" s="5">
        <v>396</v>
      </c>
      <c r="C24" s="5">
        <v>390</v>
      </c>
      <c r="D24" s="5">
        <v>23</v>
      </c>
      <c r="I24" s="5">
        <v>13</v>
      </c>
      <c r="J24" s="5">
        <v>21</v>
      </c>
      <c r="K24" s="5">
        <v>340</v>
      </c>
    </row>
    <row r="25" spans="1:11" x14ac:dyDescent="0.25">
      <c r="A25" s="5" t="s">
        <v>46</v>
      </c>
      <c r="B25" s="5">
        <f>SUM(B18:B24)</f>
        <v>1224</v>
      </c>
      <c r="C25" s="5">
        <f t="shared" ref="C25:D25" si="0">SUM(C18:C24)</f>
        <v>1212</v>
      </c>
      <c r="D25" s="5">
        <f t="shared" si="0"/>
        <v>712</v>
      </c>
      <c r="I25" s="5">
        <f>SUM(I18:I24)</f>
        <v>540</v>
      </c>
      <c r="J25" s="5">
        <f t="shared" ref="J25" si="1">SUM(J18:J24)</f>
        <v>618.9</v>
      </c>
      <c r="K25" s="5">
        <f t="shared" ref="K25" si="2">SUM(K18:K24)</f>
        <v>1181</v>
      </c>
    </row>
    <row r="26" spans="1:11" x14ac:dyDescent="0.25">
      <c r="A26" s="5" t="s">
        <v>69</v>
      </c>
      <c r="B26" s="5" t="s">
        <v>141</v>
      </c>
      <c r="C26" s="5" t="s">
        <v>141</v>
      </c>
      <c r="D26" s="5" t="s">
        <v>141</v>
      </c>
      <c r="I26" s="5" t="s">
        <v>141</v>
      </c>
      <c r="J26" s="5" t="s">
        <v>141</v>
      </c>
      <c r="K26" s="5" t="s">
        <v>141</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workbookViewId="0">
      <selection activeCell="K26" sqref="K26"/>
    </sheetView>
  </sheetViews>
  <sheetFormatPr baseColWidth="10" defaultColWidth="11.42578125" defaultRowHeight="15" x14ac:dyDescent="0.25"/>
  <cols>
    <col min="1" max="1" width="23" style="5" bestFit="1" customWidth="1"/>
    <col min="2" max="3" width="11.42578125" style="5"/>
    <col min="4" max="4" width="13.28515625" style="5" bestFit="1" customWidth="1"/>
    <col min="5" max="7" width="11.42578125" style="5"/>
    <col min="8" max="8" width="23" style="5" bestFit="1" customWidth="1"/>
    <col min="9" max="9" width="11.42578125" style="5"/>
    <col min="10" max="10" width="13.28515625" style="5" bestFit="1" customWidth="1"/>
    <col min="11" max="16384" width="11.42578125" style="5"/>
  </cols>
  <sheetData>
    <row r="1" spans="1:11" x14ac:dyDescent="0.25">
      <c r="B1" s="5" t="s">
        <v>255</v>
      </c>
      <c r="C1" s="5" t="s">
        <v>256</v>
      </c>
      <c r="D1" s="5" t="s">
        <v>257</v>
      </c>
    </row>
    <row r="2" spans="1:11" x14ac:dyDescent="0.25">
      <c r="A2" s="5" t="s">
        <v>253</v>
      </c>
      <c r="B2" s="5" t="s">
        <v>105</v>
      </c>
      <c r="C2" s="5" t="s">
        <v>105</v>
      </c>
      <c r="D2" s="5" t="s">
        <v>258</v>
      </c>
    </row>
    <row r="3" spans="1:11" x14ac:dyDescent="0.25">
      <c r="A3" s="5" t="s">
        <v>254</v>
      </c>
      <c r="B3" s="5" t="s">
        <v>259</v>
      </c>
      <c r="C3" s="5" t="s">
        <v>258</v>
      </c>
      <c r="D3" s="5" t="s">
        <v>105</v>
      </c>
    </row>
    <row r="7" spans="1:11" x14ac:dyDescent="0.25">
      <c r="A7" s="144"/>
      <c r="B7" s="6" t="s">
        <v>105</v>
      </c>
      <c r="C7" s="6" t="s">
        <v>105</v>
      </c>
      <c r="D7" s="6" t="s">
        <v>258</v>
      </c>
      <c r="E7" s="6"/>
      <c r="F7" s="6"/>
      <c r="G7" s="6"/>
      <c r="H7" s="146"/>
      <c r="I7" s="6" t="s">
        <v>259</v>
      </c>
      <c r="J7" s="6" t="s">
        <v>258</v>
      </c>
      <c r="K7" s="6" t="s">
        <v>105</v>
      </c>
    </row>
    <row r="8" spans="1:11" x14ac:dyDescent="0.25">
      <c r="A8" s="145" t="s">
        <v>380</v>
      </c>
      <c r="B8" s="143">
        <v>10.89</v>
      </c>
      <c r="C8" s="143">
        <v>9.9</v>
      </c>
      <c r="D8" s="143">
        <v>7.55</v>
      </c>
      <c r="E8" s="143"/>
      <c r="F8" s="143"/>
      <c r="G8" s="143"/>
      <c r="H8" s="145" t="s">
        <v>380</v>
      </c>
      <c r="I8" s="143">
        <v>4.33</v>
      </c>
      <c r="J8" s="143">
        <v>6.92</v>
      </c>
      <c r="K8" s="143">
        <v>10.199999999999999</v>
      </c>
    </row>
    <row r="9" spans="1:11" x14ac:dyDescent="0.25">
      <c r="A9" s="146" t="s">
        <v>288</v>
      </c>
      <c r="H9" s="146" t="s">
        <v>288</v>
      </c>
    </row>
    <row r="10" spans="1:11" x14ac:dyDescent="0.25">
      <c r="A10" s="144" t="s">
        <v>32</v>
      </c>
      <c r="B10" s="5" t="s">
        <v>144</v>
      </c>
      <c r="C10" s="5" t="s">
        <v>144</v>
      </c>
      <c r="D10" s="5" t="s">
        <v>144</v>
      </c>
      <c r="H10" s="144" t="s">
        <v>32</v>
      </c>
      <c r="J10" s="5" t="s">
        <v>144</v>
      </c>
      <c r="K10" s="5" t="s">
        <v>144</v>
      </c>
    </row>
    <row r="11" spans="1:11" x14ac:dyDescent="0.25">
      <c r="A11" s="144" t="s">
        <v>260</v>
      </c>
      <c r="B11" s="135">
        <v>0.15</v>
      </c>
      <c r="C11" s="135">
        <v>0.15</v>
      </c>
      <c r="D11" s="135">
        <v>0.15</v>
      </c>
      <c r="E11" s="135"/>
      <c r="F11" s="135"/>
      <c r="H11" s="144" t="s">
        <v>260</v>
      </c>
      <c r="J11" s="135">
        <v>0.15</v>
      </c>
      <c r="K11" s="135">
        <v>0.15</v>
      </c>
    </row>
    <row r="12" spans="1:11" x14ac:dyDescent="0.25">
      <c r="A12" s="144" t="s">
        <v>436</v>
      </c>
      <c r="B12" s="5">
        <v>600</v>
      </c>
      <c r="C12" s="5">
        <v>600</v>
      </c>
      <c r="D12" s="5">
        <v>430</v>
      </c>
      <c r="H12" s="144" t="s">
        <v>436</v>
      </c>
      <c r="J12" s="5">
        <v>430</v>
      </c>
      <c r="K12" s="5">
        <v>600</v>
      </c>
    </row>
    <row r="13" spans="1:11" x14ac:dyDescent="0.25">
      <c r="A13" s="144" t="s">
        <v>437</v>
      </c>
      <c r="B13" s="160">
        <f>B11*B12</f>
        <v>90</v>
      </c>
      <c r="C13" s="5">
        <f>C11*C12</f>
        <v>90</v>
      </c>
      <c r="D13" s="5">
        <f>D11*D12</f>
        <v>64.5</v>
      </c>
      <c r="H13" s="144" t="s">
        <v>437</v>
      </c>
      <c r="J13" s="5">
        <f>J11*J12</f>
        <v>64.5</v>
      </c>
      <c r="K13" s="5">
        <f>K11*K12</f>
        <v>90</v>
      </c>
    </row>
    <row r="14" spans="1:11" x14ac:dyDescent="0.25">
      <c r="A14" s="144"/>
      <c r="H14" s="144"/>
    </row>
    <row r="15" spans="1:11" x14ac:dyDescent="0.25">
      <c r="A15" s="144" t="s">
        <v>32</v>
      </c>
      <c r="B15" s="5" t="s">
        <v>127</v>
      </c>
      <c r="C15" s="5" t="s">
        <v>127</v>
      </c>
      <c r="D15" s="5" t="s">
        <v>127</v>
      </c>
      <c r="H15" s="144" t="s">
        <v>32</v>
      </c>
      <c r="J15" s="5" t="s">
        <v>127</v>
      </c>
      <c r="K15" s="5" t="s">
        <v>127</v>
      </c>
    </row>
    <row r="16" spans="1:11" x14ac:dyDescent="0.25">
      <c r="A16" s="144" t="s">
        <v>260</v>
      </c>
      <c r="B16" s="135">
        <v>0.27</v>
      </c>
      <c r="C16" s="135">
        <v>0.27</v>
      </c>
      <c r="D16" s="135">
        <v>0.27</v>
      </c>
      <c r="E16" s="135"/>
      <c r="F16" s="135"/>
      <c r="H16" s="144" t="s">
        <v>260</v>
      </c>
      <c r="J16" s="135">
        <v>0.27</v>
      </c>
      <c r="K16" s="135">
        <v>0.27</v>
      </c>
    </row>
    <row r="17" spans="1:11" x14ac:dyDescent="0.25">
      <c r="A17" s="144" t="s">
        <v>436</v>
      </c>
      <c r="B17" s="5">
        <v>148</v>
      </c>
      <c r="C17" s="5">
        <v>148</v>
      </c>
      <c r="D17" s="5">
        <v>245</v>
      </c>
      <c r="H17" s="144" t="s">
        <v>436</v>
      </c>
      <c r="J17" s="142">
        <v>96</v>
      </c>
      <c r="K17" s="5">
        <v>150</v>
      </c>
    </row>
    <row r="18" spans="1:11" x14ac:dyDescent="0.25">
      <c r="A18" s="144" t="s">
        <v>437</v>
      </c>
      <c r="B18" s="5">
        <f>B16*B17</f>
        <v>39.96</v>
      </c>
      <c r="C18" s="5">
        <f>C16*C17</f>
        <v>39.96</v>
      </c>
      <c r="D18" s="5">
        <f>D16*D17</f>
        <v>66.150000000000006</v>
      </c>
      <c r="H18" s="144" t="s">
        <v>437</v>
      </c>
      <c r="J18" s="5">
        <f>J16*J17</f>
        <v>25.92</v>
      </c>
      <c r="K18" s="5">
        <f>K16*K17</f>
        <v>40.5</v>
      </c>
    </row>
    <row r="19" spans="1:11" x14ac:dyDescent="0.25">
      <c r="A19" s="144"/>
      <c r="H19" s="144"/>
    </row>
    <row r="20" spans="1:11" x14ac:dyDescent="0.25">
      <c r="A20" s="144" t="s">
        <v>32</v>
      </c>
      <c r="B20" s="5" t="s">
        <v>127</v>
      </c>
      <c r="C20" s="5" t="s">
        <v>127</v>
      </c>
      <c r="D20" s="5" t="s">
        <v>127</v>
      </c>
      <c r="H20" s="144" t="s">
        <v>32</v>
      </c>
      <c r="J20" s="5" t="s">
        <v>127</v>
      </c>
      <c r="K20" s="5" t="s">
        <v>127</v>
      </c>
    </row>
    <row r="21" spans="1:11" x14ac:dyDescent="0.25">
      <c r="A21" s="144" t="s">
        <v>260</v>
      </c>
      <c r="B21" s="135">
        <v>0.27</v>
      </c>
      <c r="C21" s="135">
        <v>0.27</v>
      </c>
      <c r="D21" s="135">
        <v>0.27</v>
      </c>
      <c r="E21" s="135"/>
      <c r="F21" s="135"/>
      <c r="H21" s="144" t="s">
        <v>260</v>
      </c>
      <c r="J21" s="135">
        <v>0.27</v>
      </c>
      <c r="K21" s="135">
        <v>0.27</v>
      </c>
    </row>
    <row r="22" spans="1:11" x14ac:dyDescent="0.25">
      <c r="A22" s="144" t="s">
        <v>436</v>
      </c>
      <c r="B22" s="5">
        <v>148</v>
      </c>
      <c r="C22" s="5">
        <v>148</v>
      </c>
      <c r="D22" s="5">
        <v>130</v>
      </c>
      <c r="H22" s="144" t="s">
        <v>436</v>
      </c>
      <c r="J22" s="5">
        <v>130</v>
      </c>
      <c r="K22" s="5">
        <v>150</v>
      </c>
    </row>
    <row r="23" spans="1:11" x14ac:dyDescent="0.25">
      <c r="A23" s="144" t="s">
        <v>437</v>
      </c>
      <c r="B23" s="5">
        <f>B21*B22</f>
        <v>39.96</v>
      </c>
      <c r="C23" s="5">
        <f>C21*C22</f>
        <v>39.96</v>
      </c>
      <c r="D23" s="5">
        <f>D21*D22</f>
        <v>35.1</v>
      </c>
      <c r="H23" s="144" t="s">
        <v>437</v>
      </c>
      <c r="J23" s="5">
        <f>J21*J22</f>
        <v>35.1</v>
      </c>
      <c r="K23" s="5">
        <f>K21*K22</f>
        <v>40.5</v>
      </c>
    </row>
    <row r="24" spans="1:11" x14ac:dyDescent="0.25">
      <c r="A24" s="144"/>
      <c r="H24" s="144"/>
    </row>
    <row r="25" spans="1:11" x14ac:dyDescent="0.25">
      <c r="A25" s="144" t="s">
        <v>438</v>
      </c>
      <c r="B25" s="5">
        <f>B13+B18+B23</f>
        <v>169.92000000000002</v>
      </c>
      <c r="C25" s="5">
        <f>C13+C18+C23</f>
        <v>169.92000000000002</v>
      </c>
      <c r="D25" s="5">
        <f>D13+D18+D23</f>
        <v>165.75</v>
      </c>
      <c r="H25" s="144" t="s">
        <v>438</v>
      </c>
      <c r="I25" s="5">
        <v>0</v>
      </c>
      <c r="J25" s="5">
        <f>J13+J18+J23</f>
        <v>125.52000000000001</v>
      </c>
      <c r="K25" s="5">
        <f>K13+K18+K23</f>
        <v>171</v>
      </c>
    </row>
    <row r="26" spans="1:11" x14ac:dyDescent="0.25">
      <c r="A26" s="144"/>
      <c r="H26" s="144"/>
    </row>
    <row r="27" spans="1:11" x14ac:dyDescent="0.25">
      <c r="A27" s="144" t="s">
        <v>439</v>
      </c>
      <c r="B27" s="5">
        <f>AVERAGE(B25:D25)</f>
        <v>168.53</v>
      </c>
      <c r="H27" s="144" t="s">
        <v>439</v>
      </c>
      <c r="I27" s="5">
        <f>AVERAGE(I25:K25)</f>
        <v>98.839999999999989</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
  <sheetViews>
    <sheetView workbookViewId="0">
      <selection activeCell="C15" sqref="C15"/>
    </sheetView>
  </sheetViews>
  <sheetFormatPr baseColWidth="10" defaultColWidth="11.42578125" defaultRowHeight="15" x14ac:dyDescent="0.25"/>
  <cols>
    <col min="1" max="1" width="29.7109375" style="5" bestFit="1" customWidth="1"/>
    <col min="2" max="10" width="11.42578125" style="5"/>
    <col min="11" max="11" width="19.85546875" style="5" customWidth="1"/>
    <col min="12" max="12" width="21" style="5" customWidth="1"/>
    <col min="13" max="13" width="22" style="5" bestFit="1" customWidth="1"/>
    <col min="14" max="14" width="11.42578125" style="5"/>
    <col min="15" max="15" width="16" style="5" customWidth="1"/>
    <col min="16" max="16384" width="11.42578125" style="5"/>
  </cols>
  <sheetData>
    <row r="1" spans="1:16" x14ac:dyDescent="0.25">
      <c r="B1" s="5" t="s">
        <v>255</v>
      </c>
      <c r="C1" s="5" t="s">
        <v>256</v>
      </c>
      <c r="D1" s="5" t="s">
        <v>257</v>
      </c>
      <c r="K1" s="6" t="s">
        <v>290</v>
      </c>
      <c r="L1" s="6" t="s">
        <v>393</v>
      </c>
      <c r="M1" s="6" t="s">
        <v>396</v>
      </c>
      <c r="N1" s="6"/>
      <c r="O1" s="6" t="s">
        <v>290</v>
      </c>
      <c r="P1" s="130" t="s">
        <v>291</v>
      </c>
    </row>
    <row r="2" spans="1:16" x14ac:dyDescent="0.25">
      <c r="A2" s="5" t="s">
        <v>253</v>
      </c>
      <c r="B2" s="5" t="s">
        <v>105</v>
      </c>
      <c r="C2" s="5" t="s">
        <v>105</v>
      </c>
      <c r="D2" s="5" t="s">
        <v>258</v>
      </c>
      <c r="K2" s="158" t="s">
        <v>398</v>
      </c>
      <c r="L2" s="163">
        <v>0.10299999999999999</v>
      </c>
      <c r="M2" s="114">
        <v>18</v>
      </c>
      <c r="N2" s="114"/>
      <c r="O2" s="147" t="s">
        <v>292</v>
      </c>
      <c r="P2" s="37">
        <v>0.85</v>
      </c>
    </row>
    <row r="3" spans="1:16" x14ac:dyDescent="0.25">
      <c r="A3" s="5" t="s">
        <v>254</v>
      </c>
      <c r="B3" s="5" t="s">
        <v>259</v>
      </c>
      <c r="C3" s="5" t="s">
        <v>258</v>
      </c>
      <c r="D3" s="5" t="s">
        <v>105</v>
      </c>
      <c r="K3" s="159" t="s">
        <v>399</v>
      </c>
      <c r="L3" s="163">
        <v>0.11700000000000001</v>
      </c>
      <c r="M3" s="5">
        <v>18.100000000000001</v>
      </c>
      <c r="O3" s="5" t="s">
        <v>293</v>
      </c>
      <c r="P3" s="5">
        <v>0.88</v>
      </c>
    </row>
    <row r="4" spans="1:16" x14ac:dyDescent="0.25">
      <c r="K4" s="137" t="s">
        <v>400</v>
      </c>
      <c r="L4" s="163">
        <v>0.126</v>
      </c>
      <c r="M4" s="5">
        <v>18.2</v>
      </c>
      <c r="O4" s="5" t="s">
        <v>104</v>
      </c>
      <c r="P4" s="5">
        <v>0.89</v>
      </c>
    </row>
    <row r="5" spans="1:16" x14ac:dyDescent="0.25">
      <c r="K5" s="137" t="s">
        <v>295</v>
      </c>
      <c r="L5" s="163">
        <v>0.11799999999999999</v>
      </c>
      <c r="M5" s="114">
        <v>18.399999999999999</v>
      </c>
      <c r="O5" s="5" t="s">
        <v>294</v>
      </c>
      <c r="P5" s="5">
        <v>0.89</v>
      </c>
    </row>
    <row r="6" spans="1:16" x14ac:dyDescent="0.25">
      <c r="K6" s="158" t="s">
        <v>369</v>
      </c>
      <c r="L6" s="163">
        <v>0.28999999999999998</v>
      </c>
      <c r="M6" s="114">
        <v>18.7</v>
      </c>
      <c r="N6" s="114"/>
      <c r="O6" s="5" t="s">
        <v>295</v>
      </c>
      <c r="P6" s="5">
        <v>0.89</v>
      </c>
    </row>
    <row r="7" spans="1:16" x14ac:dyDescent="0.25">
      <c r="B7" s="5" t="s">
        <v>105</v>
      </c>
      <c r="C7" s="5" t="s">
        <v>105</v>
      </c>
      <c r="D7" s="5" t="s">
        <v>258</v>
      </c>
      <c r="F7" s="5" t="s">
        <v>259</v>
      </c>
      <c r="G7" s="5" t="s">
        <v>258</v>
      </c>
      <c r="H7" s="5" t="s">
        <v>105</v>
      </c>
      <c r="K7" s="5" t="s">
        <v>401</v>
      </c>
      <c r="L7" s="163">
        <v>0.20899999999999999</v>
      </c>
      <c r="M7" s="5">
        <v>28.8</v>
      </c>
      <c r="O7" s="5" t="s">
        <v>296</v>
      </c>
      <c r="P7" s="5">
        <v>0.89</v>
      </c>
    </row>
    <row r="8" spans="1:16" x14ac:dyDescent="0.25">
      <c r="A8" s="5" t="s">
        <v>390</v>
      </c>
      <c r="B8" s="5">
        <v>10.89</v>
      </c>
      <c r="C8" s="5">
        <v>9.9</v>
      </c>
      <c r="D8" s="5">
        <v>7.55</v>
      </c>
      <c r="F8" s="5">
        <v>4.33</v>
      </c>
      <c r="G8" s="5">
        <v>6.92</v>
      </c>
      <c r="H8" s="5">
        <v>10.199999999999999</v>
      </c>
      <c r="K8" s="5" t="s">
        <v>402</v>
      </c>
      <c r="L8" s="163">
        <v>0.33700000000000002</v>
      </c>
      <c r="M8" s="114">
        <v>20.3</v>
      </c>
      <c r="N8" s="114"/>
      <c r="O8" s="5" t="s">
        <v>105</v>
      </c>
      <c r="P8" s="5">
        <v>0.87</v>
      </c>
    </row>
    <row r="9" spans="1:16" x14ac:dyDescent="0.25">
      <c r="A9" s="5" t="s">
        <v>391</v>
      </c>
      <c r="B9" s="135">
        <v>0.87</v>
      </c>
      <c r="C9" s="135">
        <v>0.87</v>
      </c>
      <c r="D9" s="135">
        <v>0.89</v>
      </c>
      <c r="E9" s="135"/>
      <c r="F9" s="135">
        <v>0.91</v>
      </c>
      <c r="G9" s="135">
        <v>0.89</v>
      </c>
      <c r="H9" s="135">
        <v>0.87</v>
      </c>
      <c r="K9" s="5" t="s">
        <v>403</v>
      </c>
      <c r="L9" s="163">
        <v>0.23899999999999999</v>
      </c>
      <c r="M9" s="114">
        <v>18.3</v>
      </c>
      <c r="O9" s="5" t="s">
        <v>297</v>
      </c>
      <c r="P9" s="5">
        <v>0.88</v>
      </c>
    </row>
    <row r="10" spans="1:16" x14ac:dyDescent="0.25">
      <c r="A10" s="5" t="s">
        <v>392</v>
      </c>
      <c r="B10" s="5">
        <f>B8*B9</f>
        <v>9.4743000000000013</v>
      </c>
      <c r="C10" s="5">
        <f t="shared" ref="C10:D10" si="0">C8*C9</f>
        <v>8.6129999999999995</v>
      </c>
      <c r="D10" s="5">
        <f t="shared" si="0"/>
        <v>6.7195</v>
      </c>
      <c r="F10" s="5">
        <f>F8*F9</f>
        <v>3.9403000000000001</v>
      </c>
      <c r="G10" s="5">
        <f t="shared" ref="G10:H10" si="1">G8*G9</f>
        <v>6.1588000000000003</v>
      </c>
      <c r="H10" s="5">
        <f t="shared" si="1"/>
        <v>8.8739999999999988</v>
      </c>
      <c r="K10" s="5" t="s">
        <v>404</v>
      </c>
      <c r="L10" s="163">
        <v>0.11</v>
      </c>
      <c r="M10" s="114">
        <v>19.5</v>
      </c>
      <c r="N10" s="114"/>
      <c r="O10" s="5" t="s">
        <v>298</v>
      </c>
      <c r="P10" s="5">
        <v>0.89</v>
      </c>
    </row>
    <row r="11" spans="1:16" x14ac:dyDescent="0.25">
      <c r="A11" s="5" t="s">
        <v>393</v>
      </c>
      <c r="B11" s="136">
        <v>9.4E-2</v>
      </c>
      <c r="C11" s="136">
        <v>9.4E-2</v>
      </c>
      <c r="D11" s="136">
        <v>0.126</v>
      </c>
      <c r="F11" s="136">
        <v>0.39600000000000002</v>
      </c>
      <c r="G11" s="136">
        <v>0.126</v>
      </c>
      <c r="H11" s="136">
        <v>9.4E-2</v>
      </c>
      <c r="K11" s="158" t="s">
        <v>405</v>
      </c>
      <c r="L11" s="163">
        <v>0.08</v>
      </c>
      <c r="M11" s="164">
        <v>18.899999999999999</v>
      </c>
      <c r="N11" s="114"/>
      <c r="O11" s="5" t="s">
        <v>299</v>
      </c>
      <c r="P11" s="110">
        <v>0.9</v>
      </c>
    </row>
    <row r="12" spans="1:16" x14ac:dyDescent="0.25">
      <c r="A12" s="5" t="s">
        <v>394</v>
      </c>
      <c r="B12" s="5">
        <f>B10*B11</f>
        <v>0.89058420000000016</v>
      </c>
      <c r="C12" s="5">
        <f t="shared" ref="C12:D12" si="2">C10*C11</f>
        <v>0.80962199999999995</v>
      </c>
      <c r="D12" s="5">
        <f t="shared" si="2"/>
        <v>0.84665699999999999</v>
      </c>
      <c r="F12" s="5">
        <f>F10*F11</f>
        <v>1.5603588000000002</v>
      </c>
      <c r="G12" s="5">
        <f t="shared" ref="G12:H12" si="3">G10*G11</f>
        <v>0.77600880000000005</v>
      </c>
      <c r="H12" s="5">
        <f t="shared" si="3"/>
        <v>0.8341559999999999</v>
      </c>
      <c r="K12" s="158" t="s">
        <v>406</v>
      </c>
      <c r="L12" s="163">
        <v>0.191</v>
      </c>
      <c r="M12" s="5">
        <v>18.2</v>
      </c>
      <c r="O12" s="5" t="s">
        <v>300</v>
      </c>
      <c r="P12" s="5">
        <v>0.89</v>
      </c>
    </row>
    <row r="13" spans="1:16" x14ac:dyDescent="0.25">
      <c r="K13" s="138" t="s">
        <v>259</v>
      </c>
      <c r="L13" s="163">
        <v>0.39600000000000002</v>
      </c>
      <c r="M13" s="114">
        <v>23.6</v>
      </c>
      <c r="O13" s="5" t="s">
        <v>301</v>
      </c>
      <c r="P13" s="5">
        <v>0.91</v>
      </c>
    </row>
    <row r="14" spans="1:16" x14ac:dyDescent="0.25">
      <c r="A14" s="5" t="s">
        <v>395</v>
      </c>
      <c r="C14" s="141">
        <f>((B12+C12+D12)/3)*1000</f>
        <v>848.95440000000008</v>
      </c>
      <c r="D14" s="141"/>
      <c r="E14" s="141"/>
      <c r="F14" s="141"/>
      <c r="G14" s="141">
        <f>((F12+G12+H12)/3)*1000</f>
        <v>1056.8412000000001</v>
      </c>
      <c r="K14" s="5" t="s">
        <v>407</v>
      </c>
      <c r="L14" s="163">
        <v>9.4E-2</v>
      </c>
      <c r="M14" s="5">
        <v>18.7</v>
      </c>
      <c r="N14" s="114"/>
      <c r="O14" s="5" t="s">
        <v>302</v>
      </c>
      <c r="P14" s="5">
        <v>0.91</v>
      </c>
    </row>
    <row r="15" spans="1:16" x14ac:dyDescent="0.25">
      <c r="C15" s="141"/>
      <c r="D15" s="141"/>
      <c r="E15" s="141"/>
      <c r="F15" s="141"/>
      <c r="G15" s="141"/>
      <c r="K15" s="138" t="s">
        <v>376</v>
      </c>
      <c r="L15" s="163">
        <v>0.16600000000000001</v>
      </c>
      <c r="M15" s="5">
        <v>28.7</v>
      </c>
      <c r="O15" s="5" t="s">
        <v>303</v>
      </c>
      <c r="P15" s="5">
        <v>0.22</v>
      </c>
    </row>
    <row r="16" spans="1:16" x14ac:dyDescent="0.25">
      <c r="A16" s="5" t="s">
        <v>396</v>
      </c>
      <c r="B16" s="5">
        <v>18.7</v>
      </c>
      <c r="C16" s="5">
        <v>18.7</v>
      </c>
      <c r="D16" s="5">
        <v>18.2</v>
      </c>
      <c r="F16" s="114">
        <v>23.6</v>
      </c>
      <c r="G16" s="5">
        <v>18.2</v>
      </c>
      <c r="H16" s="5">
        <v>18.7</v>
      </c>
      <c r="K16" s="139" t="s">
        <v>408</v>
      </c>
      <c r="L16" s="163">
        <v>0.248</v>
      </c>
      <c r="M16" s="5">
        <v>18.600000000000001</v>
      </c>
      <c r="O16" s="5" t="s">
        <v>304</v>
      </c>
      <c r="P16" s="5">
        <v>0.94</v>
      </c>
    </row>
    <row r="17" spans="1:16" x14ac:dyDescent="0.25">
      <c r="A17" s="5" t="s">
        <v>389</v>
      </c>
      <c r="B17" s="110">
        <f>B16*B10</f>
        <v>177.16941000000003</v>
      </c>
      <c r="C17" s="110">
        <f t="shared" ref="C17:D17" si="4">C16*C10</f>
        <v>161.06309999999999</v>
      </c>
      <c r="D17" s="110">
        <f t="shared" si="4"/>
        <v>122.2949</v>
      </c>
      <c r="E17" s="110"/>
      <c r="F17" s="110">
        <f>F16*F10</f>
        <v>92.991080000000011</v>
      </c>
      <c r="G17" s="110">
        <f t="shared" ref="G17" si="5">G16*G10</f>
        <v>112.09016</v>
      </c>
      <c r="H17" s="110">
        <f t="shared" ref="H17" si="6">H16*H10</f>
        <v>165.94379999999998</v>
      </c>
      <c r="K17" s="5" t="s">
        <v>409</v>
      </c>
      <c r="L17" s="163">
        <v>0.17699999999999999</v>
      </c>
      <c r="M17" s="5">
        <v>18.5</v>
      </c>
      <c r="N17" s="114"/>
      <c r="O17" s="5" t="s">
        <v>305</v>
      </c>
      <c r="P17" s="5">
        <v>0.9</v>
      </c>
    </row>
    <row r="18" spans="1:16" x14ac:dyDescent="0.25">
      <c r="B18" s="110"/>
      <c r="C18" s="110"/>
      <c r="D18" s="110"/>
      <c r="E18" s="110"/>
      <c r="F18" s="110"/>
      <c r="G18" s="110"/>
      <c r="H18" s="110"/>
      <c r="K18" s="5" t="s">
        <v>410</v>
      </c>
      <c r="L18" s="163">
        <v>7.8E-2</v>
      </c>
      <c r="M18" s="5">
        <v>16.899999999999999</v>
      </c>
      <c r="O18" s="5" t="s">
        <v>306</v>
      </c>
      <c r="P18" s="5">
        <v>0.9</v>
      </c>
    </row>
    <row r="19" spans="1:16" x14ac:dyDescent="0.25">
      <c r="A19" s="5" t="s">
        <v>397</v>
      </c>
      <c r="B19" s="110">
        <f>AVERAGE(B17:D17)</f>
        <v>153.50913666666668</v>
      </c>
      <c r="C19" s="110"/>
      <c r="D19" s="110"/>
      <c r="E19" s="110"/>
      <c r="F19" s="110">
        <f>AVERAGE(F17:H17)</f>
        <v>123.67501333333333</v>
      </c>
      <c r="G19" s="110"/>
      <c r="H19" s="110"/>
      <c r="K19" s="5" t="s">
        <v>411</v>
      </c>
      <c r="L19" s="163">
        <v>0.189</v>
      </c>
      <c r="M19" s="5">
        <v>18.899999999999999</v>
      </c>
      <c r="O19" s="5" t="s">
        <v>307</v>
      </c>
      <c r="P19" s="5">
        <v>0.9</v>
      </c>
    </row>
    <row r="20" spans="1:16" x14ac:dyDescent="0.25">
      <c r="B20" s="110"/>
      <c r="C20" s="110"/>
      <c r="D20" s="110"/>
      <c r="E20" s="110"/>
      <c r="F20" s="110"/>
      <c r="G20" s="110"/>
      <c r="H20" s="110"/>
      <c r="K20" s="5" t="s">
        <v>412</v>
      </c>
      <c r="L20" s="163">
        <v>0.16200000000000001</v>
      </c>
      <c r="M20" s="5">
        <v>18.7</v>
      </c>
      <c r="O20" s="5" t="s">
        <v>308</v>
      </c>
      <c r="P20" s="5">
        <v>0.9</v>
      </c>
    </row>
    <row r="21" spans="1:16" x14ac:dyDescent="0.25">
      <c r="K21" s="5" t="s">
        <v>413</v>
      </c>
      <c r="L21" s="163">
        <v>0.10199999999999999</v>
      </c>
      <c r="M21" s="5">
        <v>17.7</v>
      </c>
      <c r="O21" s="5" t="s">
        <v>309</v>
      </c>
      <c r="P21" s="5">
        <v>0.9</v>
      </c>
    </row>
    <row r="22" spans="1:16" x14ac:dyDescent="0.25">
      <c r="K22" s="5" t="s">
        <v>414</v>
      </c>
      <c r="L22" s="163">
        <v>0.14699999999999999</v>
      </c>
      <c r="M22" s="164">
        <v>18.18</v>
      </c>
      <c r="O22" s="5" t="s">
        <v>310</v>
      </c>
      <c r="P22" s="5">
        <v>0.9</v>
      </c>
    </row>
    <row r="23" spans="1:16" x14ac:dyDescent="0.25">
      <c r="K23" s="5" t="s">
        <v>415</v>
      </c>
      <c r="L23" s="163">
        <v>0.11</v>
      </c>
      <c r="M23" s="5">
        <v>17.899999999999999</v>
      </c>
    </row>
    <row r="24" spans="1:16" x14ac:dyDescent="0.25">
      <c r="K24" s="159" t="s">
        <v>416</v>
      </c>
      <c r="L24" s="163">
        <v>0.17280000000000001</v>
      </c>
      <c r="M24" s="165">
        <v>18.78</v>
      </c>
      <c r="O24" s="5" t="s">
        <v>417</v>
      </c>
    </row>
    <row r="26" spans="1:16" x14ac:dyDescent="0.25">
      <c r="K26" s="114" t="s">
        <v>418</v>
      </c>
      <c r="L26" s="5" t="s">
        <v>419</v>
      </c>
    </row>
    <row r="27" spans="1:16" x14ac:dyDescent="0.25">
      <c r="L27" s="5" t="s">
        <v>420</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kument" ma:contentTypeID="0x010100C1E48FCDBF898C4BA67789B58F7569DB" ma:contentTypeVersion="12" ma:contentTypeDescription="Ein neues Dokument erstellen." ma:contentTypeScope="" ma:versionID="ca37ac41c703330ae9affa88531207f8">
  <xsd:schema xmlns:xsd="http://www.w3.org/2001/XMLSchema" xmlns:xs="http://www.w3.org/2001/XMLSchema" xmlns:p="http://schemas.microsoft.com/office/2006/metadata/properties" xmlns:ns2="e8f81330-78a3-40f3-8099-e15c90d368cb" xmlns:ns3="4b145c32-6cab-4393-920a-804c7388c31f" targetNamespace="http://schemas.microsoft.com/office/2006/metadata/properties" ma:root="true" ma:fieldsID="56a78d5ccde9f50b0495d93eb6d82558" ns2:_="" ns3:_="">
    <xsd:import namespace="e8f81330-78a3-40f3-8099-e15c90d368cb"/>
    <xsd:import namespace="4b145c32-6cab-4393-920a-804c7388c31f"/>
    <xsd:element name="properties">
      <xsd:complexType>
        <xsd:sequence>
          <xsd:element name="documentManagement">
            <xsd:complexType>
              <xsd:all>
                <xsd:element ref="ns2:_dlc_DocId" minOccurs="0"/>
                <xsd:element ref="ns2:_dlc_DocIdUrl" minOccurs="0"/>
                <xsd:element ref="ns2:_dlc_DocIdPersistId" minOccurs="0"/>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8f81330-78a3-40f3-8099-e15c90d368cb" elementFormDefault="qualified">
    <xsd:import namespace="http://schemas.microsoft.com/office/2006/documentManagement/types"/>
    <xsd:import namespace="http://schemas.microsoft.com/office/infopath/2007/PartnerControls"/>
    <xsd:element name="_dlc_DocId" ma:index="8" nillable="true" ma:displayName="Wert der Dokument-ID" ma:description="Der Wert der diesem Element zugewiesenen Dokument-ID." ma:internalName="_dlc_DocId" ma:readOnly="true">
      <xsd:simpleType>
        <xsd:restriction base="dms:Text"/>
      </xsd:simpleType>
    </xsd:element>
    <xsd:element name="_dlc_DocIdUrl" ma:index="9" nillable="true" ma:displayName="Dokument-ID" ma:description="Permanenter Hyperlink zu diesem Dok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1" nillable="true" ma:displayName="Freigegeben für"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Freigegeben für -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b145c32-6cab-4393-920a-804c7388c31f"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AutoTags" ma:index="15" nillable="true" ma:displayName="MediaServiceAutoTags" ma:description="" ma:internalName="MediaServiceAutoTags" ma:readOnly="true">
      <xsd:simpleType>
        <xsd:restriction base="dms:Text"/>
      </xsd:simpleType>
    </xsd:element>
    <xsd:element name="MediaServiceDateTaken" ma:index="16" nillable="true" ma:displayName="MediaServiceDateTaken" ma:description="" ma:hidden="true" ma:internalName="MediaServiceDateTaken" ma:readOnly="true">
      <xsd:simpleType>
        <xsd:restriction base="dms:Text"/>
      </xsd:simpleType>
    </xsd:element>
    <xsd:element name="MediaServiceLocation" ma:index="17" nillable="true" ma:displayName="MediaServiceLocation" ma:internalName="MediaServiceLocation" ma:readOnly="true">
      <xsd:simpleType>
        <xsd:restriction base="dms:Text"/>
      </xsd:simpleType>
    </xsd:element>
    <xsd:element name="MediaServiceOCR" ma:index="18" nillable="true" ma:displayName="MediaServiceOCR"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dlc_DocId xmlns="e8f81330-78a3-40f3-8099-e15c90d368cb">XSRFWMESHWEX-1235548962-18374</_dlc_DocId>
    <_dlc_DocIdUrl xmlns="e8f81330-78a3-40f3-8099-e15c90d368cb">
      <Url>https://vereindonausoja.sharepoint.com/sites/Innovation/_layouts/15/DocIdRedir.aspx?ID=XSRFWMESHWEX-1235548962-18374</Url>
      <Description>XSRFWMESHWEX-1235548962-18374</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5F40123-1190-4452-8FD5-C589CF975D22}">
  <ds:schemaRefs>
    <ds:schemaRef ds:uri="http://schemas.microsoft.com/sharepoint/events"/>
  </ds:schemaRefs>
</ds:datastoreItem>
</file>

<file path=customXml/itemProps2.xml><?xml version="1.0" encoding="utf-8"?>
<ds:datastoreItem xmlns:ds="http://schemas.openxmlformats.org/officeDocument/2006/customXml" ds:itemID="{5EF836CD-C465-4C09-95AB-AB4233CC80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8f81330-78a3-40f3-8099-e15c90d368cb"/>
    <ds:schemaRef ds:uri="4b145c32-6cab-4393-920a-804c7388c31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E70F77B-A837-4B69-83AE-4D5F0AC72358}">
  <ds:schemaRefs>
    <ds:schemaRef ds:uri="http://purl.org/dc/terms/"/>
    <ds:schemaRef ds:uri="http://schemas.openxmlformats.org/package/2006/metadata/core-properties"/>
    <ds:schemaRef ds:uri="4b145c32-6cab-4393-920a-804c7388c31f"/>
    <ds:schemaRef ds:uri="http://schemas.microsoft.com/office/2006/documentManagement/types"/>
    <ds:schemaRef ds:uri="http://schemas.microsoft.com/office/infopath/2007/PartnerControls"/>
    <ds:schemaRef ds:uri="http://purl.org/dc/elements/1.1/"/>
    <ds:schemaRef ds:uri="http://schemas.microsoft.com/office/2006/metadata/properties"/>
    <ds:schemaRef ds:uri="e8f81330-78a3-40f3-8099-e15c90d368cb"/>
    <ds:schemaRef ds:uri="http://www.w3.org/XML/1998/namespace"/>
    <ds:schemaRef ds:uri="http://purl.org/dc/dcmitype/"/>
  </ds:schemaRefs>
</ds:datastoreItem>
</file>

<file path=customXml/itemProps4.xml><?xml version="1.0" encoding="utf-8"?>
<ds:datastoreItem xmlns:ds="http://schemas.openxmlformats.org/officeDocument/2006/customXml" ds:itemID="{7842C90B-5F2F-4A78-BE72-B6CFCD2D1F5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14</vt:i4>
      </vt:variant>
    </vt:vector>
  </HeadingPairs>
  <TitlesOfParts>
    <vt:vector size="14" baseType="lpstr">
      <vt:lpstr>Output</vt:lpstr>
      <vt:lpstr>Data source</vt:lpstr>
      <vt:lpstr>Site characteristics</vt:lpstr>
      <vt:lpstr>Without legumes</vt:lpstr>
      <vt:lpstr>With legumes option 1 </vt:lpstr>
      <vt:lpstr>Data for yield stability</vt:lpstr>
      <vt:lpstr>GM</vt:lpstr>
      <vt:lpstr>N fertilizer</vt:lpstr>
      <vt:lpstr>Protein &amp; Energy Output</vt:lpstr>
      <vt:lpstr>Crop Diversity</vt:lpstr>
      <vt:lpstr>NO3</vt:lpstr>
      <vt:lpstr>N2O calculations</vt:lpstr>
      <vt:lpstr>N2O default values</vt:lpstr>
      <vt:lpstr>Mapping crops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notz</dc:creator>
  <cp:lastModifiedBy>notz</cp:lastModifiedBy>
  <dcterms:created xsi:type="dcterms:W3CDTF">2019-08-15T12:33:08Z</dcterms:created>
  <dcterms:modified xsi:type="dcterms:W3CDTF">2020-12-08T13:02:49Z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0x010100C1E48FCDBF898C4BA67789B58F7569DB</vt:lpwstr>
  </property>
  <property fmtid="{D5CDD505-2E9C-101B-9397-08002B2CF9AE}" pid="3" name="_dlc_DocIdItemGuid">
    <vt:lpwstr>6a6fa8c2-0b70-4d62-ad24-1420a8f20571</vt:lpwstr>
  </property>
</Properties>
</file>