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4c0717c117dbc2/Desktop/Bootcamp Classwork/01. Week 1 - Excel/02. Challenge 1/"/>
    </mc:Choice>
  </mc:AlternateContent>
  <xr:revisionPtr revIDLastSave="4" documentId="8_{4D8F3B6E-5D1C-4954-8EA4-3F2A1C62E2D4}" xr6:coauthVersionLast="45" xr6:coauthVersionMax="45" xr10:uidLastSave="{946EF7EF-42FB-4A55-9DAC-094DEE8F1BF2}"/>
  <bookViews>
    <workbookView xWindow="-110" yWindow="-110" windowWidth="22780" windowHeight="14660" tabRatio="928" activeTab="2" xr2:uid="{00000000-000D-0000-FFFF-FFFF00000000}"/>
  </bookViews>
  <sheets>
    <sheet name="Theater Outcomes By Launch Data" sheetId="12" r:id="rId1"/>
    <sheet name="Outcomes Based on Goals" sheetId="13" r:id="rId2"/>
    <sheet name="Kickstarter" sheetId="1" r:id="rId3"/>
    <sheet name="Descriptive Statistics" sheetId="8" r:id="rId4"/>
    <sheet name="Edinburgh Research" sheetId="5" r:id="rId5"/>
    <sheet name="Parent Category Stats" sheetId="2" r:id="rId6"/>
    <sheet name="Subcategory Statistics" sheetId="3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3" l="1"/>
  <c r="G3" i="13" l="1"/>
  <c r="I3" i="13"/>
  <c r="I14" i="13"/>
  <c r="H14" i="13"/>
  <c r="G14" i="13"/>
  <c r="I13" i="13"/>
  <c r="H13" i="13"/>
  <c r="G13" i="13"/>
  <c r="I12" i="13"/>
  <c r="H12" i="13"/>
  <c r="G12" i="13"/>
  <c r="I11" i="13"/>
  <c r="H11" i="13"/>
  <c r="G11" i="13"/>
  <c r="I10" i="13"/>
  <c r="H10" i="13"/>
  <c r="G10" i="13"/>
  <c r="I9" i="13"/>
  <c r="H9" i="13"/>
  <c r="G9" i="13"/>
  <c r="I8" i="13"/>
  <c r="H8" i="13"/>
  <c r="G8" i="13"/>
  <c r="I7" i="13"/>
  <c r="H7" i="13"/>
  <c r="G7" i="13"/>
  <c r="I6" i="13"/>
  <c r="H6" i="13"/>
  <c r="G6" i="13"/>
  <c r="I5" i="13"/>
  <c r="H5" i="13"/>
  <c r="G5" i="13"/>
  <c r="I4" i="13"/>
  <c r="H4" i="13"/>
  <c r="G4" i="13"/>
  <c r="F14" i="13"/>
  <c r="F13" i="13"/>
  <c r="F12" i="13"/>
  <c r="F11" i="13"/>
  <c r="F10" i="13"/>
  <c r="F9" i="13"/>
  <c r="F8" i="13"/>
  <c r="F7" i="13"/>
  <c r="F6" i="13"/>
  <c r="F5" i="13"/>
  <c r="F4" i="13"/>
  <c r="E14" i="13"/>
  <c r="E13" i="13"/>
  <c r="E12" i="13"/>
  <c r="E11" i="13"/>
  <c r="E10" i="13"/>
  <c r="E9" i="13"/>
  <c r="E8" i="13"/>
  <c r="E7" i="13"/>
  <c r="E6" i="13"/>
  <c r="E5" i="13"/>
  <c r="E4" i="13"/>
  <c r="E3" i="13"/>
  <c r="D14" i="13"/>
  <c r="D13" i="13"/>
  <c r="D12" i="13"/>
  <c r="D11" i="13"/>
  <c r="D10" i="13"/>
  <c r="D9" i="13"/>
  <c r="D8" i="13"/>
  <c r="D7" i="13"/>
  <c r="D6" i="13"/>
  <c r="D5" i="13"/>
  <c r="D4" i="13"/>
  <c r="D3" i="13"/>
  <c r="C14" i="13"/>
  <c r="C13" i="13"/>
  <c r="C12" i="13"/>
  <c r="C11" i="13"/>
  <c r="C10" i="13"/>
  <c r="C9" i="13"/>
  <c r="C8" i="13"/>
  <c r="C7" i="13"/>
  <c r="C6" i="13"/>
  <c r="C5" i="13"/>
  <c r="C4" i="13"/>
  <c r="C3" i="13"/>
  <c r="T2" i="1"/>
  <c r="S2" i="1"/>
  <c r="U2" i="1" s="1"/>
  <c r="O2" i="1"/>
  <c r="H3" i="13" l="1"/>
  <c r="B6" i="8"/>
  <c r="B5" i="8"/>
  <c r="B7" i="8" s="1"/>
  <c r="B4" i="8"/>
  <c r="C10" i="8"/>
  <c r="B10" i="8"/>
  <c r="C9" i="8"/>
  <c r="B9" i="8"/>
  <c r="C3" i="8"/>
  <c r="B3" i="8"/>
  <c r="C2" i="8"/>
  <c r="B2" i="8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<sst xmlns="http://schemas.openxmlformats.org/spreadsheetml/2006/main" count="33026" uniqueCount="8419">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</sst>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6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6371091035441285"/>
          <c:y val="0.1142281633400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6A-492E-A4EF-B8907031D89D}"/>
            </c:ext>
          </c:extLst>
        </c:ser>
        <c:ser>
          <c:idx val="1"/>
          <c:order val="1"/>
          <c:tx>
            <c:strRef>
              <c:f>'Theater Outcomes By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6A-492E-A4EF-B8907031D89D}"/>
            </c:ext>
          </c:extLst>
        </c:ser>
        <c:ser>
          <c:idx val="2"/>
          <c:order val="2"/>
          <c:tx>
            <c:strRef>
              <c:f>'Theater Outcomes By Launch 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6A-492E-A4EF-B8907031D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277248"/>
        <c:axId val="194184720"/>
      </c:lineChart>
      <c:catAx>
        <c:axId val="1892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84720"/>
        <c:crosses val="autoZero"/>
        <c:auto val="1"/>
        <c:lblAlgn val="ctr"/>
        <c:lblOffset val="100"/>
        <c:noMultiLvlLbl val="0"/>
      </c:catAx>
      <c:valAx>
        <c:axId val="1941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7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4-47BC-AE0A-052B73D95ACD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4-47BC-AE0A-052B73D95ACD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4-47BC-AE0A-052B73D95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433200"/>
        <c:axId val="288594576"/>
      </c:lineChart>
      <c:catAx>
        <c:axId val="50043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594576"/>
        <c:crosses val="autoZero"/>
        <c:auto val="1"/>
        <c:lblAlgn val="ctr"/>
        <c:lblOffset val="100"/>
        <c:noMultiLvlLbl val="0"/>
      </c:catAx>
      <c:valAx>
        <c:axId val="28859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3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0-46CE-8209-9F12EA760B18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60-46CE-8209-9F12EA760B18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60-46CE-8209-9F12EA760B18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60-46CE-8209-9F12EA760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2588655"/>
        <c:axId val="634228271"/>
      </c:barChart>
      <c:catAx>
        <c:axId val="822588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28271"/>
        <c:crosses val="autoZero"/>
        <c:auto val="1"/>
        <c:lblAlgn val="ctr"/>
        <c:lblOffset val="100"/>
        <c:noMultiLvlLbl val="0"/>
      </c:catAx>
      <c:valAx>
        <c:axId val="63422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8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B-4ACB-B359-5B6DA001E7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B-4ACB-B359-5B6DA001E7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B-4ACB-B359-5B6DA001E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4508127"/>
        <c:axId val="772621615"/>
      </c:barChart>
      <c:catAx>
        <c:axId val="29450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21615"/>
        <c:crosses val="autoZero"/>
        <c:auto val="1"/>
        <c:lblAlgn val="ctr"/>
        <c:lblOffset val="100"/>
        <c:noMultiLvlLbl val="0"/>
      </c:catAx>
      <c:valAx>
        <c:axId val="77262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0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3</xdr:row>
      <xdr:rowOff>39687</xdr:rowOff>
    </xdr:from>
    <xdr:to>
      <xdr:col>13</xdr:col>
      <xdr:colOff>234950</xdr:colOff>
      <xdr:row>18</xdr:row>
      <xdr:rowOff>55562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E01B8-C34B-43A0-B756-B9D85BE59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44823</xdr:colOff>
      <xdr:row>0</xdr:row>
      <xdr:rowOff>159682</xdr:rowOff>
    </xdr:from>
    <xdr:to>
      <xdr:col>22</xdr:col>
      <xdr:colOff>504265</xdr:colOff>
      <xdr:row>22</xdr:row>
      <xdr:rowOff>67235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4A439AF-451C-470A-A29E-1EF5978A0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301624</xdr:colOff>
      <xdr:row>2</xdr:row>
      <xdr:rowOff>28574</xdr:rowOff>
    </xdr:from>
    <xdr:to>
      <xdr:col>17</xdr:col>
      <xdr:colOff>368299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51FF4-7092-42E3-8717-E4E5825F7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154517</xdr:colOff>
      <xdr:row>1</xdr:row>
      <xdr:rowOff>94545</xdr:rowOff>
    </xdr:from>
    <xdr:to>
      <xdr:col>18</xdr:col>
      <xdr:colOff>139700</xdr:colOff>
      <xdr:row>27</xdr:row>
      <xdr:rowOff>145345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942F-6FC6-4F2D-BC8C-5A033B071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Valentine" refreshedDate="44032.95882349537" createdVersion="6" refreshedVersion="6" minRefreshableVersion="3" recordCount="4114" xr:uid="{E9F535FA-2783-4DC1-AC9E-CD68DB304B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Valentine" refreshedDate="44036.428361342594" createdVersion="6" refreshedVersion="6" minRefreshableVersion="3" recordCount="4114" xr:uid="{0BBE9B18-BF67-4CB3-8033-8E070907809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32ECF-5E4D-4C9E-A44F-C499CDA8E639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0F022-F0E1-4441-919A-B3C5C355C5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D48C8-5395-41BC-BEE0-EAFD9C2149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CE208-CC97-4AAD-AFDF-3DB0D43CA53A}">
  <dimension ref="A1:E18"/>
  <sheetViews>
    <sheetView workbookViewId="0">
      <selection activeCell="D12" sqref="D1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14C11-181C-43CE-A83F-F3941250E6E2}">
  <dimension ref="B1:J14"/>
  <sheetViews>
    <sheetView zoomScale="70" zoomScaleNormal="70" workbookViewId="0">
      <selection activeCell="H8" sqref="H8"/>
    </sheetView>
  </sheetViews>
  <sheetFormatPr defaultRowHeight="14.5" x14ac:dyDescent="0.35"/>
  <cols>
    <col min="1" max="1" width="8.7265625" style="17"/>
    <col min="2" max="2" width="17.08984375" style="17" bestFit="1" customWidth="1"/>
    <col min="3" max="3" width="17.26953125" style="17" bestFit="1" customWidth="1"/>
    <col min="4" max="4" width="13.6328125" style="17" bestFit="1" customWidth="1"/>
    <col min="5" max="5" width="16.1796875" style="17" bestFit="1" customWidth="1"/>
    <col min="6" max="6" width="12.54296875" style="17" bestFit="1" customWidth="1"/>
    <col min="7" max="7" width="19.90625" style="17" bestFit="1" customWidth="1"/>
    <col min="8" max="8" width="16.1796875" style="17" bestFit="1" customWidth="1"/>
    <col min="9" max="9" width="18.90625" style="17" bestFit="1" customWidth="1"/>
    <col min="10" max="16384" width="8.7265625" style="17"/>
  </cols>
  <sheetData>
    <row r="1" spans="2:10" x14ac:dyDescent="0.35">
      <c r="C1" s="21" t="s">
        <v>8388</v>
      </c>
      <c r="D1" s="21" t="s">
        <v>8389</v>
      </c>
      <c r="E1" s="21" t="s">
        <v>8418</v>
      </c>
    </row>
    <row r="2" spans="2:10" x14ac:dyDescent="0.35">
      <c r="B2" s="18" t="s">
        <v>8398</v>
      </c>
      <c r="C2" s="18" t="s">
        <v>8399</v>
      </c>
      <c r="D2" s="18" t="s">
        <v>8400</v>
      </c>
      <c r="E2" s="18" t="s">
        <v>8401</v>
      </c>
      <c r="F2" s="18" t="s">
        <v>8402</v>
      </c>
      <c r="G2" s="18" t="s">
        <v>8403</v>
      </c>
      <c r="H2" s="18" t="s">
        <v>8404</v>
      </c>
      <c r="I2" s="18" t="s">
        <v>8405</v>
      </c>
    </row>
    <row r="3" spans="2:10" x14ac:dyDescent="0.35">
      <c r="B3" s="17" t="s">
        <v>8406</v>
      </c>
      <c r="C3" s="17">
        <f>COUNTIFS(Kickstarter!$D:$D,"&lt;1000",Kickstarter!$F:$F,C$1,Kickstarter!$R:$R,"plays")</f>
        <v>141</v>
      </c>
      <c r="D3" s="17">
        <f>COUNTIFS(Kickstarter!$D:$D,"&lt;1000",Kickstarter!$F:$F,D$1,Kickstarter!$R:$R,"plays")</f>
        <v>45</v>
      </c>
      <c r="E3" s="17">
        <f>COUNTIFS(Kickstarter!$D:$D,"&lt;1000",Kickstarter!$F:$F,E$1,Kickstarter!$R:$R,"plays")</f>
        <v>0</v>
      </c>
      <c r="F3" s="17">
        <f>SUM(C3:E3)</f>
        <v>186</v>
      </c>
      <c r="G3" s="19">
        <f>C3/$F3</f>
        <v>0.75806451612903225</v>
      </c>
      <c r="H3" s="19">
        <f>D3/$F3</f>
        <v>0.24193548387096775</v>
      </c>
      <c r="I3" s="19">
        <f>E3/$F3</f>
        <v>0</v>
      </c>
      <c r="J3" s="20"/>
    </row>
    <row r="4" spans="2:10" x14ac:dyDescent="0.35">
      <c r="B4" s="17" t="s">
        <v>8407</v>
      </c>
      <c r="C4" s="17">
        <f>COUNTIFS(Kickstarter!$D:$D,"&gt;=1000",Kickstarter!$D:$D,"&lt;=4999",Kickstarter!$F:$F,C$1,Kickstarter!$R:$R,"plays")</f>
        <v>388</v>
      </c>
      <c r="D4" s="17">
        <f>COUNTIFS(Kickstarter!$D:$D,"&gt;=1000",Kickstarter!$D:$D,"&lt;=4999",Kickstarter!$F:$F,D$1,Kickstarter!$R:$R,"plays")</f>
        <v>146</v>
      </c>
      <c r="E4" s="17">
        <f>COUNTIFS(Kickstarter!$D:$D,"&gt;=1000",Kickstarter!$D:$D,"&lt;=4999",Kickstarter!$F:$F,E$1,Kickstarter!$R:$R,"plays")</f>
        <v>0</v>
      </c>
      <c r="F4" s="17">
        <f t="shared" ref="F4:F14" si="0">SUM(C4:E4)</f>
        <v>534</v>
      </c>
      <c r="G4" s="19">
        <f t="shared" ref="G4:G14" si="1">C4/$F4</f>
        <v>0.72659176029962547</v>
      </c>
      <c r="H4" s="19">
        <f t="shared" ref="H4:H14" si="2">D4/$F4</f>
        <v>0.27340823970037453</v>
      </c>
      <c r="I4" s="19">
        <f t="shared" ref="I4:I14" si="3">E4/$F4</f>
        <v>0</v>
      </c>
      <c r="J4" s="20"/>
    </row>
    <row r="5" spans="2:10" x14ac:dyDescent="0.35">
      <c r="B5" s="17" t="s">
        <v>8408</v>
      </c>
      <c r="C5" s="17">
        <f>COUNTIFS(Kickstarter!$D:$D,"&gt;=5000",Kickstarter!$D:$D,"&lt;=9999",Kickstarter!$F:$F,C$1,Kickstarter!$R:$R,"plays")</f>
        <v>93</v>
      </c>
      <c r="D5" s="17">
        <f>COUNTIFS(Kickstarter!$D:$D,"&gt;=5000",Kickstarter!$D:$D,"&lt;=9999",Kickstarter!$F:$F,D$1,Kickstarter!$R:$R,"plays")</f>
        <v>76</v>
      </c>
      <c r="E5" s="17">
        <f>COUNTIFS(Kickstarter!$D:$D,"&gt;=5000",Kickstarter!$D:$D,"&lt;=9999",Kickstarter!$F:$F,E$1,Kickstarter!$R:$R,"plays")</f>
        <v>0</v>
      </c>
      <c r="F5" s="17">
        <f t="shared" si="0"/>
        <v>169</v>
      </c>
      <c r="G5" s="19">
        <f t="shared" si="1"/>
        <v>0.55029585798816572</v>
      </c>
      <c r="H5" s="19">
        <f t="shared" si="2"/>
        <v>0.44970414201183434</v>
      </c>
      <c r="I5" s="19">
        <f t="shared" si="3"/>
        <v>0</v>
      </c>
      <c r="J5" s="20"/>
    </row>
    <row r="6" spans="2:10" x14ac:dyDescent="0.35">
      <c r="B6" s="17" t="s">
        <v>8409</v>
      </c>
      <c r="C6" s="17">
        <f>COUNTIFS(Kickstarter!$D:$D,"&gt;=10000",Kickstarter!$D:$D,"&lt;=14999",Kickstarter!$F:$F,C$1,Kickstarter!$R:$R,"plays")</f>
        <v>39</v>
      </c>
      <c r="D6" s="17">
        <f>COUNTIFS(Kickstarter!$D:$D,"&gt;=10000",Kickstarter!$D:$D,"&lt;=14999",Kickstarter!$F:$F,D$1,Kickstarter!$R:$R,"plays")</f>
        <v>33</v>
      </c>
      <c r="E6" s="17">
        <f>COUNTIFS(Kickstarter!$D:$D,"&gt;=10000",Kickstarter!$D:$D,"&lt;=14999",Kickstarter!$F:$F,E$1,Kickstarter!$R:$R,"plays")</f>
        <v>0</v>
      </c>
      <c r="F6" s="17">
        <f t="shared" si="0"/>
        <v>72</v>
      </c>
      <c r="G6" s="19">
        <f t="shared" si="1"/>
        <v>0.54166666666666663</v>
      </c>
      <c r="H6" s="19">
        <f t="shared" si="2"/>
        <v>0.45833333333333331</v>
      </c>
      <c r="I6" s="19">
        <f t="shared" si="3"/>
        <v>0</v>
      </c>
      <c r="J6" s="20"/>
    </row>
    <row r="7" spans="2:10" x14ac:dyDescent="0.35">
      <c r="B7" s="17" t="s">
        <v>8410</v>
      </c>
      <c r="C7" s="17">
        <f>COUNTIFS(Kickstarter!$D:$D,"&gt;=15000",Kickstarter!$D:$D,"&lt;=19999",Kickstarter!$F:$F,C$1,Kickstarter!$R:$R,"plays")</f>
        <v>12</v>
      </c>
      <c r="D7" s="17">
        <f>COUNTIFS(Kickstarter!$D:$D,"&gt;=15000",Kickstarter!$D:$D,"&lt;=19999",Kickstarter!$F:$F,D$1,Kickstarter!$R:$R,"plays")</f>
        <v>12</v>
      </c>
      <c r="E7" s="17">
        <f>COUNTIFS(Kickstarter!$D:$D,"&gt;=15000",Kickstarter!$D:$D,"&lt;=19999",Kickstarter!$F:$F,E$1,Kickstarter!$R:$R,"plays")</f>
        <v>0</v>
      </c>
      <c r="F7" s="17">
        <f t="shared" si="0"/>
        <v>24</v>
      </c>
      <c r="G7" s="19">
        <f t="shared" si="1"/>
        <v>0.5</v>
      </c>
      <c r="H7" s="19">
        <f t="shared" si="2"/>
        <v>0.5</v>
      </c>
      <c r="I7" s="19">
        <f t="shared" si="3"/>
        <v>0</v>
      </c>
      <c r="J7" s="20"/>
    </row>
    <row r="8" spans="2:10" x14ac:dyDescent="0.35">
      <c r="B8" s="17" t="s">
        <v>8412</v>
      </c>
      <c r="C8" s="17">
        <f>COUNTIFS(Kickstarter!$D:$D,"&gt;=20000",Kickstarter!$D:$D,"&lt;=24999",Kickstarter!$F:$F,C$1,Kickstarter!$R:$R,"plays")</f>
        <v>9</v>
      </c>
      <c r="D8" s="17">
        <f>COUNTIFS(Kickstarter!$D:$D,"&gt;=20000",Kickstarter!$D:$D,"&lt;=24999",Kickstarter!$F:$F,D$1,Kickstarter!$R:$R,"plays")</f>
        <v>11</v>
      </c>
      <c r="E8" s="17">
        <f>COUNTIFS(Kickstarter!$D:$D,"&gt;=20000",Kickstarter!$D:$D,"&lt;=24999",Kickstarter!$F:$F,E$1,Kickstarter!$R:$R,"plays")</f>
        <v>0</v>
      </c>
      <c r="F8" s="17">
        <f t="shared" si="0"/>
        <v>20</v>
      </c>
      <c r="G8" s="19">
        <f t="shared" si="1"/>
        <v>0.45</v>
      </c>
      <c r="H8" s="19">
        <f t="shared" si="2"/>
        <v>0.55000000000000004</v>
      </c>
      <c r="I8" s="19">
        <f t="shared" si="3"/>
        <v>0</v>
      </c>
      <c r="J8" s="20"/>
    </row>
    <row r="9" spans="2:10" x14ac:dyDescent="0.35">
      <c r="B9" s="17" t="s">
        <v>8411</v>
      </c>
      <c r="C9" s="17">
        <f>COUNTIFS(Kickstarter!$D:$D,"&gt;=25000",Kickstarter!$D:$D,"&lt;=29999",Kickstarter!$F:$F,C$1,Kickstarter!$R:$R,"plays")</f>
        <v>1</v>
      </c>
      <c r="D9" s="17">
        <f>COUNTIFS(Kickstarter!$D:$D,"&gt;=25000",Kickstarter!$D:$D,"&lt;=29999",Kickstarter!$F:$F,D$1,Kickstarter!$R:$R,"plays")</f>
        <v>4</v>
      </c>
      <c r="E9" s="17">
        <f>COUNTIFS(Kickstarter!$D:$D,"&gt;=25000",Kickstarter!$D:$D,"&lt;=29999",Kickstarter!$F:$F,E$1,Kickstarter!$R:$R,"plays")</f>
        <v>0</v>
      </c>
      <c r="F9" s="17">
        <f t="shared" si="0"/>
        <v>5</v>
      </c>
      <c r="G9" s="19">
        <f t="shared" si="1"/>
        <v>0.2</v>
      </c>
      <c r="H9" s="19">
        <f t="shared" si="2"/>
        <v>0.8</v>
      </c>
      <c r="I9" s="19">
        <f t="shared" si="3"/>
        <v>0</v>
      </c>
      <c r="J9" s="20"/>
    </row>
    <row r="10" spans="2:10" x14ac:dyDescent="0.35">
      <c r="B10" s="17" t="s">
        <v>8413</v>
      </c>
      <c r="C10" s="17">
        <f>COUNTIFS(Kickstarter!$D:$D,"&gt;=30000",Kickstarter!$D:$D,"&lt;=34999",Kickstarter!$F:$F,C$1,Kickstarter!$R:$R,"plays")</f>
        <v>3</v>
      </c>
      <c r="D10" s="17">
        <f>COUNTIFS(Kickstarter!$D:$D,"&gt;=30000",Kickstarter!$D:$D,"&lt;=34999",Kickstarter!$F:$F,D$1,Kickstarter!$R:$R,"plays")</f>
        <v>8</v>
      </c>
      <c r="E10" s="17">
        <f>COUNTIFS(Kickstarter!$D:$D,"&gt;=30000",Kickstarter!$D:$D,"&lt;=34999",Kickstarter!$F:$F,E$1,Kickstarter!$R:$R,"plays")</f>
        <v>0</v>
      </c>
      <c r="F10" s="17">
        <f t="shared" si="0"/>
        <v>11</v>
      </c>
      <c r="G10" s="19">
        <f t="shared" si="1"/>
        <v>0.27272727272727271</v>
      </c>
      <c r="H10" s="19">
        <f t="shared" si="2"/>
        <v>0.72727272727272729</v>
      </c>
      <c r="I10" s="19">
        <f t="shared" si="3"/>
        <v>0</v>
      </c>
      <c r="J10" s="20"/>
    </row>
    <row r="11" spans="2:10" x14ac:dyDescent="0.35">
      <c r="B11" s="17" t="s">
        <v>8414</v>
      </c>
      <c r="C11" s="17">
        <f>COUNTIFS(Kickstarter!$D:$D,"&gt;=35000",Kickstarter!$D:$D,"&lt;=39999",Kickstarter!$F:$F,C$1,Kickstarter!$R:$R,"plays")</f>
        <v>4</v>
      </c>
      <c r="D11" s="17">
        <f>COUNTIFS(Kickstarter!$D:$D,"&gt;=35000",Kickstarter!$D:$D,"&lt;=39999",Kickstarter!$F:$F,D$1,Kickstarter!$R:$R,"plays")</f>
        <v>2</v>
      </c>
      <c r="E11" s="17">
        <f>COUNTIFS(Kickstarter!$D:$D,"&gt;=35000",Kickstarter!$D:$D,"&lt;=39999",Kickstarter!$F:$F,E$1,Kickstarter!$R:$R,"plays")</f>
        <v>0</v>
      </c>
      <c r="F11" s="17">
        <f t="shared" si="0"/>
        <v>6</v>
      </c>
      <c r="G11" s="19">
        <f t="shared" si="1"/>
        <v>0.66666666666666663</v>
      </c>
      <c r="H11" s="19">
        <f t="shared" si="2"/>
        <v>0.33333333333333331</v>
      </c>
      <c r="I11" s="19">
        <f t="shared" si="3"/>
        <v>0</v>
      </c>
      <c r="J11" s="20"/>
    </row>
    <row r="12" spans="2:10" x14ac:dyDescent="0.35">
      <c r="B12" s="17" t="s">
        <v>8415</v>
      </c>
      <c r="C12" s="17">
        <f>COUNTIFS(Kickstarter!$D:$D,"&gt;=40000",Kickstarter!$D:$D,"&lt;=44999",Kickstarter!$F:$F,C$1,Kickstarter!$R:$R,"plays")</f>
        <v>2</v>
      </c>
      <c r="D12" s="17">
        <f>COUNTIFS(Kickstarter!$D:$D,"&gt;=40000",Kickstarter!$D:$D,"&lt;=44999",Kickstarter!$F:$F,D$1,Kickstarter!$R:$R,"plays")</f>
        <v>1</v>
      </c>
      <c r="E12" s="17">
        <f>COUNTIFS(Kickstarter!$D:$D,"&gt;=40000",Kickstarter!$D:$D,"&lt;=44999",Kickstarter!$F:$F,E$1,Kickstarter!$R:$R,"plays")</f>
        <v>0</v>
      </c>
      <c r="F12" s="17">
        <f t="shared" si="0"/>
        <v>3</v>
      </c>
      <c r="G12" s="19">
        <f t="shared" si="1"/>
        <v>0.66666666666666663</v>
      </c>
      <c r="H12" s="19">
        <f t="shared" si="2"/>
        <v>0.33333333333333331</v>
      </c>
      <c r="I12" s="19">
        <f t="shared" si="3"/>
        <v>0</v>
      </c>
      <c r="J12" s="20"/>
    </row>
    <row r="13" spans="2:10" x14ac:dyDescent="0.35">
      <c r="B13" s="17" t="s">
        <v>8416</v>
      </c>
      <c r="C13" s="17">
        <f>COUNTIFS(Kickstarter!$D:$D,"&gt;=45000",Kickstarter!$D:$D,"&lt;=49999",Kickstarter!$F:$F,C$1,Kickstarter!$R:$R,"plays")</f>
        <v>0</v>
      </c>
      <c r="D13" s="17">
        <f>COUNTIFS(Kickstarter!$D:$D,"&gt;=45000",Kickstarter!$D:$D,"&lt;=49999",Kickstarter!$F:$F,D$1,Kickstarter!$R:$R,"plays")</f>
        <v>1</v>
      </c>
      <c r="E13" s="17">
        <f>COUNTIFS(Kickstarter!$D:$D,"&gt;=45000",Kickstarter!$D:$D,"&lt;=49999",Kickstarter!$F:$F,E$1,Kickstarter!$R:$R,"plays")</f>
        <v>0</v>
      </c>
      <c r="F13" s="17">
        <f t="shared" si="0"/>
        <v>1</v>
      </c>
      <c r="G13" s="19">
        <f t="shared" si="1"/>
        <v>0</v>
      </c>
      <c r="H13" s="19">
        <f t="shared" si="2"/>
        <v>1</v>
      </c>
      <c r="I13" s="19">
        <f t="shared" si="3"/>
        <v>0</v>
      </c>
      <c r="J13" s="20"/>
    </row>
    <row r="14" spans="2:10" x14ac:dyDescent="0.35">
      <c r="B14" s="17" t="s">
        <v>8417</v>
      </c>
      <c r="C14" s="17">
        <f>COUNTIFS(Kickstarter!$D:$D,"&gt;=50000",Kickstarter!$F:$F,C$1,Kickstarter!$R:$R,"plays")</f>
        <v>2</v>
      </c>
      <c r="D14" s="17">
        <f>COUNTIFS(Kickstarter!$D:$D,"&gt;=50000",Kickstarter!$F:$F,D$1,Kickstarter!$R:$R,"plays")</f>
        <v>14</v>
      </c>
      <c r="E14" s="17">
        <f>COUNTIFS(Kickstarter!$D:$D,"&gt;=50000",Kickstarter!$F:$F,E$1,Kickstarter!$R:$R,"plays")</f>
        <v>0</v>
      </c>
      <c r="F14" s="17">
        <f t="shared" si="0"/>
        <v>16</v>
      </c>
      <c r="G14" s="19">
        <f t="shared" si="1"/>
        <v>0.125</v>
      </c>
      <c r="H14" s="19">
        <f t="shared" si="2"/>
        <v>0.875</v>
      </c>
      <c r="I14" s="19">
        <f t="shared" si="3"/>
        <v>0</v>
      </c>
      <c r="J14" s="20"/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B2" sqref="B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customWidth="1"/>
    <col min="19" max="19" width="41.1796875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IFERROR(ROUND(E67/D67*100,0),0)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IFERROR(ROUND(E131/D131*100,0),0)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IFERROR(ROUND(E195/D195*100,0),0)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IFERROR(ROUND(E259/D259*100,0),0)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IFERROR(ROUND(E323/D323*100,0),0)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IFERROR(ROUND(E387/D387*100,0),0)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IFERROR(ROUND(E451/D451*100,0),0)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IFERROR(ROUND(E515/D515*100,0),0)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IFERROR(ROUND(E579/D579*100,0),0)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IFERROR(ROUND(E643/D643*100,0),0)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IFERROR(ROUND(E707/D707*100,0),0)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IFERROR(ROUND(E771/D771*100,0),0)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IFERROR(ROUND(E835/D835*100,0),0)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IFERROR(ROUND(E899/D899*100,0),0)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IFERROR(ROUND(E963/D963*100,0),0)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IFERROR(ROUND(E1027/D1027*100,0),0)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IFERROR(ROUND(E1091/D1091*100,0),0)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IFERROR(ROUND(E1155/D1155*100,0),0)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IFERROR(ROUND(E1219/D1219*100,0),0)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IFERROR(ROUND(E1283/D1283*100,0),0)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IFERROR(ROUND(E1347/D1347*100,0),0)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IFERROR(ROUND(E1411/D1411*100,0),0)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IFERROR(ROUND(E1475/D1475*100,0),0)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IFERROR(ROUND(E1539/D1539*100,0),0)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IFERROR(ROUND(E1603/D1603*100,0),0)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IFERROR(ROUND(E1667/D1667*100,0),0)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IFERROR(ROUND(E1731/D1731*100,0),0)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IFERROR(ROUND(E1795/D1795*100,0),0)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IFERROR(ROUND(E1859/D1859*100,0),0)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IFERROR(ROUND(E1923/D1923*100,0),0)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IFERROR(ROUND(E1987/D1987*100,0),0)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IFERROR(ROUND(E2051/D2051*100,0),0)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IFERROR(ROUND(E2115/D2115*100,0),0)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IFERROR(ROUND(E2179/D2179*100,0),0)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IFERROR(ROUND(E2243/D2243*100,0),0)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IFERROR(ROUND(E2307/D2307*100,0),0)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IFERROR(ROUND(E2371/D2371*100,0),0)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IFERROR(ROUND(E2435/D2435*100,0),0)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IFERROR(ROUND(E2499/D2499*100,0),0)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IFERROR(ROUND(E2563/D2563*100,0),0)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IFERROR(ROUND(E2627/D2627*100,0),0)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IFERROR(ROUND(E2691/D2691*100,0),0)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IFERROR(ROUND(E2755/D2755*100,0),0)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IFERROR(ROUND(E2819/D2819*100,0),0)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IFERROR(ROUND(E2883/D2883*100,0),0)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IFERROR(ROUND(E2947/D2947*100,0),0)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IFERROR(ROUND(E3011/D3011*100,0),0)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IFERROR(ROUND(E3075/D3075*100,0),0)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IFERROR(ROUND(E3139/D3139*100,0),0)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IFERROR(ROUND(E3203/D3203*100,0),0)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IFERROR(ROUND(E3267/D3267*100,0),0)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IFERROR(ROUND(E3331/D3331*100,0),0)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IFERROR(ROUND(E3395/D3395*100,0),0)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IFERROR(ROUND(E3459/D3459*100,0),0)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IFERROR(ROUND(E3523/D3523*100,0),0)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IFERROR(ROUND(E3587/D3587*100,0),0)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IFERROR(ROUND(E3651/D3651*100,0),0)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IFERROR(ROUND(E3715/D3715*100,0),0)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IFERROR(ROUND(E3779/D3779*100,0),0)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IFERROR(ROUND(E3843/D3843*100,0),0)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IFERROR(ROUND(E3907/D3907*100,0),0)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IFERROR(ROUND(E3971/D3971*100,0),0)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IFERROR(ROUND(E4035/D4035*100,0),0)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IFERROR(ROUND(E4099/D4099*100,0),0)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4386C174-E68D-4D12-AAA0-8F4EAD4F151C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 P1 R1 T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1A442-8B78-4C6C-B018-D3C9C028E6EA}">
  <dimension ref="A1:C14"/>
  <sheetViews>
    <sheetView workbookViewId="0">
      <selection activeCell="B10" sqref="B10"/>
    </sheetView>
  </sheetViews>
  <sheetFormatPr defaultRowHeight="14.5" x14ac:dyDescent="0.35"/>
  <cols>
    <col min="1" max="1" width="27.08984375" bestFit="1" customWidth="1"/>
    <col min="2" max="2" width="9.45312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5" t="e">
        <f>AVERAGE(#REF!)</f>
        <v>#REF!</v>
      </c>
      <c r="C2" s="15" t="e">
        <f>AVERAGE(#REF!)</f>
        <v>#REF!</v>
      </c>
    </row>
    <row r="3" spans="1:3" x14ac:dyDescent="0.35">
      <c r="A3" t="s">
        <v>8385</v>
      </c>
      <c r="B3" s="15" t="e">
        <f>MEDIAN(#REF!)</f>
        <v>#REF!</v>
      </c>
      <c r="C3" s="15" t="e">
        <f>MEDIAN(#REF!)</f>
        <v>#REF!</v>
      </c>
    </row>
    <row r="4" spans="1:3" x14ac:dyDescent="0.35">
      <c r="A4" t="s">
        <v>8390</v>
      </c>
      <c r="B4" s="15" t="e">
        <f>_xlfn.STDEV.P(#REF!)</f>
        <v>#REF!</v>
      </c>
      <c r="C4" s="15"/>
    </row>
    <row r="5" spans="1:3" x14ac:dyDescent="0.35">
      <c r="A5" t="s">
        <v>8391</v>
      </c>
      <c r="B5" s="15" t="e">
        <f>_xlfn.QUARTILE.EXC(#REF!,3)</f>
        <v>#REF!</v>
      </c>
      <c r="C5" s="15"/>
    </row>
    <row r="6" spans="1:3" x14ac:dyDescent="0.35">
      <c r="A6" t="s">
        <v>8392</v>
      </c>
      <c r="B6" s="15" t="e">
        <f>_xlfn.QUARTILE.EXC(#REF!,1)</f>
        <v>#REF!</v>
      </c>
      <c r="C6" s="15"/>
    </row>
    <row r="7" spans="1:3" x14ac:dyDescent="0.35">
      <c r="A7" t="s">
        <v>8393</v>
      </c>
      <c r="B7" s="15" t="e">
        <f>B5-B6</f>
        <v>#REF!</v>
      </c>
      <c r="C7" s="15"/>
    </row>
    <row r="8" spans="1:3" x14ac:dyDescent="0.35">
      <c r="B8" s="15"/>
      <c r="C8" s="15"/>
    </row>
    <row r="9" spans="1:3" x14ac:dyDescent="0.35">
      <c r="A9" t="s">
        <v>8386</v>
      </c>
      <c r="B9" s="15" t="e">
        <f>AVERAGE(#REF!)</f>
        <v>#REF!</v>
      </c>
      <c r="C9" s="15" t="e">
        <f>AVERAGE(#REF!)</f>
        <v>#REF!</v>
      </c>
    </row>
    <row r="10" spans="1:3" x14ac:dyDescent="0.35">
      <c r="A10" t="s">
        <v>8387</v>
      </c>
      <c r="B10" s="15" t="e">
        <f>MEDIAN(#REF!)</f>
        <v>#REF!</v>
      </c>
      <c r="C10" s="15" t="e">
        <f>MEDIAN(#REF!)</f>
        <v>#REF!</v>
      </c>
    </row>
    <row r="11" spans="1:3" x14ac:dyDescent="0.35">
      <c r="A11" t="s">
        <v>8394</v>
      </c>
    </row>
    <row r="12" spans="1:3" x14ac:dyDescent="0.35">
      <c r="A12" t="s">
        <v>8395</v>
      </c>
    </row>
    <row r="13" spans="1:3" x14ac:dyDescent="0.35">
      <c r="A13" t="s">
        <v>8396</v>
      </c>
    </row>
    <row r="14" spans="1:3" x14ac:dyDescent="0.35">
      <c r="A14" t="s">
        <v>8397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7A9C9-870A-42D1-84F2-C4A1E7B8C9A7}">
  <dimension ref="A1:D6"/>
  <sheetViews>
    <sheetView workbookViewId="0">
      <selection activeCell="D7" sqref="D7"/>
    </sheetView>
  </sheetViews>
  <sheetFormatPr defaultRowHeight="14.5" x14ac:dyDescent="0.35"/>
  <cols>
    <col min="1" max="1" width="31.08984375" bestFit="1" customWidth="1"/>
    <col min="2" max="2" width="108.6328125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</row>
    <row r="3" spans="1:4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</row>
    <row r="5" spans="1:4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</row>
    <row r="6" spans="1:4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0DD53-86E5-44D2-94BA-05C1EEFE387A}">
  <dimension ref="A1:F6"/>
  <sheetViews>
    <sheetView topLeftCell="B1" workbookViewId="0">
      <selection activeCell="H20" sqref="H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35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BE9FD-CA83-458D-A8BF-974D49899F69}">
  <dimension ref="A1:E7"/>
  <sheetViews>
    <sheetView zoomScale="90" zoomScaleNormal="90" workbookViewId="0">
      <selection activeCell="I38" sqref="I38"/>
    </sheetView>
  </sheetViews>
  <sheetFormatPr defaultRowHeight="14.5" x14ac:dyDescent="0.35"/>
  <cols>
    <col min="1" max="1" width="17.26953125" bestFit="1" customWidth="1"/>
    <col min="2" max="2" width="15.81640625" bestFit="1" customWidth="1"/>
    <col min="3" max="3" width="3.81640625" bestFit="1" customWidth="1"/>
    <col min="4" max="4" width="9.26953125" bestFit="1" customWidth="1"/>
    <col min="5" max="5" width="11" bestFit="1" customWidth="1"/>
    <col min="6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Data</vt:lpstr>
      <vt:lpstr>Outcomes Based on Goals</vt:lpstr>
      <vt:lpstr>Kickstarter</vt:lpstr>
      <vt:lpstr>Descriptive Statistics</vt:lpstr>
      <vt:lpstr>Edinburgh Research</vt:lpstr>
      <vt:lpstr>Parent Category Stats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Alexandra Valentine</cp:lastModifiedBy>
  <dcterms:created xsi:type="dcterms:W3CDTF">2017-04-20T15:17:24Z</dcterms:created>
  <dcterms:modified xsi:type="dcterms:W3CDTF">2020-07-26T21:57:46Z</dcterms:modified>
</cp:coreProperties>
</file>