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65914A1B-5328-411B-A355-E389C8BCE10E}" xr6:coauthVersionLast="47" xr6:coauthVersionMax="47" xr10:uidLastSave="{00000000-0000-0000-0000-000000000000}"/>
  <bookViews>
    <workbookView xWindow="13080" yWindow="2543" windowWidth="14430" windowHeight="11422" xr2:uid="{C7D84147-CDBD-46CF-BEDE-9B3238D93795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82" i="1" l="1"/>
  <c r="A982" i="1"/>
  <c r="B981" i="1"/>
  <c r="A981" i="1"/>
  <c r="B980" i="1"/>
  <c r="A980" i="1"/>
  <c r="B979" i="1"/>
  <c r="A979" i="1"/>
  <c r="B978" i="1"/>
  <c r="A978" i="1"/>
  <c r="B977" i="1"/>
  <c r="A977" i="1"/>
  <c r="B976" i="1"/>
  <c r="A976" i="1"/>
  <c r="B975" i="1"/>
  <c r="A975" i="1"/>
  <c r="B974" i="1"/>
  <c r="A974" i="1"/>
  <c r="B973" i="1"/>
  <c r="A973" i="1"/>
  <c r="B972" i="1"/>
  <c r="A972" i="1"/>
  <c r="B971" i="1"/>
  <c r="A971" i="1"/>
  <c r="B970" i="1"/>
  <c r="A970" i="1"/>
  <c r="B969" i="1"/>
  <c r="A969" i="1"/>
  <c r="B968" i="1"/>
  <c r="A968" i="1"/>
  <c r="B967" i="1"/>
  <c r="A967" i="1"/>
  <c r="B966" i="1"/>
  <c r="A966" i="1"/>
  <c r="B965" i="1"/>
  <c r="A965" i="1"/>
  <c r="B964" i="1"/>
  <c r="A964" i="1"/>
  <c r="B963" i="1"/>
  <c r="A963" i="1"/>
  <c r="B962" i="1"/>
  <c r="A962" i="1"/>
  <c r="B961" i="1"/>
  <c r="A961" i="1"/>
  <c r="B960" i="1"/>
  <c r="A960" i="1"/>
  <c r="B959" i="1"/>
  <c r="A959" i="1"/>
  <c r="B958" i="1"/>
  <c r="A958" i="1"/>
  <c r="B957" i="1"/>
  <c r="A957" i="1"/>
  <c r="B956" i="1"/>
  <c r="A956" i="1"/>
  <c r="B955" i="1"/>
  <c r="A955" i="1"/>
  <c r="B954" i="1"/>
  <c r="A954" i="1"/>
  <c r="B953" i="1"/>
  <c r="A953" i="1"/>
  <c r="B952" i="1"/>
  <c r="A952" i="1"/>
  <c r="B951" i="1"/>
  <c r="A951" i="1"/>
  <c r="B950" i="1"/>
  <c r="A950" i="1"/>
  <c r="B949" i="1"/>
  <c r="A949" i="1"/>
  <c r="B948" i="1"/>
  <c r="A948" i="1"/>
  <c r="B947" i="1"/>
  <c r="A947" i="1"/>
  <c r="B946" i="1"/>
  <c r="A946" i="1"/>
  <c r="B945" i="1"/>
  <c r="A945" i="1"/>
  <c r="B944" i="1"/>
  <c r="A944" i="1"/>
  <c r="B943" i="1"/>
  <c r="A943" i="1"/>
  <c r="B942" i="1"/>
  <c r="A942" i="1"/>
  <c r="B941" i="1"/>
  <c r="A941" i="1"/>
  <c r="B940" i="1"/>
  <c r="A940" i="1"/>
  <c r="B939" i="1"/>
  <c r="A939" i="1"/>
  <c r="B938" i="1"/>
  <c r="A938" i="1"/>
  <c r="B937" i="1"/>
  <c r="A937" i="1"/>
  <c r="B936" i="1"/>
  <c r="A936" i="1"/>
  <c r="B935" i="1"/>
  <c r="A935" i="1"/>
  <c r="B934" i="1"/>
  <c r="A934" i="1"/>
  <c r="B933" i="1"/>
  <c r="A933" i="1"/>
  <c r="B932" i="1"/>
  <c r="A932" i="1"/>
  <c r="B931" i="1"/>
  <c r="A931" i="1"/>
  <c r="B930" i="1"/>
  <c r="A930" i="1"/>
  <c r="B929" i="1"/>
  <c r="A929" i="1"/>
  <c r="B928" i="1"/>
  <c r="A928" i="1"/>
  <c r="B927" i="1"/>
  <c r="A927" i="1"/>
  <c r="B926" i="1"/>
  <c r="A926" i="1"/>
  <c r="B925" i="1"/>
  <c r="A925" i="1"/>
  <c r="B924" i="1"/>
  <c r="A924" i="1"/>
  <c r="B923" i="1"/>
  <c r="A923" i="1"/>
  <c r="B922" i="1"/>
  <c r="A922" i="1"/>
  <c r="B921" i="1"/>
  <c r="A921" i="1"/>
  <c r="B920" i="1"/>
  <c r="A920" i="1"/>
  <c r="B919" i="1"/>
  <c r="A919" i="1"/>
  <c r="B918" i="1"/>
  <c r="A918" i="1"/>
  <c r="B917" i="1"/>
  <c r="A917" i="1"/>
  <c r="B916" i="1"/>
  <c r="A916" i="1"/>
  <c r="B915" i="1"/>
  <c r="A915" i="1"/>
  <c r="B914" i="1"/>
  <c r="A914" i="1"/>
  <c r="B913" i="1"/>
  <c r="A913" i="1"/>
  <c r="B912" i="1"/>
  <c r="A912" i="1"/>
  <c r="B911" i="1"/>
  <c r="A911" i="1"/>
  <c r="B910" i="1"/>
  <c r="A910" i="1"/>
  <c r="B909" i="1"/>
  <c r="A909" i="1"/>
  <c r="B908" i="1"/>
  <c r="A908" i="1"/>
  <c r="B907" i="1"/>
  <c r="A907" i="1"/>
  <c r="B906" i="1"/>
  <c r="A906" i="1"/>
  <c r="B905" i="1"/>
  <c r="A905" i="1"/>
  <c r="B904" i="1"/>
  <c r="A904" i="1"/>
  <c r="B903" i="1"/>
  <c r="A903" i="1"/>
  <c r="B902" i="1"/>
  <c r="A902" i="1"/>
  <c r="B901" i="1"/>
  <c r="A901" i="1"/>
  <c r="B900" i="1"/>
  <c r="A900" i="1"/>
  <c r="B899" i="1"/>
  <c r="A899" i="1"/>
  <c r="B898" i="1"/>
  <c r="A898" i="1"/>
  <c r="B897" i="1"/>
  <c r="A897" i="1"/>
  <c r="B896" i="1"/>
  <c r="A896" i="1"/>
  <c r="B895" i="1"/>
  <c r="A895" i="1"/>
  <c r="B894" i="1"/>
  <c r="A894" i="1"/>
  <c r="B893" i="1"/>
  <c r="A893" i="1"/>
  <c r="B892" i="1"/>
  <c r="A892" i="1"/>
  <c r="B891" i="1"/>
  <c r="A891" i="1"/>
  <c r="B890" i="1"/>
  <c r="A890" i="1"/>
  <c r="B889" i="1"/>
  <c r="A889" i="1"/>
  <c r="B888" i="1"/>
  <c r="A888" i="1"/>
  <c r="B887" i="1"/>
  <c r="A887" i="1"/>
  <c r="B886" i="1"/>
  <c r="A886" i="1"/>
  <c r="B885" i="1"/>
  <c r="A885" i="1"/>
  <c r="B884" i="1"/>
  <c r="A884" i="1"/>
  <c r="B883" i="1"/>
  <c r="A883" i="1"/>
  <c r="B882" i="1"/>
  <c r="A882" i="1"/>
  <c r="B881" i="1"/>
  <c r="A881" i="1"/>
  <c r="B880" i="1"/>
  <c r="A880" i="1"/>
  <c r="B879" i="1"/>
  <c r="A879" i="1"/>
  <c r="B878" i="1"/>
  <c r="A878" i="1"/>
  <c r="B877" i="1"/>
  <c r="A877" i="1"/>
  <c r="B876" i="1"/>
  <c r="A876" i="1"/>
  <c r="B875" i="1"/>
  <c r="A875" i="1"/>
  <c r="B874" i="1"/>
  <c r="A874" i="1"/>
  <c r="B873" i="1"/>
  <c r="A873" i="1"/>
  <c r="B872" i="1"/>
  <c r="A872" i="1"/>
  <c r="B871" i="1"/>
  <c r="A871" i="1"/>
  <c r="B870" i="1"/>
  <c r="A870" i="1"/>
  <c r="B869" i="1"/>
  <c r="A869" i="1"/>
  <c r="B868" i="1"/>
  <c r="A868" i="1"/>
  <c r="B867" i="1"/>
  <c r="A867" i="1"/>
  <c r="B866" i="1"/>
  <c r="A866" i="1"/>
  <c r="B865" i="1"/>
  <c r="A865" i="1"/>
  <c r="B864" i="1"/>
  <c r="A864" i="1"/>
  <c r="B863" i="1"/>
  <c r="A863" i="1"/>
  <c r="B862" i="1"/>
  <c r="A862" i="1"/>
  <c r="B861" i="1"/>
  <c r="A861" i="1"/>
  <c r="B860" i="1"/>
  <c r="A860" i="1"/>
  <c r="B859" i="1"/>
  <c r="A859" i="1"/>
  <c r="B858" i="1"/>
  <c r="A858" i="1"/>
  <c r="B857" i="1"/>
  <c r="A857" i="1"/>
  <c r="B856" i="1"/>
  <c r="A856" i="1"/>
  <c r="B855" i="1"/>
  <c r="A855" i="1"/>
  <c r="B854" i="1"/>
  <c r="A854" i="1"/>
  <c r="B853" i="1"/>
  <c r="A853" i="1"/>
  <c r="B852" i="1"/>
  <c r="A852" i="1"/>
  <c r="B851" i="1"/>
  <c r="A851" i="1"/>
  <c r="B850" i="1"/>
  <c r="A850" i="1"/>
  <c r="B849" i="1"/>
  <c r="A849" i="1"/>
  <c r="B848" i="1"/>
  <c r="A848" i="1"/>
  <c r="B847" i="1"/>
  <c r="A847" i="1"/>
  <c r="B846" i="1"/>
  <c r="A846" i="1"/>
  <c r="B845" i="1"/>
  <c r="A845" i="1"/>
  <c r="B844" i="1"/>
  <c r="A844" i="1"/>
  <c r="B843" i="1"/>
  <c r="A843" i="1"/>
  <c r="B842" i="1"/>
  <c r="A842" i="1"/>
  <c r="B841" i="1"/>
  <c r="A841" i="1"/>
  <c r="B840" i="1"/>
  <c r="A840" i="1"/>
  <c r="B839" i="1"/>
  <c r="A839" i="1"/>
  <c r="B838" i="1"/>
  <c r="A838" i="1"/>
  <c r="B837" i="1"/>
  <c r="A837" i="1"/>
  <c r="B836" i="1"/>
  <c r="A836" i="1"/>
  <c r="B835" i="1"/>
  <c r="A835" i="1"/>
  <c r="B834" i="1"/>
  <c r="A834" i="1"/>
  <c r="B833" i="1"/>
  <c r="A833" i="1"/>
  <c r="B832" i="1"/>
  <c r="A832" i="1"/>
  <c r="B831" i="1"/>
  <c r="A831" i="1"/>
  <c r="B830" i="1"/>
  <c r="A830" i="1"/>
  <c r="B829" i="1"/>
  <c r="A829" i="1"/>
  <c r="B828" i="1"/>
  <c r="A828" i="1"/>
  <c r="B827" i="1"/>
  <c r="A827" i="1"/>
  <c r="B826" i="1"/>
  <c r="A826" i="1"/>
  <c r="B825" i="1"/>
  <c r="A825" i="1"/>
  <c r="B824" i="1"/>
  <c r="A824" i="1"/>
  <c r="B823" i="1"/>
  <c r="A823" i="1"/>
  <c r="B822" i="1"/>
  <c r="A822" i="1"/>
  <c r="B821" i="1"/>
  <c r="A821" i="1"/>
  <c r="B820" i="1"/>
  <c r="A820" i="1"/>
  <c r="B819" i="1"/>
  <c r="A819" i="1"/>
  <c r="B818" i="1"/>
  <c r="A818" i="1"/>
  <c r="B817" i="1"/>
  <c r="A817" i="1"/>
  <c r="B816" i="1"/>
  <c r="A816" i="1"/>
  <c r="B815" i="1"/>
  <c r="A815" i="1"/>
  <c r="B814" i="1"/>
  <c r="A814" i="1"/>
  <c r="B813" i="1"/>
  <c r="A813" i="1"/>
  <c r="B812" i="1"/>
  <c r="A812" i="1"/>
  <c r="B811" i="1"/>
  <c r="A811" i="1"/>
  <c r="B810" i="1"/>
  <c r="A810" i="1"/>
  <c r="B809" i="1"/>
  <c r="A809" i="1"/>
  <c r="B808" i="1"/>
  <c r="A808" i="1"/>
  <c r="B807" i="1"/>
  <c r="A807" i="1"/>
  <c r="B806" i="1"/>
  <c r="A806" i="1"/>
  <c r="B805" i="1"/>
  <c r="A805" i="1"/>
  <c r="B804" i="1"/>
  <c r="A804" i="1"/>
  <c r="B803" i="1"/>
  <c r="A803" i="1"/>
  <c r="B802" i="1"/>
  <c r="A802" i="1"/>
  <c r="B801" i="1"/>
  <c r="A801" i="1"/>
  <c r="B800" i="1"/>
  <c r="A800" i="1"/>
  <c r="B799" i="1"/>
  <c r="A799" i="1"/>
  <c r="B798" i="1"/>
  <c r="A798" i="1"/>
  <c r="B797" i="1"/>
  <c r="A797" i="1"/>
  <c r="B796" i="1"/>
  <c r="A796" i="1"/>
  <c r="B795" i="1"/>
  <c r="A795" i="1"/>
  <c r="B794" i="1"/>
  <c r="A794" i="1"/>
  <c r="B793" i="1"/>
  <c r="A793" i="1"/>
  <c r="B792" i="1"/>
  <c r="A792" i="1"/>
  <c r="B791" i="1"/>
  <c r="A791" i="1"/>
  <c r="B790" i="1"/>
  <c r="A790" i="1"/>
  <c r="B789" i="1"/>
  <c r="A789" i="1"/>
  <c r="B788" i="1"/>
  <c r="A788" i="1"/>
  <c r="B787" i="1"/>
  <c r="A787" i="1"/>
  <c r="B786" i="1"/>
  <c r="A786" i="1"/>
  <c r="B785" i="1"/>
  <c r="A785" i="1"/>
  <c r="B784" i="1"/>
  <c r="A784" i="1"/>
  <c r="B783" i="1"/>
  <c r="A783" i="1"/>
  <c r="B782" i="1"/>
  <c r="A782" i="1"/>
  <c r="B781" i="1"/>
  <c r="A781" i="1"/>
  <c r="B780" i="1"/>
  <c r="A780" i="1"/>
  <c r="B779" i="1"/>
  <c r="A779" i="1"/>
  <c r="B778" i="1"/>
  <c r="A778" i="1"/>
  <c r="B777" i="1"/>
  <c r="A777" i="1"/>
  <c r="B776" i="1"/>
  <c r="A776" i="1"/>
  <c r="B775" i="1"/>
  <c r="A775" i="1"/>
  <c r="B774" i="1"/>
  <c r="A774" i="1"/>
  <c r="B773" i="1"/>
  <c r="A773" i="1"/>
  <c r="B772" i="1"/>
  <c r="A772" i="1"/>
  <c r="B771" i="1"/>
  <c r="A771" i="1"/>
  <c r="B770" i="1"/>
  <c r="A770" i="1"/>
  <c r="B769" i="1"/>
  <c r="A769" i="1"/>
  <c r="B768" i="1"/>
  <c r="A768" i="1"/>
  <c r="B767" i="1"/>
  <c r="A767" i="1"/>
  <c r="B766" i="1"/>
  <c r="A766" i="1"/>
  <c r="B765" i="1"/>
  <c r="A765" i="1"/>
  <c r="B764" i="1"/>
  <c r="A764" i="1"/>
  <c r="B763" i="1"/>
  <c r="A763" i="1"/>
  <c r="B762" i="1"/>
  <c r="A762" i="1"/>
  <c r="B761" i="1"/>
  <c r="A761" i="1"/>
  <c r="B760" i="1"/>
  <c r="A760" i="1"/>
  <c r="B759" i="1"/>
  <c r="A759" i="1"/>
  <c r="B758" i="1"/>
  <c r="A758" i="1"/>
  <c r="B757" i="1"/>
  <c r="A757" i="1"/>
  <c r="B756" i="1"/>
  <c r="A756" i="1"/>
  <c r="B755" i="1"/>
  <c r="A755" i="1"/>
  <c r="B754" i="1"/>
  <c r="A754" i="1"/>
  <c r="B753" i="1"/>
  <c r="A753" i="1"/>
  <c r="B752" i="1"/>
  <c r="A752" i="1"/>
  <c r="B751" i="1"/>
  <c r="A751" i="1"/>
  <c r="B750" i="1"/>
  <c r="A750" i="1"/>
  <c r="B749" i="1"/>
  <c r="A749" i="1"/>
  <c r="B748" i="1"/>
  <c r="A748" i="1"/>
  <c r="B747" i="1"/>
  <c r="A747" i="1"/>
  <c r="B746" i="1"/>
  <c r="A746" i="1"/>
  <c r="B745" i="1"/>
  <c r="A745" i="1"/>
  <c r="B744" i="1"/>
  <c r="A744" i="1"/>
  <c r="B743" i="1"/>
  <c r="A743" i="1"/>
  <c r="B742" i="1"/>
  <c r="A742" i="1"/>
  <c r="B741" i="1"/>
  <c r="A741" i="1"/>
  <c r="B740" i="1"/>
  <c r="A740" i="1"/>
  <c r="B739" i="1"/>
  <c r="A739" i="1"/>
  <c r="B738" i="1"/>
  <c r="A738" i="1"/>
  <c r="B737" i="1"/>
  <c r="A737" i="1"/>
  <c r="B736" i="1"/>
  <c r="A736" i="1"/>
  <c r="B735" i="1"/>
  <c r="A735" i="1"/>
  <c r="B734" i="1"/>
  <c r="A734" i="1"/>
  <c r="B733" i="1"/>
  <c r="A733" i="1"/>
  <c r="B732" i="1"/>
  <c r="A732" i="1"/>
  <c r="B731" i="1"/>
  <c r="A731" i="1"/>
  <c r="B730" i="1"/>
  <c r="A730" i="1"/>
  <c r="B729" i="1"/>
  <c r="A729" i="1"/>
  <c r="B728" i="1"/>
  <c r="A728" i="1"/>
  <c r="B727" i="1"/>
  <c r="A727" i="1"/>
  <c r="B726" i="1"/>
  <c r="A726" i="1"/>
  <c r="B725" i="1"/>
  <c r="A725" i="1"/>
  <c r="B724" i="1"/>
  <c r="A724" i="1"/>
  <c r="B723" i="1"/>
  <c r="A723" i="1"/>
  <c r="B722" i="1"/>
  <c r="A722" i="1"/>
  <c r="B721" i="1"/>
  <c r="A721" i="1"/>
  <c r="B720" i="1"/>
  <c r="A720" i="1"/>
  <c r="B719" i="1"/>
  <c r="A719" i="1"/>
  <c r="B718" i="1"/>
  <c r="A718" i="1"/>
  <c r="B717" i="1"/>
  <c r="A717" i="1"/>
  <c r="B716" i="1"/>
  <c r="A716" i="1"/>
  <c r="B715" i="1"/>
  <c r="A715" i="1"/>
  <c r="B714" i="1"/>
  <c r="A714" i="1"/>
  <c r="B713" i="1"/>
  <c r="A713" i="1"/>
  <c r="B712" i="1"/>
  <c r="A712" i="1"/>
  <c r="B711" i="1"/>
  <c r="A711" i="1"/>
  <c r="B710" i="1"/>
  <c r="A710" i="1"/>
  <c r="B709" i="1"/>
  <c r="A709" i="1"/>
  <c r="B708" i="1"/>
  <c r="A708" i="1"/>
  <c r="B707" i="1"/>
  <c r="A707" i="1"/>
  <c r="B706" i="1"/>
  <c r="A706" i="1"/>
  <c r="B705" i="1"/>
  <c r="A705" i="1"/>
  <c r="B704" i="1"/>
  <c r="A704" i="1"/>
  <c r="B703" i="1"/>
  <c r="A703" i="1"/>
  <c r="B702" i="1"/>
  <c r="A702" i="1"/>
  <c r="B701" i="1"/>
  <c r="A701" i="1"/>
  <c r="B700" i="1"/>
  <c r="A700" i="1"/>
  <c r="B699" i="1"/>
  <c r="A699" i="1"/>
  <c r="B698" i="1"/>
  <c r="A698" i="1"/>
  <c r="B697" i="1"/>
  <c r="A697" i="1"/>
  <c r="B696" i="1"/>
  <c r="A696" i="1"/>
  <c r="B695" i="1"/>
  <c r="A695" i="1"/>
  <c r="B694" i="1"/>
  <c r="A694" i="1"/>
  <c r="B693" i="1"/>
  <c r="A693" i="1"/>
  <c r="B692" i="1"/>
  <c r="A692" i="1"/>
  <c r="B691" i="1"/>
  <c r="A691" i="1"/>
  <c r="B690" i="1"/>
  <c r="A690" i="1"/>
  <c r="B689" i="1"/>
  <c r="A689" i="1"/>
  <c r="B688" i="1"/>
  <c r="A688" i="1"/>
  <c r="B687" i="1"/>
  <c r="A687" i="1"/>
  <c r="B686" i="1"/>
  <c r="A686" i="1"/>
  <c r="B685" i="1"/>
  <c r="A685" i="1"/>
  <c r="B684" i="1"/>
  <c r="A684" i="1"/>
  <c r="B683" i="1"/>
  <c r="A683" i="1"/>
  <c r="B682" i="1"/>
  <c r="A682" i="1"/>
  <c r="B681" i="1"/>
  <c r="A681" i="1"/>
  <c r="B680" i="1"/>
  <c r="A680" i="1"/>
  <c r="B679" i="1"/>
  <c r="A679" i="1"/>
  <c r="B678" i="1"/>
  <c r="A678" i="1"/>
  <c r="B677" i="1"/>
  <c r="A677" i="1"/>
  <c r="B676" i="1"/>
  <c r="A676" i="1"/>
  <c r="B675" i="1"/>
  <c r="A675" i="1"/>
  <c r="B674" i="1"/>
  <c r="A674" i="1"/>
  <c r="B673" i="1"/>
  <c r="A673" i="1"/>
  <c r="B672" i="1"/>
  <c r="A672" i="1"/>
  <c r="B671" i="1"/>
  <c r="A671" i="1"/>
  <c r="B670" i="1"/>
  <c r="A670" i="1"/>
  <c r="B669" i="1"/>
  <c r="A669" i="1"/>
  <c r="B668" i="1"/>
  <c r="A668" i="1"/>
  <c r="B667" i="1"/>
  <c r="A667" i="1"/>
  <c r="B666" i="1"/>
  <c r="A666" i="1"/>
  <c r="B665" i="1"/>
  <c r="A665" i="1"/>
  <c r="B664" i="1"/>
  <c r="A664" i="1"/>
  <c r="B663" i="1"/>
  <c r="A663" i="1"/>
  <c r="B662" i="1"/>
  <c r="A662" i="1"/>
  <c r="B661" i="1"/>
  <c r="A661" i="1"/>
  <c r="B660" i="1"/>
  <c r="A660" i="1"/>
  <c r="B659" i="1"/>
  <c r="A659" i="1"/>
  <c r="B658" i="1"/>
  <c r="A658" i="1"/>
  <c r="B657" i="1"/>
  <c r="A657" i="1"/>
  <c r="B656" i="1"/>
  <c r="A656" i="1"/>
  <c r="B655" i="1"/>
  <c r="A655" i="1"/>
  <c r="B654" i="1"/>
  <c r="A654" i="1"/>
  <c r="B653" i="1"/>
  <c r="A653" i="1"/>
  <c r="B652" i="1"/>
  <c r="A652" i="1"/>
  <c r="B651" i="1"/>
  <c r="A651" i="1"/>
  <c r="B650" i="1"/>
  <c r="A650" i="1"/>
  <c r="B649" i="1"/>
  <c r="A649" i="1"/>
  <c r="B648" i="1"/>
  <c r="A648" i="1"/>
  <c r="B647" i="1"/>
  <c r="A647" i="1"/>
  <c r="B646" i="1"/>
  <c r="A646" i="1"/>
  <c r="B645" i="1"/>
  <c r="A645" i="1"/>
  <c r="B644" i="1"/>
  <c r="A644" i="1"/>
  <c r="B643" i="1"/>
  <c r="A643" i="1"/>
  <c r="B642" i="1"/>
  <c r="A642" i="1"/>
  <c r="B641" i="1"/>
  <c r="A641" i="1"/>
  <c r="B640" i="1"/>
  <c r="A640" i="1"/>
  <c r="B639" i="1"/>
  <c r="A639" i="1"/>
  <c r="B638" i="1"/>
  <c r="A638" i="1"/>
  <c r="B637" i="1"/>
  <c r="A637" i="1"/>
  <c r="B636" i="1"/>
  <c r="A636" i="1"/>
  <c r="B635" i="1"/>
  <c r="A635" i="1"/>
  <c r="B634" i="1"/>
  <c r="A634" i="1"/>
  <c r="B633" i="1"/>
  <c r="A633" i="1"/>
  <c r="B632" i="1"/>
  <c r="A632" i="1"/>
  <c r="B631" i="1"/>
  <c r="A631" i="1"/>
  <c r="B630" i="1"/>
  <c r="A630" i="1"/>
  <c r="B629" i="1"/>
  <c r="A629" i="1"/>
  <c r="B628" i="1"/>
  <c r="A628" i="1"/>
  <c r="B627" i="1"/>
  <c r="A627" i="1"/>
  <c r="B626" i="1"/>
  <c r="A626" i="1"/>
  <c r="B625" i="1"/>
  <c r="A625" i="1"/>
  <c r="B624" i="1"/>
  <c r="A624" i="1"/>
  <c r="B623" i="1"/>
  <c r="A623" i="1"/>
  <c r="B622" i="1"/>
  <c r="A622" i="1"/>
  <c r="B621" i="1"/>
  <c r="A621" i="1"/>
  <c r="B620" i="1"/>
  <c r="A620" i="1"/>
  <c r="B619" i="1"/>
  <c r="A619" i="1"/>
  <c r="B618" i="1"/>
  <c r="A618" i="1"/>
  <c r="B617" i="1"/>
  <c r="A617" i="1"/>
  <c r="B616" i="1"/>
  <c r="A616" i="1"/>
  <c r="B615" i="1"/>
  <c r="A615" i="1"/>
  <c r="B614" i="1"/>
  <c r="A614" i="1"/>
  <c r="B613" i="1"/>
  <c r="A613" i="1"/>
  <c r="B612" i="1"/>
  <c r="A612" i="1"/>
  <c r="B611" i="1"/>
  <c r="A611" i="1"/>
  <c r="B610" i="1"/>
  <c r="A610" i="1"/>
  <c r="B609" i="1"/>
  <c r="A609" i="1"/>
  <c r="B608" i="1"/>
  <c r="A608" i="1"/>
  <c r="B607" i="1"/>
  <c r="A607" i="1"/>
  <c r="B606" i="1"/>
  <c r="A606" i="1"/>
  <c r="B605" i="1"/>
  <c r="A605" i="1"/>
  <c r="B604" i="1"/>
  <c r="A604" i="1"/>
  <c r="B603" i="1"/>
  <c r="A603" i="1"/>
  <c r="B602" i="1"/>
  <c r="A602" i="1"/>
  <c r="B601" i="1"/>
  <c r="A601" i="1"/>
  <c r="B600" i="1"/>
  <c r="A600" i="1"/>
  <c r="B599" i="1"/>
  <c r="A599" i="1"/>
  <c r="B598" i="1"/>
  <c r="A598" i="1"/>
  <c r="B597" i="1"/>
  <c r="A597" i="1"/>
  <c r="B596" i="1"/>
  <c r="A596" i="1"/>
  <c r="B595" i="1"/>
  <c r="A595" i="1"/>
  <c r="B594" i="1"/>
  <c r="A594" i="1"/>
  <c r="B593" i="1"/>
  <c r="A593" i="1"/>
  <c r="B592" i="1"/>
  <c r="A592" i="1"/>
  <c r="B591" i="1"/>
  <c r="A591" i="1"/>
  <c r="B590" i="1"/>
  <c r="A590" i="1"/>
  <c r="B589" i="1"/>
  <c r="A589" i="1"/>
  <c r="B588" i="1"/>
  <c r="A588" i="1"/>
  <c r="B587" i="1"/>
  <c r="A587" i="1"/>
  <c r="B586" i="1"/>
  <c r="A586" i="1"/>
  <c r="B585" i="1"/>
  <c r="A585" i="1"/>
  <c r="B584" i="1"/>
  <c r="A584" i="1"/>
  <c r="B583" i="1"/>
  <c r="A583" i="1"/>
  <c r="B582" i="1"/>
  <c r="A582" i="1"/>
  <c r="B581" i="1"/>
  <c r="A581" i="1"/>
  <c r="B580" i="1"/>
  <c r="A580" i="1"/>
  <c r="B579" i="1"/>
  <c r="A579" i="1"/>
  <c r="B578" i="1"/>
  <c r="A578" i="1"/>
  <c r="B577" i="1"/>
  <c r="A577" i="1"/>
  <c r="B576" i="1"/>
  <c r="A576" i="1"/>
  <c r="B575" i="1"/>
  <c r="A575" i="1"/>
  <c r="B574" i="1"/>
  <c r="A574" i="1"/>
  <c r="B573" i="1"/>
  <c r="A573" i="1"/>
  <c r="B572" i="1"/>
  <c r="A572" i="1"/>
  <c r="B571" i="1"/>
  <c r="A571" i="1"/>
  <c r="B570" i="1"/>
  <c r="A570" i="1"/>
  <c r="B569" i="1"/>
  <c r="A569" i="1"/>
  <c r="B568" i="1"/>
  <c r="A568" i="1"/>
  <c r="B567" i="1"/>
  <c r="A567" i="1"/>
  <c r="B566" i="1"/>
  <c r="A566" i="1"/>
  <c r="B565" i="1"/>
  <c r="A565" i="1"/>
  <c r="B564" i="1"/>
  <c r="A564" i="1"/>
  <c r="B563" i="1"/>
  <c r="A563" i="1"/>
  <c r="B562" i="1"/>
  <c r="A562" i="1"/>
  <c r="B561" i="1"/>
  <c r="A561" i="1"/>
  <c r="B560" i="1"/>
  <c r="A560" i="1"/>
  <c r="B559" i="1"/>
  <c r="A559" i="1"/>
  <c r="B558" i="1"/>
  <c r="A558" i="1"/>
  <c r="B557" i="1"/>
  <c r="A557" i="1"/>
  <c r="B556" i="1"/>
  <c r="A556" i="1"/>
  <c r="B555" i="1"/>
  <c r="A555" i="1"/>
  <c r="B554" i="1"/>
  <c r="A554" i="1"/>
  <c r="B553" i="1"/>
  <c r="A553" i="1"/>
  <c r="B552" i="1"/>
  <c r="A552" i="1"/>
  <c r="B551" i="1"/>
  <c r="A551" i="1"/>
  <c r="B550" i="1"/>
  <c r="A550" i="1"/>
  <c r="B549" i="1"/>
  <c r="A549" i="1"/>
  <c r="B548" i="1"/>
  <c r="A548" i="1"/>
  <c r="B547" i="1"/>
  <c r="A547" i="1"/>
  <c r="B546" i="1"/>
  <c r="A546" i="1"/>
  <c r="B545" i="1"/>
  <c r="A545" i="1"/>
  <c r="B544" i="1"/>
  <c r="A544" i="1"/>
  <c r="B543" i="1"/>
  <c r="A543" i="1"/>
  <c r="B542" i="1"/>
  <c r="A542" i="1"/>
  <c r="B541" i="1"/>
  <c r="A541" i="1"/>
  <c r="B540" i="1"/>
  <c r="A540" i="1"/>
  <c r="B539" i="1"/>
  <c r="A539" i="1"/>
  <c r="B538" i="1"/>
  <c r="A538" i="1"/>
  <c r="B537" i="1"/>
  <c r="A537" i="1"/>
  <c r="B536" i="1"/>
  <c r="A536" i="1"/>
  <c r="B535" i="1"/>
  <c r="A535" i="1"/>
  <c r="B534" i="1"/>
  <c r="A534" i="1"/>
  <c r="B533" i="1"/>
  <c r="A533" i="1"/>
  <c r="B532" i="1"/>
  <c r="A532" i="1"/>
  <c r="B531" i="1"/>
  <c r="A531" i="1"/>
  <c r="B530" i="1"/>
  <c r="A530" i="1"/>
  <c r="B529" i="1"/>
  <c r="A529" i="1"/>
  <c r="B528" i="1"/>
  <c r="A528" i="1"/>
  <c r="B527" i="1"/>
  <c r="A527" i="1"/>
  <c r="B526" i="1"/>
  <c r="A526" i="1"/>
  <c r="B525" i="1"/>
  <c r="A525" i="1"/>
  <c r="B524" i="1"/>
  <c r="A524" i="1"/>
  <c r="B523" i="1"/>
  <c r="A523" i="1"/>
  <c r="B522" i="1"/>
  <c r="A522" i="1"/>
  <c r="B521" i="1"/>
  <c r="A521" i="1"/>
  <c r="B520" i="1"/>
  <c r="A520" i="1"/>
  <c r="B519" i="1"/>
  <c r="A519" i="1"/>
  <c r="B518" i="1"/>
  <c r="A518" i="1"/>
  <c r="B517" i="1"/>
  <c r="A517" i="1"/>
  <c r="B516" i="1"/>
  <c r="A516" i="1"/>
  <c r="B515" i="1"/>
  <c r="A515" i="1"/>
  <c r="B514" i="1"/>
  <c r="A514" i="1"/>
  <c r="B513" i="1"/>
  <c r="A513" i="1"/>
  <c r="B512" i="1"/>
  <c r="A512" i="1"/>
  <c r="B511" i="1"/>
  <c r="A511" i="1"/>
  <c r="B510" i="1"/>
  <c r="A510" i="1"/>
  <c r="B509" i="1"/>
  <c r="A509" i="1"/>
  <c r="B508" i="1"/>
  <c r="A508" i="1"/>
  <c r="B507" i="1"/>
  <c r="A507" i="1"/>
  <c r="B506" i="1"/>
  <c r="A506" i="1"/>
  <c r="B505" i="1"/>
  <c r="A505" i="1"/>
  <c r="B504" i="1"/>
  <c r="A504" i="1"/>
  <c r="B503" i="1"/>
  <c r="A503" i="1"/>
  <c r="B502" i="1"/>
  <c r="A502" i="1"/>
  <c r="B501" i="1"/>
  <c r="A501" i="1"/>
  <c r="B500" i="1"/>
  <c r="A500" i="1"/>
  <c r="B499" i="1"/>
  <c r="A499" i="1"/>
  <c r="B498" i="1"/>
  <c r="A498" i="1"/>
  <c r="B497" i="1"/>
  <c r="A497" i="1"/>
  <c r="B496" i="1"/>
  <c r="A496" i="1"/>
  <c r="B495" i="1"/>
  <c r="A495" i="1"/>
  <c r="B494" i="1"/>
  <c r="A494" i="1"/>
  <c r="B493" i="1"/>
  <c r="A493" i="1"/>
  <c r="B492" i="1"/>
  <c r="A492" i="1"/>
  <c r="B491" i="1"/>
  <c r="A491" i="1"/>
  <c r="B490" i="1"/>
  <c r="A490" i="1"/>
  <c r="B489" i="1"/>
  <c r="A489" i="1"/>
  <c r="B488" i="1"/>
  <c r="A488" i="1"/>
  <c r="B487" i="1"/>
  <c r="A487" i="1"/>
  <c r="B486" i="1"/>
  <c r="A486" i="1"/>
  <c r="B485" i="1"/>
  <c r="A485" i="1"/>
  <c r="B484" i="1"/>
  <c r="A484" i="1"/>
  <c r="B483" i="1"/>
  <c r="A483" i="1"/>
  <c r="B482" i="1"/>
  <c r="A482" i="1"/>
  <c r="B481" i="1"/>
  <c r="A481" i="1"/>
  <c r="B480" i="1"/>
  <c r="A480" i="1"/>
  <c r="B479" i="1"/>
  <c r="A479" i="1"/>
  <c r="B478" i="1"/>
  <c r="A478" i="1"/>
  <c r="B477" i="1"/>
  <c r="A477" i="1"/>
  <c r="B476" i="1"/>
  <c r="A476" i="1"/>
  <c r="B475" i="1"/>
  <c r="A475" i="1"/>
  <c r="B474" i="1"/>
  <c r="A474" i="1"/>
  <c r="B473" i="1"/>
  <c r="A473" i="1"/>
  <c r="B472" i="1"/>
  <c r="A472" i="1"/>
  <c r="B471" i="1"/>
  <c r="A471" i="1"/>
  <c r="B470" i="1"/>
  <c r="A470" i="1"/>
  <c r="B469" i="1"/>
  <c r="A469" i="1"/>
  <c r="B468" i="1"/>
  <c r="A468" i="1"/>
  <c r="B467" i="1"/>
  <c r="A467" i="1"/>
  <c r="B466" i="1"/>
  <c r="A466" i="1"/>
  <c r="B465" i="1"/>
  <c r="A465" i="1"/>
  <c r="B464" i="1"/>
  <c r="A464" i="1"/>
  <c r="B463" i="1"/>
  <c r="A463" i="1"/>
  <c r="B462" i="1"/>
  <c r="A462" i="1"/>
  <c r="B461" i="1"/>
  <c r="A461" i="1"/>
  <c r="B460" i="1"/>
  <c r="A460" i="1"/>
  <c r="B459" i="1"/>
  <c r="A459" i="1"/>
  <c r="B458" i="1"/>
  <c r="A458" i="1"/>
  <c r="B457" i="1"/>
  <c r="A457" i="1"/>
  <c r="B456" i="1"/>
  <c r="A456" i="1"/>
  <c r="B455" i="1"/>
  <c r="A455" i="1"/>
  <c r="B454" i="1"/>
  <c r="A454" i="1"/>
  <c r="B453" i="1"/>
  <c r="A453" i="1"/>
  <c r="B452" i="1"/>
  <c r="A452" i="1"/>
  <c r="B451" i="1"/>
  <c r="A451" i="1"/>
  <c r="B450" i="1"/>
  <c r="A450" i="1"/>
  <c r="B449" i="1"/>
  <c r="A449" i="1"/>
  <c r="B448" i="1"/>
  <c r="A448" i="1"/>
  <c r="B447" i="1"/>
  <c r="A447" i="1"/>
  <c r="B446" i="1"/>
  <c r="A446" i="1"/>
  <c r="B445" i="1"/>
  <c r="A445" i="1"/>
  <c r="B444" i="1"/>
  <c r="A444" i="1"/>
  <c r="B443" i="1"/>
  <c r="A443" i="1"/>
  <c r="B442" i="1"/>
  <c r="A442" i="1"/>
  <c r="B441" i="1"/>
  <c r="A441" i="1"/>
  <c r="B440" i="1"/>
  <c r="A440" i="1"/>
  <c r="B439" i="1"/>
  <c r="A439" i="1"/>
  <c r="B438" i="1"/>
  <c r="A438" i="1"/>
  <c r="B437" i="1"/>
  <c r="A437" i="1"/>
  <c r="B436" i="1"/>
  <c r="A436" i="1"/>
  <c r="B435" i="1"/>
  <c r="A435" i="1"/>
  <c r="B434" i="1"/>
  <c r="A434" i="1"/>
  <c r="B433" i="1"/>
  <c r="A433" i="1"/>
  <c r="B432" i="1"/>
  <c r="A432" i="1"/>
  <c r="B431" i="1"/>
  <c r="A431" i="1"/>
  <c r="B430" i="1"/>
  <c r="A430" i="1"/>
  <c r="B429" i="1"/>
  <c r="A429" i="1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<sst xmlns="http://schemas.openxmlformats.org/spreadsheetml/2006/main" count="2" uniqueCount="2">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</sst>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101.TW-ID" advise="1">
        <values>
          <value t="str">
            <val>1101</val>
          </value>
        </values>
      </ddeItem>
      <ddeItem name="1101.TW-Name" advise="1">
        <values>
          <value t="str">
            <val>台泥</val>
          </value>
        </values>
      </ddeItem>
      <ddeItem name="1102.TW-ID" advise="1">
        <values>
          <value t="str">
            <val>1102</val>
          </value>
        </values>
      </ddeItem>
      <ddeItem name="1102.TW-Name" advise="1">
        <values>
          <value t="str">
            <val>亞泥</val>
          </value>
        </values>
      </ddeItem>
      <ddeItem name="1103.TW-ID" advise="1">
        <values>
          <value t="str">
            <val>1103</val>
          </value>
        </values>
      </ddeItem>
      <ddeItem name="1103.TW-Name" advise="1">
        <values>
          <value t="str">
            <val>嘉泥</val>
          </value>
        </values>
      </ddeItem>
      <ddeItem name="1104.TW-ID" advise="1">
        <values>
          <value t="str">
            <val>1104</val>
          </value>
        </values>
      </ddeItem>
      <ddeItem name="1104.TW-Name" advise="1">
        <values>
          <value t="str">
            <val>環泥</val>
          </value>
        </values>
      </ddeItem>
      <ddeItem name="1108.TW-ID" advise="1">
        <values>
          <value t="str">
            <val>1108</val>
          </value>
        </values>
      </ddeItem>
      <ddeItem name="1108.TW-Name" advise="1">
        <values>
          <value t="str">
            <val>幸福</val>
          </value>
        </values>
      </ddeItem>
      <ddeItem name="1109.TW-ID" advise="1">
        <values>
          <value t="str">
            <val>1109</val>
          </value>
        </values>
      </ddeItem>
      <ddeItem name="1109.TW-Name" advise="1">
        <values>
          <value t="str">
            <val>信大</val>
          </value>
        </values>
      </ddeItem>
      <ddeItem name="1110.TW-ID" advise="1">
        <values>
          <value t="str">
            <val>1110</val>
          </value>
        </values>
      </ddeItem>
      <ddeItem name="1110.TW-Name" advise="1">
        <values>
          <value t="str">
            <val>東泥</val>
          </value>
        </values>
      </ddeItem>
      <ddeItem name="1201.TW-ID" advise="1">
        <values>
          <value t="str">
            <val>1201</val>
          </value>
        </values>
      </ddeItem>
      <ddeItem name="1201.TW-Name" advise="1">
        <values>
          <value t="str">
            <val>味全</val>
          </value>
        </values>
      </ddeItem>
      <ddeItem name="1203.TW-ID" advise="1">
        <values>
          <value t="str">
            <val>1203</val>
          </value>
        </values>
      </ddeItem>
      <ddeItem name="1203.TW-Name" advise="1">
        <values>
          <value t="str">
            <val>味王</val>
          </value>
        </values>
      </ddeItem>
      <ddeItem name="1210.TW-ID" advise="1">
        <values>
          <value t="str">
            <val>1210</val>
          </value>
        </values>
      </ddeItem>
      <ddeItem name="1210.TW-Name" advise="1">
        <values>
          <value t="str">
            <val>大成</val>
          </value>
        </values>
      </ddeItem>
      <ddeItem name="1213.TW-ID" advise="1">
        <values>
          <value t="str">
            <val>1213</val>
          </value>
        </values>
      </ddeItem>
      <ddeItem name="1213.TW-Name" advise="1">
        <values>
          <value t="str">
            <val>大飲</val>
          </value>
        </values>
      </ddeItem>
      <ddeItem name="1215.TW-ID" advise="1">
        <values>
          <value t="str">
            <val>1215</val>
          </value>
        </values>
      </ddeItem>
      <ddeItem name="1215.TW-Name" advise="1">
        <values>
          <value t="str">
            <val>卜蜂</val>
          </value>
        </values>
      </ddeItem>
      <ddeItem name="1216.TW-ID" advise="1">
        <values>
          <value t="str">
            <val>1216</val>
          </value>
        </values>
      </ddeItem>
      <ddeItem name="1216.TW-Name" advise="1">
        <values>
          <value t="str">
            <val>統一</val>
          </value>
        </values>
      </ddeItem>
      <ddeItem name="1217.TW-ID" advise="1">
        <values>
          <value t="str">
            <val>1217</val>
          </value>
        </values>
      </ddeItem>
      <ddeItem name="1217.TW-Name" advise="1">
        <values>
          <value t="str">
            <val>愛之味</val>
          </value>
        </values>
      </ddeItem>
      <ddeItem name="1218.TW-ID" advise="1">
        <values>
          <value t="str">
            <val>1218</val>
          </value>
        </values>
      </ddeItem>
      <ddeItem name="1218.TW-Name" advise="1">
        <values>
          <value t="str">
            <val>泰山</val>
          </value>
        </values>
      </ddeItem>
      <ddeItem name="1219.TW-ID" advise="1">
        <values>
          <value t="str">
            <val>1219</val>
          </value>
        </values>
      </ddeItem>
      <ddeItem name="1219.TW-Name" advise="1">
        <values>
          <value t="str">
            <val>福壽</val>
          </value>
        </values>
      </ddeItem>
      <ddeItem name="1220.TW-ID" advise="1">
        <values>
          <value t="str">
            <val>1220</val>
          </value>
        </values>
      </ddeItem>
      <ddeItem name="1220.TW-Name" advise="1">
        <values>
          <value t="str">
            <val>台榮</val>
          </value>
        </values>
      </ddeItem>
      <ddeItem name="1225.TW-ID" advise="1">
        <values>
          <value t="str">
            <val>1225</val>
          </value>
        </values>
      </ddeItem>
      <ddeItem name="1225.TW-Name" advise="1">
        <values>
          <value t="str">
            <val>福懋油</val>
          </value>
        </values>
      </ddeItem>
      <ddeItem name="1227.TW-ID" advise="1">
        <values>
          <value t="str">
            <val>1227</val>
          </value>
        </values>
      </ddeItem>
      <ddeItem name="1227.TW-Name" advise="1">
        <values>
          <value t="str">
            <val>佳格</val>
          </value>
        </values>
      </ddeItem>
      <ddeItem name="1229.TW-ID" advise="1">
        <values>
          <value t="str">
            <val>1229</val>
          </value>
        </values>
      </ddeItem>
      <ddeItem name="1229.TW-Name" advise="1">
        <values>
          <value t="str">
            <val>聯華</val>
          </value>
        </values>
      </ddeItem>
      <ddeItem name="1231.TW-ID" advise="1">
        <values>
          <value t="str">
            <val>1231</val>
          </value>
        </values>
      </ddeItem>
      <ddeItem name="1231.TW-Name" advise="1">
        <values>
          <value t="str">
            <val>聯華食</val>
          </value>
        </values>
      </ddeItem>
      <ddeItem name="1232.TW-ID" advise="1">
        <values>
          <value t="str">
            <val>1232</val>
          </value>
        </values>
      </ddeItem>
      <ddeItem name="1232.TW-Name" advise="1">
        <values>
          <value t="str">
            <val>大統益</val>
          </value>
        </values>
      </ddeItem>
      <ddeItem name="1233.TW-ID" advise="1">
        <values>
          <value t="str">
            <val>1233</val>
          </value>
        </values>
      </ddeItem>
      <ddeItem name="1233.TW-Name" advise="1">
        <values>
          <value t="str">
            <val>天仁</val>
          </value>
        </values>
      </ddeItem>
      <ddeItem name="1234.TW-ID" advise="1">
        <values>
          <value t="str">
            <val>1234</val>
          </value>
        </values>
      </ddeItem>
      <ddeItem name="1234.TW-Name" advise="1">
        <values>
          <value t="str">
            <val>黑松</val>
          </value>
        </values>
      </ddeItem>
      <ddeItem name="1235.TW-ID" advise="1">
        <values>
          <value t="str">
            <val>1235</val>
          </value>
        </values>
      </ddeItem>
      <ddeItem name="1235.TW-Name" advise="1">
        <values>
          <value t="str">
            <val>興泰</val>
          </value>
        </values>
      </ddeItem>
      <ddeItem name="1236.TW-ID" advise="1">
        <values>
          <value t="str">
            <val>1236</val>
          </value>
        </values>
      </ddeItem>
      <ddeItem name="1236.TW-Name" advise="1">
        <values>
          <value t="str">
            <val>宏亞</val>
          </value>
        </values>
      </ddeItem>
      <ddeItem name="1256.TW-ID" advise="1">
        <values>
          <value t="str">
            <val>1256</val>
          </value>
        </values>
      </ddeItem>
      <ddeItem name="1256.TW-Name" advise="1">
        <values>
          <value t="str">
            <val>鮮活果汁-KY</val>
          </value>
        </values>
      </ddeItem>
      <ddeItem name="1301.TW-ID" advise="1">
        <values>
          <value t="str">
            <val>1301</val>
          </value>
        </values>
      </ddeItem>
      <ddeItem name="1301.TW-Name" advise="1">
        <values>
          <value t="str">
            <val>台塑</val>
          </value>
        </values>
      </ddeItem>
      <ddeItem name="1303.TW-ID" advise="1">
        <values>
          <value t="str">
            <val>1303</val>
          </value>
        </values>
      </ddeItem>
      <ddeItem name="1303.TW-Name" advise="1">
        <values>
          <value t="str">
            <val>南亞</val>
          </value>
        </values>
      </ddeItem>
      <ddeItem name="1304.TW-ID" advise="1">
        <values>
          <value t="str">
            <val>1304</val>
          </value>
        </values>
      </ddeItem>
      <ddeItem name="1304.TW-Name" advise="1">
        <values>
          <value t="str">
            <val>台聚</val>
          </value>
        </values>
      </ddeItem>
      <ddeItem name="1305.TW-ID" advise="1">
        <values>
          <value t="str">
            <val>1305</val>
          </value>
        </values>
      </ddeItem>
      <ddeItem name="1305.TW-Name" advise="1">
        <values>
          <value t="str">
            <val>華夏</val>
          </value>
        </values>
      </ddeItem>
      <ddeItem name="1307.TW-ID" advise="1">
        <values>
          <value t="str">
            <val>1307</val>
          </value>
        </values>
      </ddeItem>
      <ddeItem name="1307.TW-Name" advise="1">
        <values>
          <value t="str">
            <val>三芳</val>
          </value>
        </values>
      </ddeItem>
      <ddeItem name="1308.TW-ID" advise="1">
        <values>
          <value t="str">
            <val>1308</val>
          </value>
        </values>
      </ddeItem>
      <ddeItem name="1308.TW-Name" advise="1">
        <values>
          <value t="str">
            <val>亞聚</val>
          </value>
        </values>
      </ddeItem>
      <ddeItem name="1309.TW-ID" advise="1">
        <values>
          <value t="str">
            <val>1309</val>
          </value>
        </values>
      </ddeItem>
      <ddeItem name="1309.TW-Name" advise="1">
        <values>
          <value t="str">
            <val>台達化</val>
          </value>
        </values>
      </ddeItem>
      <ddeItem name="1310.TW-ID" advise="1">
        <values>
          <value t="str">
            <val>1310</val>
          </value>
        </values>
      </ddeItem>
      <ddeItem name="1310.TW-Name" advise="1">
        <values>
          <value t="str">
            <val>台苯</val>
          </value>
        </values>
      </ddeItem>
      <ddeItem name="1312.TW-ID" advise="1">
        <values>
          <value t="str">
            <val>1312</val>
          </value>
        </values>
      </ddeItem>
      <ddeItem name="1312.TW-Name" advise="1">
        <values>
          <value t="str">
            <val>國喬</val>
          </value>
        </values>
      </ddeItem>
      <ddeItem name="1313.TW-ID" advise="1">
        <values>
          <value t="str">
            <val>1313</val>
          </value>
        </values>
      </ddeItem>
      <ddeItem name="1313.TW-Name" advise="1">
        <values>
          <value t="str">
            <val>聯成</val>
          </value>
        </values>
      </ddeItem>
      <ddeItem name="1314.TW-ID" advise="1">
        <values>
          <value t="str">
            <val>1314</val>
          </value>
        </values>
      </ddeItem>
      <ddeItem name="1314.TW-Name" advise="1">
        <values>
          <value t="str">
            <val>中石化</val>
          </value>
        </values>
      </ddeItem>
      <ddeItem name="1315.TW-ID" advise="1">
        <values>
          <value t="str">
            <val>1315</val>
          </value>
        </values>
      </ddeItem>
      <ddeItem name="1315.TW-Name" advise="1">
        <values>
          <value t="str">
            <val>達新</val>
          </value>
        </values>
      </ddeItem>
      <ddeItem name="1316.TW-ID" advise="1">
        <values>
          <value t="str">
            <val>1316</val>
          </value>
        </values>
      </ddeItem>
      <ddeItem name="1316.TW-Name" advise="1">
        <values>
          <value t="str">
            <val>上曜</val>
          </value>
        </values>
      </ddeItem>
      <ddeItem name="1319.TW-ID" advise="1">
        <values>
          <value t="str">
            <val>1319</val>
          </value>
        </values>
      </ddeItem>
      <ddeItem name="1319.TW-Name" advise="1">
        <values>
          <value t="str">
            <val>東陽</val>
          </value>
        </values>
      </ddeItem>
      <ddeItem name="1321.TW-ID" advise="1">
        <values>
          <value t="str">
            <val>1321</val>
          </value>
        </values>
      </ddeItem>
      <ddeItem name="1321.TW-Name" advise="1">
        <values>
          <value t="str">
            <val>大洋</val>
          </value>
        </values>
      </ddeItem>
      <ddeItem name="1323.TW-ID" advise="1">
        <values>
          <value t="str">
            <val>1323</val>
          </value>
        </values>
      </ddeItem>
      <ddeItem name="1323.TW-Name" advise="1">
        <values>
          <value t="str">
            <val>永裕</val>
          </value>
        </values>
      </ddeItem>
      <ddeItem name="1324.TW-ID" advise="1">
        <values>
          <value t="str">
            <val>1324</val>
          </value>
        </values>
      </ddeItem>
      <ddeItem name="1324.TW-Name" advise="1">
        <values>
          <value t="str">
            <val>地球</val>
          </value>
        </values>
      </ddeItem>
      <ddeItem name="1325.TW-ID" advise="1">
        <values>
          <value t="str">
            <val>1325</val>
          </value>
        </values>
      </ddeItem>
      <ddeItem name="1325.TW-Name" advise="1">
        <values>
          <value t="str">
            <val>恆大</val>
          </value>
        </values>
      </ddeItem>
      <ddeItem name="1326.TW-ID" advise="1">
        <values>
          <value t="str">
            <val>1326</val>
          </value>
        </values>
      </ddeItem>
      <ddeItem name="1326.TW-Name" advise="1">
        <values>
          <value t="str">
            <val>台化</val>
          </value>
        </values>
      </ddeItem>
      <ddeItem name="1337.TW-ID" advise="1">
        <values>
          <value t="str">
            <val>1337</val>
          </value>
        </values>
      </ddeItem>
      <ddeItem name="1337.TW-Name" advise="1">
        <values>
          <value t="str">
            <val>再生-KY</val>
          </value>
        </values>
      </ddeItem>
      <ddeItem name="1338.TW-ID" advise="1">
        <values>
          <value t="str">
            <val>1338</val>
          </value>
        </values>
      </ddeItem>
      <ddeItem name="1338.TW-Name" advise="1">
        <values>
          <value t="str">
            <val>廣華-KY</val>
          </value>
        </values>
      </ddeItem>
      <ddeItem name="1339.TW-ID" advise="1">
        <values>
          <value t="str">
            <val>1339</val>
          </value>
        </values>
      </ddeItem>
      <ddeItem name="1339.TW-Name" advise="1">
        <values>
          <value t="str">
            <val>昭輝</val>
          </value>
        </values>
      </ddeItem>
      <ddeItem name="1340.TW-ID" advise="1">
        <values>
          <value t="str">
            <val>1340</val>
          </value>
        </values>
      </ddeItem>
      <ddeItem name="1340.TW-Name" advise="1">
        <values>
          <value t="str">
            <val>勝悅-KY</val>
          </value>
        </values>
      </ddeItem>
      <ddeItem name="1341.TW-ID" advise="1">
        <values>
          <value t="str">
            <val>1341</val>
          </value>
        </values>
      </ddeItem>
      <ddeItem name="1341.TW-Name" advise="1">
        <values>
          <value t="str">
            <val>富林-KY</val>
          </value>
        </values>
      </ddeItem>
      <ddeItem name="1342.TW-ID" advise="1">
        <values>
          <value t="str">
            <val>1342</val>
          </value>
        </values>
      </ddeItem>
      <ddeItem name="1342.TW-Name" advise="1">
        <values>
          <value t="str">
            <val>八貫</val>
          </value>
        </values>
      </ddeItem>
      <ddeItem name="1402.TW-ID" advise="1">
        <values>
          <value t="str">
            <val>1402</val>
          </value>
        </values>
      </ddeItem>
      <ddeItem name="1402.TW-Name" advise="1">
        <values>
          <value t="str">
            <val>遠東新</val>
          </value>
        </values>
      </ddeItem>
      <ddeItem name="1409.TW-ID" advise="1">
        <values>
          <value t="str">
            <val>1409</val>
          </value>
        </values>
      </ddeItem>
      <ddeItem name="1409.TW-Name" advise="1">
        <values>
          <value t="str">
            <val>新纖</val>
          </value>
        </values>
      </ddeItem>
      <ddeItem name="1410.TW-ID" advise="1">
        <values>
          <value t="str">
            <val>1410</val>
          </value>
        </values>
      </ddeItem>
      <ddeItem name="1410.TW-Name" advise="1">
        <values>
          <value t="str">
            <val>南染</val>
          </value>
        </values>
      </ddeItem>
      <ddeItem name="1413.TW-ID" advise="1">
        <values>
          <value t="str">
            <val>1413</val>
          </value>
        </values>
      </ddeItem>
      <ddeItem name="1413.TW-Name" advise="1">
        <values>
          <value t="str">
            <val>宏洲</val>
          </value>
        </values>
      </ddeItem>
      <ddeItem name="1414.TW-ID" advise="1">
        <values>
          <value t="str">
            <val>1414</val>
          </value>
        </values>
      </ddeItem>
      <ddeItem name="1414.TW-Name" advise="1">
        <values>
          <value t="str">
            <val>東和</val>
          </value>
        </values>
      </ddeItem>
      <ddeItem name="1416.TW-ID" advise="1">
        <values>
          <value t="str">
            <val>1416</val>
          </value>
        </values>
      </ddeItem>
      <ddeItem name="1416.TW-Name" advise="1">
        <values>
          <value t="str">
            <val>廣豐</val>
          </value>
        </values>
      </ddeItem>
      <ddeItem name="1417.TW-ID" advise="1">
        <values>
          <value t="str">
            <val>1417</val>
          </value>
        </values>
      </ddeItem>
      <ddeItem name="1417.TW-Name" advise="1">
        <values>
          <value t="str">
            <val>嘉裕</val>
          </value>
        </values>
      </ddeItem>
      <ddeItem name="1418.TW-ID" advise="1">
        <values>
          <value t="str">
            <val>1418</val>
          </value>
        </values>
      </ddeItem>
      <ddeItem name="1418.TW-Name" advise="1">
        <values>
          <value t="str">
            <val>東華</val>
          </value>
        </values>
      </ddeItem>
      <ddeItem name="1419.TW-ID" advise="1">
        <values>
          <value t="str">
            <val>1419</val>
          </value>
        </values>
      </ddeItem>
      <ddeItem name="1419.TW-Name" advise="1">
        <values>
          <value t="str">
            <val>新紡</val>
          </value>
        </values>
      </ddeItem>
      <ddeItem name="1423.TW-ID" advise="1">
        <values>
          <value t="str">
            <val>1423</val>
          </value>
        </values>
      </ddeItem>
      <ddeItem name="1423.TW-Name" advise="1">
        <values>
          <value t="str">
            <val>利華</val>
          </value>
        </values>
      </ddeItem>
      <ddeItem name="1432.TW-ID" advise="1">
        <values>
          <value t="str">
            <val>1432</val>
          </value>
        </values>
      </ddeItem>
      <ddeItem name="1432.TW-Name" advise="1">
        <values>
          <value t="str">
            <val>大魯閣</val>
          </value>
        </values>
      </ddeItem>
      <ddeItem name="1434.TW-ID" advise="1">
        <values>
          <value t="str">
            <val>1434</val>
          </value>
        </values>
      </ddeItem>
      <ddeItem name="1434.TW-Name" advise="1">
        <values>
          <value t="str">
            <val>福懋</val>
          </value>
        </values>
      </ddeItem>
      <ddeItem name="1435.TW-ID" advise="1">
        <values>
          <value t="str">
            <val>1435</val>
          </value>
        </values>
      </ddeItem>
      <ddeItem name="1435.TW-Name" advise="1">
        <values>
          <value t="str">
            <val>中福</val>
          </value>
        </values>
      </ddeItem>
      <ddeItem name="1436.TW-ID" advise="1">
        <values>
          <value t="str">
            <val>1436</val>
          </value>
        </values>
      </ddeItem>
      <ddeItem name="1436.TW-Name" advise="1">
        <values>
          <value t="str">
            <val>華友聯</val>
          </value>
        </values>
      </ddeItem>
      <ddeItem name="1437.TW-ID" advise="1">
        <values>
          <value t="str">
            <val>1437</val>
          </value>
        </values>
      </ddeItem>
      <ddeItem name="1437.TW-Name" advise="1">
        <values>
          <value t="str">
            <val>勤益控</val>
          </value>
        </values>
      </ddeItem>
      <ddeItem name="1438.TW-ID" advise="1">
        <values>
          <value t="str">
            <val>1438</val>
          </value>
        </values>
      </ddeItem>
      <ddeItem name="1438.TW-Name" advise="1">
        <values>
          <value t="str">
            <val>三地開發</val>
          </value>
        </values>
      </ddeItem>
      <ddeItem name="1439.TW-ID" advise="1">
        <values>
          <value t="str">
            <val>1439</val>
          </value>
        </values>
      </ddeItem>
      <ddeItem name="1439.TW-Name" advise="1">
        <values>
          <value t="str">
            <val>雋揚</val>
          </value>
        </values>
      </ddeItem>
      <ddeItem name="1440.TW-ID" advise="1">
        <values>
          <value t="str">
            <val>1440</val>
          </value>
        </values>
      </ddeItem>
      <ddeItem name="1440.TW-Name" advise="1">
        <values>
          <value t="str">
            <val>南紡</val>
          </value>
        </values>
      </ddeItem>
      <ddeItem name="1441.TW-ID" advise="1">
        <values>
          <value t="str">
            <val>1441</val>
          </value>
        </values>
      </ddeItem>
      <ddeItem name="1441.TW-Name" advise="1">
        <values>
          <value t="str">
            <val>大東</val>
          </value>
        </values>
      </ddeItem>
      <ddeItem name="1442.TW-ID" advise="1">
        <values>
          <value t="str">
            <val>1442</val>
          </value>
        </values>
      </ddeItem>
      <ddeItem name="1442.TW-Name" advise="1">
        <values>
          <value t="str">
            <val>名軒</val>
          </value>
        </values>
      </ddeItem>
      <ddeItem name="1443.TW-ID" advise="1">
        <values>
          <value t="str">
            <val>1443</val>
          </value>
        </values>
      </ddeItem>
      <ddeItem name="1443.TW-Name" advise="1">
        <values>
          <value t="str">
            <val>立益物流</val>
          </value>
        </values>
      </ddeItem>
      <ddeItem name="1444.TW-ID" advise="1">
        <values>
          <value t="str">
            <val>1444</val>
          </value>
        </values>
      </ddeItem>
      <ddeItem name="1444.TW-Name" advise="1">
        <values>
          <value t="str">
            <val>力麗</val>
          </value>
        </values>
      </ddeItem>
      <ddeItem name="1445.TW-ID" advise="1">
        <values>
          <value t="str">
            <val>1445</val>
          </value>
        </values>
      </ddeItem>
      <ddeItem name="1445.TW-Name" advise="1">
        <values>
          <value t="str">
            <val>大宇</val>
          </value>
        </values>
      </ddeItem>
      <ddeItem name="1446.TW-ID" advise="1">
        <values>
          <value t="str">
            <val>1446</val>
          </value>
        </values>
      </ddeItem>
      <ddeItem name="1446.TW-Name" advise="1">
        <values>
          <value t="str">
            <val>宏和</val>
          </value>
        </values>
      </ddeItem>
      <ddeItem name="1447.TW-ID" advise="1">
        <values>
          <value t="str">
            <val>1447</val>
          </value>
        </values>
      </ddeItem>
      <ddeItem name="1447.TW-Name" advise="1">
        <values>
          <value t="str">
            <val>力鵬</val>
          </value>
        </values>
      </ddeItem>
      <ddeItem name="1449.TW-ID" advise="1">
        <values>
          <value t="str">
            <val>1449</val>
          </value>
        </values>
      </ddeItem>
      <ddeItem name="1449.TW-Name" advise="1">
        <values>
          <value t="str">
            <val>佳和</val>
          </value>
        </values>
      </ddeItem>
      <ddeItem name="1451.TW-ID" advise="1">
        <values>
          <value t="str">
            <val>1451</val>
          </value>
        </values>
      </ddeItem>
      <ddeItem name="1451.TW-Name" advise="1">
        <values>
          <value t="str">
            <val>年興</val>
          </value>
        </values>
      </ddeItem>
      <ddeItem name="1452.TW-ID" advise="1">
        <values>
          <value t="str">
            <val>1452</val>
          </value>
        </values>
      </ddeItem>
      <ddeItem name="1452.TW-Name" advise="1">
        <values>
          <value t="str">
            <val>宏益</val>
          </value>
        </values>
      </ddeItem>
      <ddeItem name="1453.TW-ID" advise="1">
        <values>
          <value t="str">
            <val>1453</val>
          </value>
        </values>
      </ddeItem>
      <ddeItem name="1453.TW-Name" advise="1">
        <values>
          <value t="str">
            <val>大將</val>
          </value>
        </values>
      </ddeItem>
      <ddeItem name="1454.TW-ID" advise="1">
        <values>
          <value t="str">
            <val>1454</val>
          </value>
        </values>
      </ddeItem>
      <ddeItem name="1454.TW-Name" advise="1">
        <values>
          <value t="str">
            <val>台富</val>
          </value>
        </values>
      </ddeItem>
      <ddeItem name="1455.TW-ID" advise="1">
        <values>
          <value t="str">
            <val>1455</val>
          </value>
        </values>
      </ddeItem>
      <ddeItem name="1455.TW-Name" advise="1">
        <values>
          <value t="str">
            <val>集盛</val>
          </value>
        </values>
      </ddeItem>
      <ddeItem name="1456.TW-ID" advise="1">
        <values>
          <value t="str">
            <val>1456</val>
          </value>
        </values>
      </ddeItem>
      <ddeItem name="1456.TW-Name" advise="1">
        <values>
          <value t="str">
            <val>怡華</val>
          </value>
        </values>
      </ddeItem>
      <ddeItem name="1457.TW-ID" advise="1">
        <values>
          <value t="str">
            <val>1457</val>
          </value>
        </values>
      </ddeItem>
      <ddeItem name="1457.TW-Name" advise="1">
        <values>
          <value t="str">
            <val>宜進</val>
          </value>
        </values>
      </ddeItem>
      <ddeItem name="1459.TW-ID" advise="1">
        <values>
          <value t="str">
            <val>1459</val>
          </value>
        </values>
      </ddeItem>
      <ddeItem name="1459.TW-Name" advise="1">
        <values>
          <value t="str">
            <val>聯發</val>
          </value>
        </values>
      </ddeItem>
      <ddeItem name="1460.TW-ID" advise="1">
        <values>
          <value t="str">
            <val>1460</val>
          </value>
        </values>
      </ddeItem>
      <ddeItem name="1460.TW-Name" advise="1">
        <values>
          <value t="str">
            <val>宏遠</val>
          </value>
        </values>
      </ddeItem>
      <ddeItem name="1463.TW-ID" advise="1">
        <values>
          <value t="str">
            <val>1463</val>
          </value>
        </values>
      </ddeItem>
      <ddeItem name="1463.TW-Name" advise="1">
        <values>
          <value t="str">
            <val>強盛</val>
          </value>
        </values>
      </ddeItem>
      <ddeItem name="1464.TW-ID" advise="1">
        <values>
          <value t="str">
            <val>1464</val>
          </value>
        </values>
      </ddeItem>
      <ddeItem name="1464.TW-Name" advise="1">
        <values>
          <value t="str">
            <val>得力</val>
          </value>
        </values>
      </ddeItem>
      <ddeItem name="1465.TW-ID" advise="1">
        <values>
          <value t="str">
            <val>1465</val>
          </value>
        </values>
      </ddeItem>
      <ddeItem name="1465.TW-Name" advise="1">
        <values>
          <value t="str">
            <val>偉全</val>
          </value>
        </values>
      </ddeItem>
      <ddeItem name="1466.TW-ID" advise="1">
        <values>
          <value t="str">
            <val>1466</val>
          </value>
        </values>
      </ddeItem>
      <ddeItem name="1466.TW-Name" advise="1">
        <values>
          <value t="str">
            <val>聚隆</val>
          </value>
        </values>
      </ddeItem>
      <ddeItem name="1467.TW-ID" advise="1">
        <values>
          <value t="str">
            <val>1467</val>
          </value>
        </values>
      </ddeItem>
      <ddeItem name="1467.TW-Name" advise="1">
        <values>
          <value t="str">
            <val>南緯</val>
          </value>
        </values>
      </ddeItem>
      <ddeItem name="1468.TW-ID" advise="1">
        <values>
          <value t="str">
            <val>1468</val>
          </value>
        </values>
      </ddeItem>
      <ddeItem name="1468.TW-Name" advise="1">
        <values>
          <value t="str">
            <val>昶和</val>
          </value>
        </values>
      </ddeItem>
      <ddeItem name="1470.TW-ID" advise="1">
        <values>
          <value t="str">
            <val>1470</val>
          </value>
        </values>
      </ddeItem>
      <ddeItem name="1470.TW-Name" advise="1">
        <values>
          <value t="str">
            <val>大統新創</val>
          </value>
        </values>
      </ddeItem>
      <ddeItem name="1471.TW-ID" advise="1">
        <values>
          <value t="str">
            <val>1471</val>
          </value>
        </values>
      </ddeItem>
      <ddeItem name="1471.TW-Name" advise="1">
        <values>
          <value t="str">
            <val>首利</val>
          </value>
        </values>
      </ddeItem>
      <ddeItem name="1472.TW-ID" advise="1">
        <values>
          <value t="str">
            <val>1472</val>
          </value>
        </values>
      </ddeItem>
      <ddeItem name="1472.TW-Name" advise="1">
        <values>
          <value t="str">
            <val>三洋實業</val>
          </value>
        </values>
      </ddeItem>
      <ddeItem name="1473.TW-ID" advise="1">
        <values>
          <value t="str">
            <val>1473</val>
          </value>
        </values>
      </ddeItem>
      <ddeItem name="1473.TW-Name" advise="1">
        <values>
          <value t="str">
            <val>台南</val>
          </value>
        </values>
      </ddeItem>
      <ddeItem name="1474.TW-ID" advise="1">
        <values>
          <value t="str">
            <val>1474</val>
          </value>
        </values>
      </ddeItem>
      <ddeItem name="1474.TW-Name" advise="1">
        <values>
          <value t="str">
            <val>弘裕</val>
          </value>
        </values>
      </ddeItem>
      <ddeItem name="1475.TW-ID" advise="1">
        <values>
          <value t="str">
            <val>1475</val>
          </value>
        </values>
      </ddeItem>
      <ddeItem name="1475.TW-Name" advise="1">
        <values>
          <value t="str">
            <val>業旺</val>
          </value>
        </values>
      </ddeItem>
      <ddeItem name="1476.TW-ID" advise="1">
        <values>
          <value t="str">
            <val>1476</val>
          </value>
        </values>
      </ddeItem>
      <ddeItem name="1476.TW-Name" advise="1">
        <values>
          <value t="str">
            <val>儒鴻</val>
          </value>
        </values>
      </ddeItem>
      <ddeItem name="1477.TW-ID" advise="1">
        <values>
          <value t="str">
            <val>1477</val>
          </value>
        </values>
      </ddeItem>
      <ddeItem name="1477.TW-Name" advise="1">
        <values>
          <value t="str">
            <val>聚陽</val>
          </value>
        </values>
      </ddeItem>
      <ddeItem name="1503.TW-ID" advise="1">
        <values>
          <value t="str">
            <val>1503</val>
          </value>
        </values>
      </ddeItem>
      <ddeItem name="1503.TW-Name" advise="1">
        <values>
          <value t="str">
            <val>士電</val>
          </value>
        </values>
      </ddeItem>
      <ddeItem name="1504.TW-ID" advise="1">
        <values>
          <value t="str">
            <val>1504</val>
          </value>
        </values>
      </ddeItem>
      <ddeItem name="1504.TW-Name" advise="1">
        <values>
          <value t="str">
            <val>東元</val>
          </value>
        </values>
      </ddeItem>
      <ddeItem name="1506.TW-ID" advise="1">
        <values>
          <value t="str">
            <val>1506</val>
          </value>
        </values>
      </ddeItem>
      <ddeItem name="1506.TW-Name" advise="1">
        <values>
          <value t="str">
            <val>正道</val>
          </value>
        </values>
      </ddeItem>
      <ddeItem name="1512.TW-ID" advise="1">
        <values>
          <value t="str">
            <val>1512</val>
          </value>
        </values>
      </ddeItem>
      <ddeItem name="1512.TW-Name" advise="1">
        <values>
          <value t="str">
            <val>瑞利</val>
          </value>
        </values>
      </ddeItem>
      <ddeItem name="1513.TW-ID" advise="1">
        <values>
          <value t="str">
            <val>1513</val>
          </value>
        </values>
      </ddeItem>
      <ddeItem name="1513.TW-Name" advise="1">
        <values>
          <value t="str">
            <val>中興電</val>
          </value>
        </values>
      </ddeItem>
      <ddeItem name="1514.TW-ID" advise="1">
        <values>
          <value t="str">
            <val>1514</val>
          </value>
        </values>
      </ddeItem>
      <ddeItem name="1514.TW-Name" advise="1">
        <values>
          <value t="str">
            <val>亞力</val>
          </value>
        </values>
      </ddeItem>
      <ddeItem name="1515.TW-ID" advise="1">
        <values>
          <value t="str">
            <val>1515</val>
          </value>
        </values>
      </ddeItem>
      <ddeItem name="1515.TW-Name" advise="1">
        <values>
          <value t="str">
            <val>力山</val>
          </value>
        </values>
      </ddeItem>
      <ddeItem name="1516.TW-ID" advise="1">
        <values>
          <value t="str">
            <val>1516</val>
          </value>
        </values>
      </ddeItem>
      <ddeItem name="1516.TW-Name" advise="1">
        <values>
          <value t="str">
            <val>川飛</val>
          </value>
        </values>
      </ddeItem>
      <ddeItem name="1517.TW-ID" advise="1">
        <values>
          <value t="str">
            <val>1517</val>
          </value>
        </values>
      </ddeItem>
      <ddeItem name="1517.TW-Name" advise="1">
        <values>
          <value t="str">
            <val>利奇</val>
          </value>
        </values>
      </ddeItem>
      <ddeItem name="1519.TW-ID" advise="1">
        <values>
          <value t="str">
            <val>1519</val>
          </value>
        </values>
      </ddeItem>
      <ddeItem name="1519.TW-Name" advise="1">
        <values>
          <value t="str">
            <val>華城</val>
          </value>
        </values>
      </ddeItem>
      <ddeItem name="1521.TW-ID" advise="1">
        <values>
          <value t="str">
            <val>1521</val>
          </value>
        </values>
      </ddeItem>
      <ddeItem name="1521.TW-Name" advise="1">
        <values>
          <value t="str">
            <val>大億</val>
          </value>
        </values>
      </ddeItem>
      <ddeItem name="1522.TW-ID" advise="1">
        <values>
          <value t="str">
            <val>1522</val>
          </value>
        </values>
      </ddeItem>
      <ddeItem name="1522.TW-Name" advise="1">
        <values>
          <value t="str">
            <val>堤維西</val>
          </value>
        </values>
      </ddeItem>
      <ddeItem name="1524.TW-ID" advise="1">
        <values>
          <value t="str">
            <val>1524</val>
          </value>
        </values>
      </ddeItem>
      <ddeItem name="1524.TW-Name" advise="1">
        <values>
          <value t="str">
            <val>耿鼎</val>
          </value>
        </values>
      </ddeItem>
      <ddeItem name="1525.TW-ID" advise="1">
        <values>
          <value t="str">
            <val>1525</val>
          </value>
        </values>
      </ddeItem>
      <ddeItem name="1525.TW-Name" advise="1">
        <values>
          <value t="str">
            <val>江申</val>
          </value>
        </values>
      </ddeItem>
      <ddeItem name="1526.TW-ID" advise="1">
        <values>
          <value t="str">
            <val>1526</val>
          </value>
        </values>
      </ddeItem>
      <ddeItem name="1526.TW-Name" advise="1">
        <values>
          <value t="str">
            <val>日馳</val>
          </value>
        </values>
      </ddeItem>
      <ddeItem name="1527.TW-ID" advise="1">
        <values>
          <value t="str">
            <val>1527</val>
          </value>
        </values>
      </ddeItem>
      <ddeItem name="1527.TW-Name" advise="1">
        <values>
          <value t="str">
            <val>鑽全</val>
          </value>
        </values>
      </ddeItem>
      <ddeItem name="1528.TW-ID" advise="1">
        <values>
          <value t="str">
            <val>1528</val>
          </value>
        </values>
      </ddeItem>
      <ddeItem name="1528.TW-Name" advise="1">
        <values>
          <value t="str">
            <val>恩德</val>
          </value>
        </values>
      </ddeItem>
      <ddeItem name="1529.TW-ID" advise="1">
        <values>
          <value t="str">
            <val>1529</val>
          </value>
        </values>
      </ddeItem>
      <ddeItem name="1529.TW-Name" advise="1">
        <values>
          <value t="str">
            <val>樂事綠能</val>
          </value>
        </values>
      </ddeItem>
      <ddeItem name="1530.TW-ID" advise="1">
        <values>
          <value t="str">
            <val>1530</val>
          </value>
        </values>
      </ddeItem>
      <ddeItem name="1530.TW-Name" advise="1">
        <values>
          <value t="str">
            <val>亞崴</val>
          </value>
        </values>
      </ddeItem>
      <ddeItem name="1531.TW-ID" advise="1">
        <values>
          <value t="str">
            <val>1531</val>
          </value>
        </values>
      </ddeItem>
      <ddeItem name="1531.TW-Name" advise="1">
        <values>
          <value t="str">
            <val>高林股</val>
          </value>
        </values>
      </ddeItem>
      <ddeItem name="1532.TW-ID" advise="1">
        <values>
          <value t="str">
            <val>1532</val>
          </value>
        </values>
      </ddeItem>
      <ddeItem name="1532.TW-Name" advise="1">
        <values>
          <value t="str">
            <val>勤美</val>
          </value>
        </values>
      </ddeItem>
      <ddeItem name="1533.TW-ID" advise="1">
        <values>
          <value t="str">
            <val>1533</val>
          </value>
        </values>
      </ddeItem>
      <ddeItem name="1533.TW-Name" advise="1">
        <values>
          <value t="str">
            <val>車王電</val>
          </value>
        </values>
      </ddeItem>
      <ddeItem name="1535.TW-ID" advise="1">
        <values>
          <value t="str">
            <val>1535</val>
          </value>
        </values>
      </ddeItem>
      <ddeItem name="1535.TW-Name" advise="1">
        <values>
          <value t="str">
            <val>中宇</val>
          </value>
        </values>
      </ddeItem>
      <ddeItem name="1536.TW-ID" advise="1">
        <values>
          <value t="str">
            <val>1536</val>
          </value>
        </values>
      </ddeItem>
      <ddeItem name="1536.TW-Name" advise="1">
        <values>
          <value t="str">
            <val>和大</val>
          </value>
        </values>
      </ddeItem>
      <ddeItem name="1537.TW-ID" advise="1">
        <values>
          <value t="str">
            <val>1537</val>
          </value>
        </values>
      </ddeItem>
      <ddeItem name="1537.TW-Name" advise="1">
        <values>
          <value t="str">
            <val>廣隆</val>
          </value>
        </values>
      </ddeItem>
      <ddeItem name="1539.TW-ID" advise="1">
        <values>
          <value t="str">
            <val>1539</val>
          </value>
        </values>
      </ddeItem>
      <ddeItem name="1539.TW-Name" advise="1">
        <values>
          <value t="str">
            <val>巨庭</val>
          </value>
        </values>
      </ddeItem>
      <ddeItem name="1540.TW-ID" advise="1">
        <values>
          <value t="str">
            <val>1540</val>
          </value>
        </values>
      </ddeItem>
      <ddeItem name="1540.TW-Name" advise="1">
        <values>
          <value t="str">
            <val>喬福</val>
          </value>
        </values>
      </ddeItem>
      <ddeItem name="1541.TW-ID" advise="1">
        <values>
          <value t="str">
            <val>1541</val>
          </value>
        </values>
      </ddeItem>
      <ddeItem name="1541.TW-Name" advise="1">
        <values>
          <value t="str">
            <val>錩泰</val>
          </value>
        </values>
      </ddeItem>
      <ddeItem name="1558.TW-ID" advise="1">
        <values>
          <value t="str">
            <val>1558</val>
          </value>
        </values>
      </ddeItem>
      <ddeItem name="1558.TW-Name" advise="1">
        <values>
          <value t="str">
            <val>伸興</val>
          </value>
        </values>
      </ddeItem>
      <ddeItem name="1560.TW-ID" advise="1">
        <values>
          <value t="str">
            <val>1560</val>
          </value>
        </values>
      </ddeItem>
      <ddeItem name="1560.TW-Name" advise="1">
        <values>
          <value t="str">
            <val>中砂</val>
          </value>
        </values>
      </ddeItem>
      <ddeItem name="1568.TW-ID" advise="1">
        <values>
          <value t="str">
            <val>1568</val>
          </value>
        </values>
      </ddeItem>
      <ddeItem name="1568.TW-Name" advise="1">
        <values>
          <value t="str">
            <val>倉佑</val>
          </value>
        </values>
      </ddeItem>
      <ddeItem name="1582.TW-ID" advise="1">
        <values>
          <value t="str">
            <val>1582</val>
          </value>
        </values>
      </ddeItem>
      <ddeItem name="1582.TW-Name" advise="1">
        <values>
          <value t="str">
            <val>信錦</val>
          </value>
        </values>
      </ddeItem>
      <ddeItem name="1583.TW-ID" advise="1">
        <values>
          <value t="str">
            <val>1583</val>
          </value>
        </values>
      </ddeItem>
      <ddeItem name="1583.TW-Name" advise="1">
        <values>
          <value t="str">
            <val>程泰</val>
          </value>
        </values>
      </ddeItem>
      <ddeItem name="1587.TW-ID" advise="1">
        <values>
          <value t="str">
            <val>1587</val>
          </value>
        </values>
      </ddeItem>
      <ddeItem name="1587.TW-Name" advise="1">
        <values>
          <value t="str">
            <val>吉茂</val>
          </value>
        </values>
      </ddeItem>
      <ddeItem name="1589.TW-ID" advise="1">
        <values>
          <value t="str">
            <val>1589</val>
          </value>
        </values>
      </ddeItem>
      <ddeItem name="1589.TW-Name" advise="1">
        <values>
          <value t="str">
            <val>永冠-KY</val>
          </value>
        </values>
      </ddeItem>
      <ddeItem name="1590.TW-ID" advise="1">
        <values>
          <value t="str">
            <val>1590</val>
          </value>
        </values>
      </ddeItem>
      <ddeItem name="1590.TW-Name" advise="1">
        <values>
          <value t="str">
            <val>亞德客-KY</val>
          </value>
        </values>
      </ddeItem>
      <ddeItem name="1597.TW-ID" advise="1">
        <values>
          <value t="str">
            <val>1597</val>
          </value>
        </values>
      </ddeItem>
      <ddeItem name="1597.TW-Name" advise="1">
        <values>
          <value t="str">
            <val>直得</val>
          </value>
        </values>
      </ddeItem>
      <ddeItem name="1598.TW-ID" advise="1">
        <values>
          <value t="str">
            <val>1598</val>
          </value>
        </values>
      </ddeItem>
      <ddeItem name="1598.TW-Name" advise="1">
        <values>
          <value t="str">
            <val>岱宇</val>
          </value>
        </values>
      </ddeItem>
      <ddeItem name="1603.TW-ID" advise="1">
        <values>
          <value t="str">
            <val>1603</val>
          </value>
        </values>
      </ddeItem>
      <ddeItem name="1603.TW-Name" advise="1">
        <values>
          <value t="str">
            <val>華電</val>
          </value>
        </values>
      </ddeItem>
      <ddeItem name="1604.TW-ID" advise="1">
        <values>
          <value t="str">
            <val>1604</val>
          </value>
        </values>
      </ddeItem>
      <ddeItem name="1604.TW-Name" advise="1">
        <values>
          <value t="str">
            <val>聲寶</val>
          </value>
        </values>
      </ddeItem>
      <ddeItem name="1605.TW-ID" advise="1">
        <values>
          <value t="str">
            <val>1605</val>
          </value>
        </values>
      </ddeItem>
      <ddeItem name="1605.TW-Name" advise="1">
        <values>
          <value t="str">
            <val>華新</val>
          </value>
        </values>
      </ddeItem>
      <ddeItem name="1608.TW-ID" advise="1">
        <values>
          <value t="str">
            <val>1608</val>
          </value>
        </values>
      </ddeItem>
      <ddeItem name="1608.TW-Name" advise="1">
        <values>
          <value t="str">
            <val>華榮</val>
          </value>
        </values>
      </ddeItem>
      <ddeItem name="1609.TW-ID" advise="1">
        <values>
          <value t="str">
            <val>1609</val>
          </value>
        </values>
      </ddeItem>
      <ddeItem name="1609.TW-Name" advise="1">
        <values>
          <value t="str">
            <val>大亞</val>
          </value>
        </values>
      </ddeItem>
      <ddeItem name="1611.TW-ID" advise="1">
        <values>
          <value t="str">
            <val>1611</val>
          </value>
        </values>
      </ddeItem>
      <ddeItem name="1611.TW-Name" advise="1">
        <values>
          <value t="str">
            <val>中電</val>
          </value>
        </values>
      </ddeItem>
      <ddeItem name="1612.TW-ID" advise="1">
        <values>
          <value t="str">
            <val>1612</val>
          </value>
        </values>
      </ddeItem>
      <ddeItem name="1612.TW-Name" advise="1">
        <values>
          <value t="str">
            <val>宏泰</val>
          </value>
        </values>
      </ddeItem>
      <ddeItem name="1614.TW-ID" advise="1">
        <values>
          <value t="str">
            <val>1614</val>
          </value>
        </values>
      </ddeItem>
      <ddeItem name="1614.TW-Name" advise="1">
        <values>
          <value t="str">
            <val>三洋電</val>
          </value>
        </values>
      </ddeItem>
      <ddeItem name="1615.TW-ID" advise="1">
        <values>
          <value t="str">
            <val>1615</val>
          </value>
        </values>
      </ddeItem>
      <ddeItem name="1615.TW-Name" advise="1">
        <values>
          <value t="str">
            <val>大山</val>
          </value>
        </values>
      </ddeItem>
      <ddeItem name="1616.TW-ID" advise="1">
        <values>
          <value t="str">
            <val>1616</val>
          </value>
        </values>
      </ddeItem>
      <ddeItem name="1616.TW-Name" advise="1">
        <values>
          <value t="str">
            <val>億泰</val>
          </value>
        </values>
      </ddeItem>
      <ddeItem name="1617.TW-ID" advise="1">
        <values>
          <value t="str">
            <val>1617</val>
          </value>
        </values>
      </ddeItem>
      <ddeItem name="1617.TW-Name" advise="1">
        <values>
          <value t="str">
            <val>榮星</val>
          </value>
        </values>
      </ddeItem>
      <ddeItem name="1618.TW-ID" advise="1">
        <values>
          <value t="str">
            <val>1618</val>
          </value>
        </values>
      </ddeItem>
      <ddeItem name="1618.TW-Name" advise="1">
        <values>
          <value t="str">
            <val>合機</val>
          </value>
        </values>
      </ddeItem>
      <ddeItem name="1626.TW-ID" advise="1">
        <values>
          <value t="str">
            <val>1626</val>
          </value>
        </values>
      </ddeItem>
      <ddeItem name="1626.TW-Name" advise="1">
        <values>
          <value t="str">
            <val>艾美特-KY</val>
          </value>
        </values>
      </ddeItem>
      <ddeItem name="1701.TW-ID" advise="1">
        <values>
          <value t="str">
            <val>1701</val>
          </value>
        </values>
      </ddeItem>
      <ddeItem name="1701.TW-Name" advise="1">
        <values>
          <value t="str">
            <val>中化</val>
          </value>
        </values>
      </ddeItem>
      <ddeItem name="1702.TW-ID" advise="1">
        <values>
          <value t="str">
            <val>1702</val>
          </value>
        </values>
      </ddeItem>
      <ddeItem name="1702.TW-Name" advise="1">
        <values>
          <value t="str">
            <val>南僑</val>
          </value>
        </values>
      </ddeItem>
      <ddeItem name="1707.TW-ID" advise="1">
        <values>
          <value t="str">
            <val>1707</val>
          </value>
        </values>
      </ddeItem>
      <ddeItem name="1707.TW-Name" advise="1">
        <values>
          <value t="str">
            <val>葡萄王</val>
          </value>
        </values>
      </ddeItem>
      <ddeItem name="1708.TW-ID" advise="1">
        <values>
          <value t="str">
            <val>1708</val>
          </value>
        </values>
      </ddeItem>
      <ddeItem name="1708.TW-Name" advise="1">
        <values>
          <value t="str">
            <val>東鹼</val>
          </value>
        </values>
      </ddeItem>
      <ddeItem name="1709.TW-ID" advise="1">
        <values>
          <value t="str">
            <val>1709</val>
          </value>
        </values>
      </ddeItem>
      <ddeItem name="1709.TW-Name" advise="1">
        <values>
          <value t="str">
            <val>和益</val>
          </value>
        </values>
      </ddeItem>
      <ddeItem name="1710.TW-ID" advise="1">
        <values>
          <value t="str">
            <val>1710</val>
          </value>
        </values>
      </ddeItem>
      <ddeItem name="1710.TW-Name" advise="1">
        <values>
          <value t="str">
            <val>東聯</val>
          </value>
        </values>
      </ddeItem>
      <ddeItem name="1711.TW-ID" advise="1">
        <values>
          <value t="str">
            <val>1711</val>
          </value>
        </values>
      </ddeItem>
      <ddeItem name="1711.TW-Name" advise="1">
        <values>
          <value t="str">
            <val>永光</val>
          </value>
        </values>
      </ddeItem>
      <ddeItem name="1712.TW-ID" advise="1">
        <values>
          <value t="str">
            <val>1712</val>
          </value>
        </values>
      </ddeItem>
      <ddeItem name="1712.TW-Name" advise="1">
        <values>
          <value t="str">
            <val>興農</val>
          </value>
        </values>
      </ddeItem>
      <ddeItem name="1713.TW-ID" advise="1">
        <values>
          <value t="str">
            <val>1713</val>
          </value>
        </values>
      </ddeItem>
      <ddeItem name="1713.TW-Name" advise="1">
        <values>
          <value t="str">
            <val>國化</val>
          </value>
        </values>
      </ddeItem>
      <ddeItem name="1714.TW-ID" advise="1">
        <values>
          <value t="str">
            <val>1714</val>
          </value>
        </values>
      </ddeItem>
      <ddeItem name="1714.TW-Name" advise="1">
        <values>
          <value t="str">
            <val>和桐</val>
          </value>
        </values>
      </ddeItem>
      <ddeItem name="1717.TW-ID" advise="1">
        <values>
          <value t="str">
            <val>1717</val>
          </value>
        </values>
      </ddeItem>
      <ddeItem name="1717.TW-Name" advise="1">
        <values>
          <value t="str">
            <val>長興</val>
          </value>
        </values>
      </ddeItem>
      <ddeItem name="1718.TW-ID" advise="1">
        <values>
          <value t="str">
            <val>1718</val>
          </value>
        </values>
      </ddeItem>
      <ddeItem name="1718.TW-Name" advise="1">
        <values>
          <value t="str">
            <val>中纖</val>
          </value>
        </values>
      </ddeItem>
      <ddeItem name="1720.TW-ID" advise="1">
        <values>
          <value t="str">
            <val>1720</val>
          </value>
        </values>
      </ddeItem>
      <ddeItem name="1720.TW-Name" advise="1">
        <values>
          <value t="str">
            <val>生達</val>
          </value>
        </values>
      </ddeItem>
      <ddeItem name="1721.TW-ID" advise="1">
        <values>
          <value t="str">
            <val>1721</val>
          </value>
        </values>
      </ddeItem>
      <ddeItem name="1721.TW-Name" advise="1">
        <values>
          <value t="str">
            <val>三晃</val>
          </value>
        </values>
      </ddeItem>
      <ddeItem name="1722.TW-ID" advise="1">
        <values>
          <value t="str">
            <val>1722</val>
          </value>
        </values>
      </ddeItem>
      <ddeItem name="1722.TW-Name" advise="1">
        <values>
          <value t="str">
            <val>台肥</val>
          </value>
        </values>
      </ddeItem>
      <ddeItem name="1723.TW-ID" advise="1">
        <values>
          <value t="str">
            <val>1723</val>
          </value>
        </values>
      </ddeItem>
      <ddeItem name="1723.TW-Name" advise="1">
        <values>
          <value t="str">
            <val>中碳</val>
          </value>
        </values>
      </ddeItem>
      <ddeItem name="1725.TW-ID" advise="1">
        <values>
          <value t="str">
            <val>1725</val>
          </value>
        </values>
      </ddeItem>
      <ddeItem name="1725.TW-Name" advise="1">
        <values>
          <value t="str">
            <val>元禎</val>
          </value>
        </values>
      </ddeItem>
      <ddeItem name="1726.TW-ID" advise="1">
        <values>
          <value t="str">
            <val>1726</val>
          </value>
        </values>
      </ddeItem>
      <ddeItem name="1726.TW-Name" advise="1">
        <values>
          <value t="str">
            <val>永記</val>
          </value>
        </values>
      </ddeItem>
      <ddeItem name="1727.TW-ID" advise="1">
        <values>
          <value t="str">
            <val>1727</val>
          </value>
        </values>
      </ddeItem>
      <ddeItem name="1727.TW-Name" advise="1">
        <values>
          <value t="str">
            <val>中華化</val>
          </value>
        </values>
      </ddeItem>
      <ddeItem name="1730.TW-ID" advise="1">
        <values>
          <value t="str">
            <val>1730</val>
          </value>
        </values>
      </ddeItem>
      <ddeItem name="1730.TW-Name" advise="1">
        <values>
          <value t="str">
            <val>花仙子</val>
          </value>
        </values>
      </ddeItem>
      <ddeItem name="1731.TW-ID" advise="1">
        <values>
          <value t="str">
            <val>1731</val>
          </value>
        </values>
      </ddeItem>
      <ddeItem name="1731.TW-Name" advise="1">
        <values>
          <value t="str">
            <val>美吾華</val>
          </value>
        </values>
      </ddeItem>
      <ddeItem name="1732.TW-ID" advise="1">
        <values>
          <value t="str">
            <val>1732</val>
          </value>
        </values>
      </ddeItem>
      <ddeItem name="1732.TW-Name" advise="1">
        <values>
          <value t="str">
            <val>毛寶</val>
          </value>
        </values>
      </ddeItem>
      <ddeItem name="1733.TW-ID" advise="1">
        <values>
          <value t="str">
            <val>1733</val>
          </value>
        </values>
      </ddeItem>
      <ddeItem name="1733.TW-Name" advise="1">
        <values>
          <value t="str">
            <val>五鼎</val>
          </value>
        </values>
      </ddeItem>
      <ddeItem name="1734.TW-ID" advise="1">
        <values>
          <value t="str">
            <val>1734</val>
          </value>
        </values>
      </ddeItem>
      <ddeItem name="1734.TW-Name" advise="1">
        <values>
          <value t="str">
            <val>杏輝</val>
          </value>
        </values>
      </ddeItem>
      <ddeItem name="1735.TW-ID" advise="1">
        <values>
          <value t="str">
            <val>1735</val>
          </value>
        </values>
      </ddeItem>
      <ddeItem name="1735.TW-Name" advise="1">
        <values>
          <value t="str">
            <val>日勝化</val>
          </value>
        </values>
      </ddeItem>
      <ddeItem name="1736.TW-ID" advise="1">
        <values>
          <value t="str">
            <val>1736</val>
          </value>
        </values>
      </ddeItem>
      <ddeItem name="1736.TW-Name" advise="1">
        <values>
          <value t="str">
            <val>喬山</val>
          </value>
        </values>
      </ddeItem>
      <ddeItem name="1737.TW-ID" advise="1">
        <values>
          <value t="str">
            <val>1737</val>
          </value>
        </values>
      </ddeItem>
      <ddeItem name="1737.TW-Name" advise="1">
        <values>
          <value t="str">
            <val>臺鹽</val>
          </value>
        </values>
      </ddeItem>
      <ddeItem name="1752.TW-ID" advise="1">
        <values>
          <value t="str">
            <val>1752</val>
          </value>
        </values>
      </ddeItem>
      <ddeItem name="1752.TW-Name" advise="1">
        <values>
          <value t="str">
            <val>南光</val>
          </value>
        </values>
      </ddeItem>
      <ddeItem name="1760.TW-ID" advise="1">
        <values>
          <value t="str">
            <val>1760</val>
          </value>
        </values>
      </ddeItem>
      <ddeItem name="1760.TW-Name" advise="1">
        <values>
          <value t="str">
            <val>寶齡富錦</val>
          </value>
        </values>
      </ddeItem>
      <ddeItem name="1762.TW-ID" advise="1">
        <values>
          <value t="str">
            <val>1762</val>
          </value>
        </values>
      </ddeItem>
      <ddeItem name="1762.TW-Name" advise="1">
        <values>
          <value t="str">
            <val>中化生</val>
          </value>
        </values>
      </ddeItem>
      <ddeItem name="1773.TW-ID" advise="1">
        <values>
          <value t="str">
            <val>1773</val>
          </value>
        </values>
      </ddeItem>
      <ddeItem name="1773.TW-Name" advise="1">
        <values>
          <value t="str">
            <val>勝一</val>
          </value>
        </values>
      </ddeItem>
      <ddeItem name="1776.TW-ID" advise="1">
        <values>
          <value t="str">
            <val>1776</val>
          </value>
        </values>
      </ddeItem>
      <ddeItem name="1776.TW-Name" advise="1">
        <values>
          <value t="str">
            <val>展宇</val>
          </value>
        </values>
      </ddeItem>
      <ddeItem name="1783.TW-ID" advise="1">
        <values>
          <value t="str">
            <val>1783</val>
          </value>
        </values>
      </ddeItem>
      <ddeItem name="1783.TW-Name" advise="1">
        <values>
          <value t="str">
            <val>和康生</val>
          </value>
        </values>
      </ddeItem>
      <ddeItem name="1786.TW-ID" advise="1">
        <values>
          <value t="str">
            <val>1786</val>
          </value>
        </values>
      </ddeItem>
      <ddeItem name="1786.TW-Name" advise="1">
        <values>
          <value t="str">
            <val>科妍</val>
          </value>
        </values>
      </ddeItem>
      <ddeItem name="1789.TW-ID" advise="1">
        <values>
          <value t="str">
            <val>1789</val>
          </value>
        </values>
      </ddeItem>
      <ddeItem name="1789.TW-Name" advise="1">
        <values>
          <value t="str">
            <val>神隆</val>
          </value>
        </values>
      </ddeItem>
      <ddeItem name="1795.TW-ID" advise="1">
        <values>
          <value t="str">
            <val>1795</val>
          </value>
        </values>
      </ddeItem>
      <ddeItem name="1795.TW-Name" advise="1">
        <values>
          <value t="str">
            <val>美時</val>
          </value>
        </values>
      </ddeItem>
      <ddeItem name="1802.TW-ID" advise="1">
        <values>
          <value t="str">
            <val>1802</val>
          </value>
        </values>
      </ddeItem>
      <ddeItem name="1802.TW-Name" advise="1">
        <values>
          <value t="str">
            <val>台玻</val>
          </value>
        </values>
      </ddeItem>
      <ddeItem name="1805.TW-ID" advise="1">
        <values>
          <value t="str">
            <val>1805</val>
          </value>
        </values>
      </ddeItem>
      <ddeItem name="1805.TW-Name" advise="1">
        <values>
          <value t="str">
            <val>寶徠</val>
          </value>
        </values>
      </ddeItem>
      <ddeItem name="1806.TW-ID" advise="1">
        <values>
          <value t="str">
            <val>1806</val>
          </value>
        </values>
      </ddeItem>
      <ddeItem name="1806.TW-Name" advise="1">
        <values>
          <value t="str">
            <val>冠軍</val>
          </value>
        </values>
      </ddeItem>
      <ddeItem name="1808.TW-ID" advise="1">
        <values>
          <value t="str">
            <val>1808</val>
          </value>
        </values>
      </ddeItem>
      <ddeItem name="1808.TW-Name" advise="1">
        <values>
          <value t="str">
            <val>潤隆</val>
          </value>
        </values>
      </ddeItem>
      <ddeItem name="1809.TW-ID" advise="1">
        <values>
          <value t="str">
            <val>1809</val>
          </value>
        </values>
      </ddeItem>
      <ddeItem name="1809.TW-Name" advise="1">
        <values>
          <value t="str">
            <val>中釉</val>
          </value>
        </values>
      </ddeItem>
      <ddeItem name="1810.TW-ID" advise="1">
        <values>
          <value t="str">
            <val>1810</val>
          </value>
        </values>
      </ddeItem>
      <ddeItem name="1810.TW-Name" advise="1">
        <values>
          <value t="str">
            <val>和成</val>
          </value>
        </values>
      </ddeItem>
      <ddeItem name="1817.TW-ID" advise="1">
        <values>
          <value t="str">
            <val>1817</val>
          </value>
        </values>
      </ddeItem>
      <ddeItem name="1817.TW-Name" advise="1">
        <values>
          <value t="str">
            <val>凱撒衛</val>
          </value>
        </values>
      </ddeItem>
      <ddeItem name="1903.TW-ID" advise="1">
        <values>
          <value t="str">
            <val>1903</val>
          </value>
        </values>
      </ddeItem>
      <ddeItem name="1903.TW-Name" advise="1">
        <values>
          <value t="str">
            <val>士紙</val>
          </value>
        </values>
      </ddeItem>
      <ddeItem name="1904.TW-ID" advise="1">
        <values>
          <value t="str">
            <val>1904</val>
          </value>
        </values>
      </ddeItem>
      <ddeItem name="1904.TW-Name" advise="1">
        <values>
          <value t="str">
            <val>正隆</val>
          </value>
        </values>
      </ddeItem>
      <ddeItem name="1905.TW-ID" advise="1">
        <values>
          <value t="str">
            <val>1905</val>
          </value>
        </values>
      </ddeItem>
      <ddeItem name="1905.TW-Name" advise="1">
        <values>
          <value t="str">
            <val>華紙</val>
          </value>
        </values>
      </ddeItem>
      <ddeItem name="1906.TW-ID" advise="1">
        <values>
          <value t="str">
            <val>1906</val>
          </value>
        </values>
      </ddeItem>
      <ddeItem name="1906.TW-Name" advise="1">
        <values>
          <value t="str">
            <val>寶隆</val>
          </value>
        </values>
      </ddeItem>
      <ddeItem name="1907.TW-ID" advise="1">
        <values>
          <value t="str">
            <val>1907</val>
          </value>
        </values>
      </ddeItem>
      <ddeItem name="1907.TW-Name" advise="1">
        <values>
          <value t="str">
            <val>永豐餘</val>
          </value>
        </values>
      </ddeItem>
      <ddeItem name="1909.TW-ID" advise="1">
        <values>
          <value t="str">
            <val>1909</val>
          </value>
        </values>
      </ddeItem>
      <ddeItem name="1909.TW-Name" advise="1">
        <values>
          <value t="str">
            <val>榮成</val>
          </value>
        </values>
      </ddeItem>
      <ddeItem name="2002.TW-ID" advise="1">
        <values>
          <value t="str">
            <val>2002</val>
          </value>
        </values>
      </ddeItem>
      <ddeItem name="2002.TW-Name" advise="1">
        <values>
          <value t="str">
            <val>中鋼</val>
          </value>
        </values>
      </ddeItem>
      <ddeItem name="2006.TW-ID" advise="1">
        <values>
          <value t="str">
            <val>2006</val>
          </value>
        </values>
      </ddeItem>
      <ddeItem name="2006.TW-Name" advise="1">
        <values>
          <value t="str">
            <val>東和鋼鐵</val>
          </value>
        </values>
      </ddeItem>
      <ddeItem name="2007.TW-ID" advise="1">
        <values>
          <value t="str">
            <val>2007</val>
          </value>
        </values>
      </ddeItem>
      <ddeItem name="2007.TW-Name" advise="1">
        <values>
          <value t="str">
            <val>燁興</val>
          </value>
        </values>
      </ddeItem>
      <ddeItem name="2008.TW-ID" advise="1">
        <values>
          <value t="str">
            <val>2008</val>
          </value>
        </values>
      </ddeItem>
      <ddeItem name="2008.TW-Name" advise="1">
        <values>
          <value t="str">
            <val>高興昌</val>
          </value>
        </values>
      </ddeItem>
      <ddeItem name="2009.TW-ID" advise="1">
        <values>
          <value t="str">
            <val>2009</val>
          </value>
        </values>
      </ddeItem>
      <ddeItem name="2009.TW-Name" advise="1">
        <values>
          <value t="str">
            <val>第一銅</val>
          </value>
        </values>
      </ddeItem>
      <ddeItem name="2010.TW-ID" advise="1">
        <values>
          <value t="str">
            <val>2010</val>
          </value>
        </values>
      </ddeItem>
      <ddeItem name="2010.TW-Name" advise="1">
        <values>
          <value t="str">
            <val>春源</val>
          </value>
        </values>
      </ddeItem>
      <ddeItem name="2012.TW-ID" advise="1">
        <values>
          <value t="str">
            <val>2012</val>
          </value>
        </values>
      </ddeItem>
      <ddeItem name="2012.TW-Name" advise="1">
        <values>
          <value t="str">
            <val>春雨</val>
          </value>
        </values>
      </ddeItem>
      <ddeItem name="2013.TW-ID" advise="1">
        <values>
          <value t="str">
            <val>2013</val>
          </value>
        </values>
      </ddeItem>
      <ddeItem name="2013.TW-Name" advise="1">
        <values>
          <value t="str">
            <val>中鋼構</val>
          </value>
        </values>
      </ddeItem>
      <ddeItem name="2014.TW-ID" advise="1">
        <values>
          <value t="str">
            <val>2014</val>
          </value>
        </values>
      </ddeItem>
      <ddeItem name="2014.TW-Name" advise="1">
        <values>
          <value t="str">
            <val>中鴻</val>
          </value>
        </values>
      </ddeItem>
      <ddeItem name="2015.TW-ID" advise="1">
        <values>
          <value t="str">
            <val>2015</val>
          </value>
        </values>
      </ddeItem>
      <ddeItem name="2015.TW-Name" advise="1">
        <values>
          <value t="str">
            <val>豐興</val>
          </value>
        </values>
      </ddeItem>
      <ddeItem name="2017.TW-ID" advise="1">
        <values>
          <value t="str">
            <val>2017</val>
          </value>
        </values>
      </ddeItem>
      <ddeItem name="2017.TW-Name" advise="1">
        <values>
          <value t="str">
            <val>官田鋼</val>
          </value>
        </values>
      </ddeItem>
      <ddeItem name="2020.TW-ID" advise="1">
        <values>
          <value t="str">
            <val>2020</val>
          </value>
        </values>
      </ddeItem>
      <ddeItem name="2020.TW-Name" advise="1">
        <values>
          <value t="str">
            <val>美亞</val>
          </value>
        </values>
      </ddeItem>
      <ddeItem name="2022.TW-ID" advise="1">
        <values>
          <value t="str">
            <val>2022</val>
          </value>
        </values>
      </ddeItem>
      <ddeItem name="2022.TW-Name" advise="1">
        <values>
          <value t="str">
            <val>聚亨</val>
          </value>
        </values>
      </ddeItem>
      <ddeItem name="2023.TW-ID" advise="1">
        <values>
          <value t="str">
            <val>2023</val>
          </value>
        </values>
      </ddeItem>
      <ddeItem name="2023.TW-Name" advise="1">
        <values>
          <value t="str">
            <val>燁輝</val>
          </value>
        </values>
      </ddeItem>
      <ddeItem name="2024.TW-ID" advise="1">
        <values>
          <value t="str">
            <val>2024</val>
          </value>
        </values>
      </ddeItem>
      <ddeItem name="2024.TW-Name" advise="1">
        <values>
          <value t="str">
            <val>志聯</val>
          </value>
        </values>
      </ddeItem>
      <ddeItem name="2025.TW-ID" advise="1">
        <values>
          <value t="str">
            <val>2025</val>
          </value>
        </values>
      </ddeItem>
      <ddeItem name="2025.TW-Name" advise="1">
        <values>
          <value t="str">
            <val>千興</val>
          </value>
        </values>
      </ddeItem>
      <ddeItem name="2027.TW-ID" advise="1">
        <values>
          <value t="str">
            <val>2027</val>
          </value>
        </values>
      </ddeItem>
      <ddeItem name="2027.TW-Name" advise="1">
        <values>
          <value t="str">
            <val>大成鋼</val>
          </value>
        </values>
      </ddeItem>
      <ddeItem name="2028.TW-ID" advise="1">
        <values>
          <value t="str">
            <val>2028</val>
          </value>
        </values>
      </ddeItem>
      <ddeItem name="2028.TW-Name" advise="1">
        <values>
          <value t="str">
            <val>威致</val>
          </value>
        </values>
      </ddeItem>
      <ddeItem name="2029.TW-ID" advise="1">
        <values>
          <value t="str">
            <val>2029</val>
          </value>
        </values>
      </ddeItem>
      <ddeItem name="2029.TW-Name" advise="1">
        <values>
          <value t="str">
            <val>盛餘</val>
          </value>
        </values>
      </ddeItem>
      <ddeItem name="2030.TW-ID" advise="1">
        <values>
          <value t="str">
            <val>2030</val>
          </value>
        </values>
      </ddeItem>
      <ddeItem name="2030.TW-Name" advise="1">
        <values>
          <value t="str">
            <val>彰源</val>
          </value>
        </values>
      </ddeItem>
      <ddeItem name="2031.TW-ID" advise="1">
        <values>
          <value t="str">
            <val>2031</val>
          </value>
        </values>
      </ddeItem>
      <ddeItem name="2031.TW-Name" advise="1">
        <values>
          <value t="str">
            <val>新光鋼</val>
          </value>
        </values>
      </ddeItem>
      <ddeItem name="2032.TW-ID" advise="1">
        <values>
          <value t="str">
            <val>2032</val>
          </value>
        </values>
      </ddeItem>
      <ddeItem name="2032.TW-Name" advise="1">
        <values>
          <value t="str">
            <val>新鋼</val>
          </value>
        </values>
      </ddeItem>
      <ddeItem name="2033.TW-ID" advise="1">
        <values>
          <value t="str">
            <val>2033</val>
          </value>
        </values>
      </ddeItem>
      <ddeItem name="2033.TW-Name" advise="1">
        <values>
          <value t="str">
            <val>佳大</val>
          </value>
        </values>
      </ddeItem>
      <ddeItem name="2034.TW-ID" advise="1">
        <values>
          <value t="str">
            <val>2034</val>
          </value>
        </values>
      </ddeItem>
      <ddeItem name="2034.TW-Name" advise="1">
        <values>
          <value t="str">
            <val>允強</val>
          </value>
        </values>
      </ddeItem>
      <ddeItem name="2038.TW-ID" advise="1">
        <values>
          <value t="str">
            <val>2038</val>
          </value>
        </values>
      </ddeItem>
      <ddeItem name="2038.TW-Name" advise="1">
        <values>
          <value t="str">
            <val>海光</val>
          </value>
        </values>
      </ddeItem>
      <ddeItem name="2049.TW-ID" advise="1">
        <values>
          <value t="str">
            <val>2049</val>
          </value>
        </values>
      </ddeItem>
      <ddeItem name="2049.TW-Name" advise="1">
        <values>
          <value t="str">
            <val>上銀</val>
          </value>
        </values>
      </ddeItem>
      <ddeItem name="2059.TW-ID" advise="1">
        <values>
          <value t="str">
            <val>2059</val>
          </value>
        </values>
      </ddeItem>
      <ddeItem name="2059.TW-Name" advise="1">
        <values>
          <value t="str">
            <val>川湖</val>
          </value>
        </values>
      </ddeItem>
      <ddeItem name="2062.TW-ID" advise="1">
        <values>
          <value t="str">
            <val>2062</val>
          </value>
        </values>
      </ddeItem>
      <ddeItem name="2062.TW-Name" advise="1">
        <values>
          <value t="str">
            <val>橋椿</val>
          </value>
        </values>
      </ddeItem>
      <ddeItem name="2069.TW-ID" advise="1">
        <values>
          <value t="str">
            <val>2069</val>
          </value>
        </values>
      </ddeItem>
      <ddeItem name="2069.TW-Name" advise="1">
        <values>
          <value t="str">
            <val>運錩</val>
          </value>
        </values>
      </ddeItem>
      <ddeItem name="2101.TW-ID" advise="1">
        <values>
          <value t="str">
            <val>2101</val>
          </value>
        </values>
      </ddeItem>
      <ddeItem name="2101.TW-Name" advise="1">
        <values>
          <value t="str">
            <val>南港</val>
          </value>
        </values>
      </ddeItem>
      <ddeItem name="2102.TW-ID" advise="1">
        <values>
          <value t="str">
            <val>2102</val>
          </value>
        </values>
      </ddeItem>
      <ddeItem name="2102.TW-Name" advise="1">
        <values>
          <value t="str">
            <val>泰豐</val>
          </value>
        </values>
      </ddeItem>
      <ddeItem name="2103.TW-ID" advise="1">
        <values>
          <value t="str">
            <val>2103</val>
          </value>
        </values>
      </ddeItem>
      <ddeItem name="2103.TW-Name" advise="1">
        <values>
          <value t="str">
            <val>台橡</val>
          </value>
        </values>
      </ddeItem>
      <ddeItem name="2104.TW-ID" advise="1">
        <values>
          <value t="str">
            <val>2104</val>
          </value>
        </values>
      </ddeItem>
      <ddeItem name="2104.TW-Name" advise="1">
        <values>
          <value t="str">
            <val>國際中橡</val>
          </value>
        </values>
      </ddeItem>
      <ddeItem name="2105.TW-ID" advise="1">
        <values>
          <value t="str">
            <val>2105</val>
          </value>
        </values>
      </ddeItem>
      <ddeItem name="2105.TW-Name" advise="1">
        <values>
          <value t="str">
            <val>正新</val>
          </value>
        </values>
      </ddeItem>
      <ddeItem name="2106.TW-ID" advise="1">
        <values>
          <value t="str">
            <val>2106</val>
          </value>
        </values>
      </ddeItem>
      <ddeItem name="2106.TW-Name" advise="1">
        <values>
          <value t="str">
            <val>建大</val>
          </value>
        </values>
      </ddeItem>
      <ddeItem name="2107.TW-ID" advise="1">
        <values>
          <value t="str">
            <val>2107</val>
          </value>
        </values>
      </ddeItem>
      <ddeItem name="2107.TW-Name" advise="1">
        <values>
          <value t="str">
            <val>厚生</val>
          </value>
        </values>
      </ddeItem>
      <ddeItem name="2108.TW-ID" advise="1">
        <values>
          <value t="str">
            <val>2108</val>
          </value>
        </values>
      </ddeItem>
      <ddeItem name="2108.TW-Name" advise="1">
        <values>
          <value t="str">
            <val>南帝</val>
          </value>
        </values>
      </ddeItem>
      <ddeItem name="2109.TW-ID" advise="1">
        <values>
          <value t="str">
            <val>2109</val>
          </value>
        </values>
      </ddeItem>
      <ddeItem name="2109.TW-Name" advise="1">
        <values>
          <value t="str">
            <val>華豐</val>
          </value>
        </values>
      </ddeItem>
      <ddeItem name="2114.TW-ID" advise="1">
        <values>
          <value t="str">
            <val>2114</val>
          </value>
        </values>
      </ddeItem>
      <ddeItem name="2114.TW-Name" advise="1">
        <values>
          <value t="str">
            <val>鑫永銓</val>
          </value>
        </values>
      </ddeItem>
      <ddeItem name="2115.TW-ID" advise="1">
        <values>
          <value t="str">
            <val>2115</val>
          </value>
        </values>
      </ddeItem>
      <ddeItem name="2115.TW-Name" advise="1">
        <values>
          <value t="str">
            <val>六暉-KY</val>
          </value>
        </values>
      </ddeItem>
      <ddeItem name="2201.TW-ID" advise="1">
        <values>
          <value t="str">
            <val>2201</val>
          </value>
        </values>
      </ddeItem>
      <ddeItem name="2201.TW-Name" advise="1">
        <values>
          <value t="str">
            <val>裕隆</val>
          </value>
        </values>
      </ddeItem>
      <ddeItem name="2204.TW-ID" advise="1">
        <values>
          <value t="str">
            <val>2204</val>
          </value>
        </values>
      </ddeItem>
      <ddeItem name="2204.TW-Name" advise="1">
        <values>
          <value t="str">
            <val>中華</val>
          </value>
        </values>
      </ddeItem>
      <ddeItem name="2206.TW-ID" advise="1">
        <values>
          <value t="str">
            <val>2206</val>
          </value>
        </values>
      </ddeItem>
      <ddeItem name="2206.TW-Name" advise="1">
        <values>
          <value t="str">
            <val>三陽工業</val>
          </value>
        </values>
      </ddeItem>
      <ddeItem name="2207.TW-ID" advise="1">
        <values>
          <value t="str">
            <val>2207</val>
          </value>
        </values>
      </ddeItem>
      <ddeItem name="2207.TW-Name" advise="1">
        <values>
          <value t="str">
            <val>和泰車</val>
          </value>
        </values>
      </ddeItem>
      <ddeItem name="2208.TW-ID" advise="1">
        <values>
          <value t="str">
            <val>2208</val>
          </value>
        </values>
      </ddeItem>
      <ddeItem name="2208.TW-Name" advise="1">
        <values>
          <value t="str">
            <val>台船</val>
          </value>
        </values>
      </ddeItem>
      <ddeItem name="2211.TW-ID" advise="1">
        <values>
          <value t="str">
            <val>2211</val>
          </value>
        </values>
      </ddeItem>
      <ddeItem name="2211.TW-Name" advise="1">
        <values>
          <value t="str">
            <val>長榮鋼</val>
          </value>
        </values>
      </ddeItem>
      <ddeItem name="2227.TW-ID" advise="1">
        <values>
          <value t="str">
            <val>2227</val>
          </value>
        </values>
      </ddeItem>
      <ddeItem name="2227.TW-Name" advise="1">
        <values>
          <value t="str">
            <val>裕日車</val>
          </value>
        </values>
      </ddeItem>
      <ddeItem name="2228.TW-ID" advise="1">
        <values>
          <value t="str">
            <val>2228</val>
          </value>
        </values>
      </ddeItem>
      <ddeItem name="2228.TW-Name" advise="1">
        <values>
          <value t="str">
            <val>劍麟</val>
          </value>
        </values>
      </ddeItem>
      <ddeItem name="2231.TW-ID" advise="1">
        <values>
          <value t="str">
            <val>2231</val>
          </value>
        </values>
      </ddeItem>
      <ddeItem name="2231.TW-Name" advise="1">
        <values>
          <value t="str">
            <val>為升</val>
          </value>
        </values>
      </ddeItem>
      <ddeItem name="2233.TW-ID" advise="1">
        <values>
          <value t="str">
            <val>2233</val>
          </value>
        </values>
      </ddeItem>
      <ddeItem name="2233.TW-Name" advise="1">
        <values>
          <value t="str">
            <val>宇隆</val>
          </value>
        </values>
      </ddeItem>
      <ddeItem name="2236.TW-ID" advise="1">
        <values>
          <value t="str">
            <val>2236</val>
          </value>
        </values>
      </ddeItem>
      <ddeItem name="2236.TW-Name" advise="1">
        <values>
          <value t="str">
            <val>百達-KY</val>
          </value>
        </values>
      </ddeItem>
      <ddeItem name="2239.TW-ID" advise="1">
        <values>
          <value t="str">
            <val>2239</val>
          </value>
        </values>
      </ddeItem>
      <ddeItem name="2239.TW-Name" advise="1">
        <values>
          <value t="str">
            <val>英利-KY</val>
          </value>
        </values>
      </ddeItem>
      <ddeItem name="2241.TW-ID" advise="1">
        <values>
          <value t="str">
            <val>2241</val>
          </value>
        </values>
      </ddeItem>
      <ddeItem name="2241.TW-Name" advise="1">
        <values>
          <value t="str">
            <val>艾姆勒</val>
          </value>
        </values>
      </ddeItem>
      <ddeItem name="2243.TW-ID" advise="1">
        <values>
          <value t="str">
            <val>2243</val>
          </value>
        </values>
      </ddeItem>
      <ddeItem name="2243.TW-Name" advise="1">
        <values>
          <value t="str">
            <val>宏旭-KY</val>
          </value>
        </values>
      </ddeItem>
      <ddeItem name="2247.TW-ID" advise="1">
        <values>
          <value t="str">
            <val>2247</val>
          </value>
        </values>
      </ddeItem>
      <ddeItem name="2247.TW-Name" advise="1">
        <values>
          <value t="str">
            <val>汎德永業</val>
          </value>
        </values>
      </ddeItem>
      <ddeItem name="2250.TW-ID" advise="1">
        <values>
          <value t="str">
            <val>2250</val>
          </value>
        </values>
      </ddeItem>
      <ddeItem name="2250.TW-Name" advise="1">
        <values>
          <value t="str">
            <val>IKKA-KY</val>
          </value>
        </values>
      </ddeItem>
      <ddeItem name="2301.TW-ID" advise="1">
        <values>
          <value t="str">
            <val>2301</val>
          </value>
        </values>
      </ddeItem>
      <ddeItem name="2301.TW-Name" advise="1">
        <values>
          <value t="str">
            <val>光寶科</val>
          </value>
        </values>
      </ddeItem>
      <ddeItem name="2302.TW-ID" advise="1">
        <values>
          <value t="str">
            <val>2302</val>
          </value>
        </values>
      </ddeItem>
      <ddeItem name="2302.TW-Name" advise="1">
        <values>
          <value t="str">
            <val>麗正</val>
          </value>
        </values>
      </ddeItem>
      <ddeItem name="2303.TW-ID" advise="1">
        <values>
          <value t="str">
            <val>2303</val>
          </value>
        </values>
      </ddeItem>
      <ddeItem name="2303.TW-Name" advise="1">
        <values>
          <value t="str">
            <val>聯電</val>
          </value>
        </values>
      </ddeItem>
      <ddeItem name="2305.TW-ID" advise="1">
        <values>
          <value t="str">
            <val>2305</val>
          </value>
        </values>
      </ddeItem>
      <ddeItem name="2305.TW-Name" advise="1">
        <values>
          <value t="str">
            <val>全友</val>
          </value>
        </values>
      </ddeItem>
      <ddeItem name="2308.TW-ID" advise="1">
        <values>
          <value t="str">
            <val>2308</val>
          </value>
        </values>
      </ddeItem>
      <ddeItem name="2308.TW-Name" advise="1">
        <values>
          <value t="str">
            <val>台達電</val>
          </value>
        </values>
      </ddeItem>
      <ddeItem name="2312.TW-ID" advise="1">
        <values>
          <value t="str">
            <val>2312</val>
          </value>
        </values>
      </ddeItem>
      <ddeItem name="2312.TW-Name" advise="1">
        <values>
          <value t="str">
            <val>金寶</val>
          </value>
        </values>
      </ddeItem>
      <ddeItem name="2313.TW-ID" advise="1">
        <values>
          <value t="str">
            <val>2313</val>
          </value>
        </values>
      </ddeItem>
      <ddeItem name="2313.TW-Name" advise="1">
        <values>
          <value t="str">
            <val>華通</val>
          </value>
        </values>
      </ddeItem>
      <ddeItem name="2314.TW-ID" advise="1">
        <values>
          <value t="str">
            <val>2314</val>
          </value>
        </values>
      </ddeItem>
      <ddeItem name="2314.TW-Name" advise="1">
        <values>
          <value t="str">
            <val>台揚</val>
          </value>
        </values>
      </ddeItem>
      <ddeItem name="2316.TW-ID" advise="1">
        <values>
          <value t="str">
            <val>2316</val>
          </value>
        </values>
      </ddeItem>
      <ddeItem name="2316.TW-Name" advise="1">
        <values>
          <value t="str">
            <val>楠梓電</val>
          </value>
        </values>
      </ddeItem>
      <ddeItem name="2317.TW-ID" advise="1">
        <values>
          <value t="str">
            <val>2317</val>
          </value>
        </values>
      </ddeItem>
      <ddeItem name="2317.TW-Name" advise="1">
        <values>
          <value t="str">
            <val>鴻海</val>
          </value>
        </values>
      </ddeItem>
      <ddeItem name="2321.TW-ID" advise="1">
        <values>
          <value t="str">
            <val>2321</val>
          </value>
        </values>
      </ddeItem>
      <ddeItem name="2321.TW-Name" advise="1">
        <values>
          <value t="str">
            <val>東訊</val>
          </value>
        </values>
      </ddeItem>
      <ddeItem name="2323.TW-ID" advise="1">
        <values>
          <value t="str">
            <val>2323</val>
          </value>
        </values>
      </ddeItem>
      <ddeItem name="2323.TW-Name" advise="1">
        <values>
          <value t="str">
            <val>中環</val>
          </value>
        </values>
      </ddeItem>
      <ddeItem name="2324.TW-ID" advise="1">
        <values>
          <value t="str">
            <val>2324</val>
          </value>
        </values>
      </ddeItem>
      <ddeItem name="2324.TW-Name" advise="1">
        <values>
          <value t="str">
            <val>仁寶</val>
          </value>
        </values>
      </ddeItem>
      <ddeItem name="2327.TW-ID" advise="1">
        <values>
          <value t="str">
            <val>2327</val>
          </value>
        </values>
      </ddeItem>
      <ddeItem name="2327.TW-Name" advise="1">
        <values>
          <value t="str">
            <val>國巨</val>
          </value>
        </values>
      </ddeItem>
      <ddeItem name="2328.TW-ID" advise="1">
        <values>
          <value t="str">
            <val>2328</val>
          </value>
        </values>
      </ddeItem>
      <ddeItem name="2328.TW-Name" advise="1">
        <values>
          <value t="str">
            <val>廣宇</val>
          </value>
        </values>
      </ddeItem>
      <ddeItem name="2329.TW-ID" advise="1">
        <values>
          <value t="str">
            <val>2329</val>
          </value>
        </values>
      </ddeItem>
      <ddeItem name="2329.TW-Name" advise="1">
        <values>
          <value t="str">
            <val>華泰</val>
          </value>
        </values>
      </ddeItem>
      <ddeItem name="2330.TW-ID" advise="1">
        <values>
          <value t="str">
            <val>2330</val>
          </value>
        </values>
      </ddeItem>
      <ddeItem name="2330.TW-Name" advise="1">
        <values>
          <value t="str">
            <val>台積電</val>
          </value>
        </values>
      </ddeItem>
      <ddeItem name="2331.TW-ID" advise="1">
        <values>
          <value t="str">
            <val>2331</val>
          </value>
        </values>
      </ddeItem>
      <ddeItem name="2331.TW-Name" advise="1">
        <values>
          <value t="str">
            <val>精英</val>
          </value>
        </values>
      </ddeItem>
      <ddeItem name="2332.TW-ID" advise="1">
        <values>
          <value t="str">
            <val>2332</val>
          </value>
        </values>
      </ddeItem>
      <ddeItem name="2332.TW-Name" advise="1">
        <values>
          <value t="str">
            <val>友訊</val>
          </value>
        </values>
      </ddeItem>
      <ddeItem name="2337.TW-ID" advise="1">
        <values>
          <value t="str">
            <val>2337</val>
          </value>
        </values>
      </ddeItem>
      <ddeItem name="2337.TW-Name" advise="1">
        <values>
          <value t="str">
            <val>旺宏</val>
          </value>
        </values>
      </ddeItem>
      <ddeItem name="2338.TW-ID" advise="1">
        <values>
          <value t="str">
            <val>2338</val>
          </value>
        </values>
      </ddeItem>
      <ddeItem name="2338.TW-Name" advise="1">
        <values>
          <value t="str">
            <val>光罩</val>
          </value>
        </values>
      </ddeItem>
      <ddeItem name="2340.TW-ID" advise="1">
        <values>
          <value t="str">
            <val>2340</val>
          </value>
        </values>
      </ddeItem>
      <ddeItem name="2340.TW-Name" advise="1">
        <values>
          <value t="str">
            <val>台亞</val>
          </value>
        </values>
      </ddeItem>
      <ddeItem name="2342.TW-ID" advise="1">
        <values>
          <value t="str">
            <val>2342</val>
          </value>
        </values>
      </ddeItem>
      <ddeItem name="2342.TW-Name" advise="1">
        <values>
          <value t="str">
            <val>茂矽</val>
          </value>
        </values>
      </ddeItem>
      <ddeItem name="2344.TW-ID" advise="1">
        <values>
          <value t="str">
            <val>2344</val>
          </value>
        </values>
      </ddeItem>
      <ddeItem name="2344.TW-Name" advise="1">
        <values>
          <value t="str">
            <val>華邦電</val>
          </value>
        </values>
      </ddeItem>
      <ddeItem name="2345.TW-ID" advise="1">
        <values>
          <value t="str">
            <val>2345</val>
          </value>
        </values>
      </ddeItem>
      <ddeItem name="2345.TW-Name" advise="1">
        <values>
          <value t="str">
            <val>智邦</val>
          </value>
        </values>
      </ddeItem>
      <ddeItem name="2347.TW-ID" advise="1">
        <values>
          <value t="str">
            <val>2347</val>
          </value>
        </values>
      </ddeItem>
      <ddeItem name="2347.TW-Name" advise="1">
        <values>
          <value t="str">
            <val>聯強</val>
          </value>
        </values>
      </ddeItem>
      <ddeItem name="2348.TW-ID" advise="1">
        <values>
          <value t="str">
            <val>2348</val>
          </value>
        </values>
      </ddeItem>
      <ddeItem name="2348.TW-Name" advise="1">
        <values>
          <value t="str">
            <val>海悅</val>
          </value>
        </values>
      </ddeItem>
      <ddeItem name="2349.TW-ID" advise="1">
        <values>
          <value t="str">
            <val>2349</val>
          </value>
        </values>
      </ddeItem>
      <ddeItem name="2349.TW-Name" advise="1">
        <values>
          <value t="str">
            <val>錸德</val>
          </value>
        </values>
      </ddeItem>
      <ddeItem name="2351.TW-ID" advise="1">
        <values>
          <value t="str">
            <val>2351</val>
          </value>
        </values>
      </ddeItem>
      <ddeItem name="2351.TW-Name" advise="1">
        <values>
          <value t="str">
            <val>順德</val>
          </value>
        </values>
      </ddeItem>
      <ddeItem name="2352.TW-ID" advise="1">
        <values>
          <value t="str">
            <val>2352</val>
          </value>
        </values>
      </ddeItem>
      <ddeItem name="2352.TW-Name" advise="1">
        <values>
          <value t="str">
            <val>佳世達</val>
          </value>
        </values>
      </ddeItem>
      <ddeItem name="2353.TW-ID" advise="1">
        <values>
          <value t="str">
            <val>2353</val>
          </value>
        </values>
      </ddeItem>
      <ddeItem name="2353.TW-Name" advise="1">
        <values>
          <value t="str">
            <val>宏碁</val>
          </value>
        </values>
      </ddeItem>
      <ddeItem name="2354.TW-ID" advise="1">
        <values>
          <value t="str">
            <val>2354</val>
          </value>
        </values>
      </ddeItem>
      <ddeItem name="2354.TW-Name" advise="1">
        <values>
          <value t="str">
            <val>鴻準</val>
          </value>
        </values>
      </ddeItem>
      <ddeItem name="2355.TW-ID" advise="1">
        <values>
          <value t="str">
            <val>2355</val>
          </value>
        </values>
      </ddeItem>
      <ddeItem name="2355.TW-Name" advise="1">
        <values>
          <value t="str">
            <val>敬鵬</val>
          </value>
        </values>
      </ddeItem>
      <ddeItem name="2356.TW-ID" advise="1">
        <values>
          <value t="str">
            <val>2356</val>
          </value>
        </values>
      </ddeItem>
      <ddeItem name="2356.TW-Name" advise="1">
        <values>
          <value t="str">
            <val>英業達</val>
          </value>
        </values>
      </ddeItem>
      <ddeItem name="2357.TW-ID" advise="1">
        <values>
          <value t="str">
            <val>2357</val>
          </value>
        </values>
      </ddeItem>
      <ddeItem name="2357.TW-Name" advise="1">
        <values>
          <value t="str">
            <val>華碩</val>
          </value>
        </values>
      </ddeItem>
      <ddeItem name="2358.TW-ID" advise="1">
        <values>
          <value t="str">
            <val>2358</val>
          </value>
        </values>
      </ddeItem>
      <ddeItem name="2358.TW-Name" advise="1">
        <values>
          <value t="str">
            <val>廷鑫</val>
          </value>
        </values>
      </ddeItem>
      <ddeItem name="2359.TW-ID" advise="1">
        <values>
          <value t="str">
            <val>2359</val>
          </value>
        </values>
      </ddeItem>
      <ddeItem name="2359.TW-Name" advise="1">
        <values>
          <value t="str">
            <val>所羅門</val>
          </value>
        </values>
      </ddeItem>
      <ddeItem name="2360.TW-ID" advise="1">
        <values>
          <value t="str">
            <val>2360</val>
          </value>
        </values>
      </ddeItem>
      <ddeItem name="2360.TW-Name" advise="1">
        <values>
          <value t="str">
            <val>致茂</val>
          </value>
        </values>
      </ddeItem>
      <ddeItem name="2362.TW-ID" advise="1">
        <values>
          <value t="str">
            <val>2362</val>
          </value>
        </values>
      </ddeItem>
      <ddeItem name="2362.TW-Name" advise="1">
        <values>
          <value t="str">
            <val>藍天</val>
          </value>
        </values>
      </ddeItem>
      <ddeItem name="2363.TW-ID" advise="1">
        <values>
          <value t="str">
            <val>2363</val>
          </value>
        </values>
      </ddeItem>
      <ddeItem name="2363.TW-Name" advise="1">
        <values>
          <value t="str">
            <val>矽統</val>
          </value>
        </values>
      </ddeItem>
      <ddeItem name="2364.TW-ID" advise="1">
        <values>
          <value t="str">
            <val>2364</val>
          </value>
        </values>
      </ddeItem>
      <ddeItem name="2364.TW-Name" advise="1">
        <values>
          <value t="str">
            <val>倫飛</val>
          </value>
        </values>
      </ddeItem>
      <ddeItem name="2365.TW-ID" advise="1">
        <values>
          <value t="str">
            <val>2365</val>
          </value>
        </values>
      </ddeItem>
      <ddeItem name="2365.TW-Name" advise="1">
        <values>
          <value t="str">
            <val>昆盈</val>
          </value>
        </values>
      </ddeItem>
      <ddeItem name="2367.TW-ID" advise="1">
        <values>
          <value t="str">
            <val>2367</val>
          </value>
        </values>
      </ddeItem>
      <ddeItem name="2367.TW-Name" advise="1">
        <values>
          <value t="str">
            <val>燿華</val>
          </value>
        </values>
      </ddeItem>
      <ddeItem name="2368.TW-ID" advise="1">
        <values>
          <value t="str">
            <val>2368</val>
          </value>
        </values>
      </ddeItem>
      <ddeItem name="2368.TW-Name" advise="1">
        <values>
          <value t="str">
            <val>金像電</val>
          </value>
        </values>
      </ddeItem>
      <ddeItem name="2369.TW-ID" advise="1">
        <values>
          <value t="str">
            <val>2369</val>
          </value>
        </values>
      </ddeItem>
      <ddeItem name="2369.TW-Name" advise="1">
        <values>
          <value t="str">
            <val>菱生</val>
          </value>
        </values>
      </ddeItem>
      <ddeItem name="2371.TW-ID" advise="1">
        <values>
          <value t="str">
            <val>2371</val>
          </value>
        </values>
      </ddeItem>
      <ddeItem name="2371.TW-Name" advise="1">
        <values>
          <value t="str">
            <val>大同</val>
          </value>
        </values>
      </ddeItem>
      <ddeItem name="2373.TW-ID" advise="1">
        <values>
          <value t="str">
            <val>2373</val>
          </value>
        </values>
      </ddeItem>
      <ddeItem name="2373.TW-Name" advise="1">
        <values>
          <value t="str">
            <val>震旦行</val>
          </value>
        </values>
      </ddeItem>
      <ddeItem name="2374.TW-ID" advise="1">
        <values>
          <value t="str">
            <val>2374</val>
          </value>
        </values>
      </ddeItem>
      <ddeItem name="2374.TW-Name" advise="1">
        <values>
          <value t="str">
            <val>佳能</val>
          </value>
        </values>
      </ddeItem>
      <ddeItem name="2375.TW-ID" advise="1">
        <values>
          <value t="str">
            <val>2375</val>
          </value>
        </values>
      </ddeItem>
      <ddeItem name="2375.TW-Name" advise="1">
        <values>
          <value t="str">
            <val>凱美</val>
          </value>
        </values>
      </ddeItem>
      <ddeItem name="2376.TW-ID" advise="1">
        <values>
          <value t="str">
            <val>2376</val>
          </value>
        </values>
      </ddeItem>
      <ddeItem name="2376.TW-Name" advise="1">
        <values>
          <value t="str">
            <val>技嘉</val>
          </value>
        </values>
      </ddeItem>
      <ddeItem name="2377.TW-ID" advise="1">
        <values>
          <value t="str">
            <val>2377</val>
          </value>
        </values>
      </ddeItem>
      <ddeItem name="2377.TW-Name" advise="1">
        <values>
          <value t="str">
            <val>微星</val>
          </value>
        </values>
      </ddeItem>
      <ddeItem name="2379.TW-ID" advise="1">
        <values>
          <value t="str">
            <val>2379</val>
          </value>
        </values>
      </ddeItem>
      <ddeItem name="2379.TW-Name" advise="1">
        <values>
          <value t="str">
            <val>瑞昱</val>
          </value>
        </values>
      </ddeItem>
      <ddeItem name="2380.TW-ID" advise="1">
        <values>
          <value t="str">
            <val>2380</val>
          </value>
        </values>
      </ddeItem>
      <ddeItem name="2380.TW-Name" advise="1">
        <values>
          <value t="str">
            <val>虹光</val>
          </value>
        </values>
      </ddeItem>
      <ddeItem name="2382.TW-ID" advise="1">
        <values>
          <value t="str">
            <val>2382</val>
          </value>
        </values>
      </ddeItem>
      <ddeItem name="2382.TW-Name" advise="1">
        <values>
          <value t="str">
            <val>廣達</val>
          </value>
        </values>
      </ddeItem>
      <ddeItem name="2383.TW-ID" advise="1">
        <values>
          <value t="str">
            <val>2383</val>
          </value>
        </values>
      </ddeItem>
      <ddeItem name="2383.TW-Name" advise="1">
        <values>
          <value t="str">
            <val>台光電</val>
          </value>
        </values>
      </ddeItem>
      <ddeItem name="2385.TW-ID" advise="1">
        <values>
          <value t="str">
            <val>2385</val>
          </value>
        </values>
      </ddeItem>
      <ddeItem name="2385.TW-Name" advise="1">
        <values>
          <value t="str">
            <val>群光</val>
          </value>
        </values>
      </ddeItem>
      <ddeItem name="2387.TW-ID" advise="1">
        <values>
          <value t="str">
            <val>2387</val>
          </value>
        </values>
      </ddeItem>
      <ddeItem name="2387.TW-Name" advise="1">
        <values>
          <value t="str">
            <val>精元</val>
          </value>
        </values>
      </ddeItem>
      <ddeItem name="2388.TW-ID" advise="1">
        <values>
          <value t="str">
            <val>2388</val>
          </value>
        </values>
      </ddeItem>
      <ddeItem name="2388.TW-Name" advise="1">
        <values>
          <value t="str">
            <val>威盛</val>
          </value>
        </values>
      </ddeItem>
      <ddeItem name="2390.TW-ID" advise="1">
        <values>
          <value t="str">
            <val>2390</val>
          </value>
        </values>
      </ddeItem>
      <ddeItem name="2390.TW-Name" advise="1">
        <values>
          <value t="str">
            <val>云辰</val>
          </value>
        </values>
      </ddeItem>
      <ddeItem name="2392.TW-ID" advise="1">
        <values>
          <value t="str">
            <val>2392</val>
          </value>
        </values>
      </ddeItem>
      <ddeItem name="2392.TW-Name" advise="1">
        <values>
          <value t="str">
            <val>正崴</val>
          </value>
        </values>
      </ddeItem>
      <ddeItem name="2393.TW-ID" advise="1">
        <values>
          <value t="str">
            <val>2393</val>
          </value>
        </values>
      </ddeItem>
      <ddeItem name="2393.TW-Name" advise="1">
        <values>
          <value t="str">
            <val>億光</val>
          </value>
        </values>
      </ddeItem>
      <ddeItem name="2395.TW-ID" advise="1">
        <values>
          <value t="str">
            <val>2395</val>
          </value>
        </values>
      </ddeItem>
      <ddeItem name="2395.TW-Name" advise="1">
        <values>
          <value t="str">
            <val>研華</val>
          </value>
        </values>
      </ddeItem>
      <ddeItem name="2397.TW-ID" advise="1">
        <values>
          <value t="str">
            <val>2397</val>
          </value>
        </values>
      </ddeItem>
      <ddeItem name="2397.TW-Name" advise="1">
        <values>
          <value t="str">
            <val>友通</val>
          </value>
        </values>
      </ddeItem>
      <ddeItem name="2399.TW-ID" advise="1">
        <values>
          <value t="str">
            <val>2399</val>
          </value>
        </values>
      </ddeItem>
      <ddeItem name="2399.TW-Name" advise="1">
        <values>
          <value t="str">
            <val>映泰</val>
          </value>
        </values>
      </ddeItem>
      <ddeItem name="2401.TW-ID" advise="1">
        <values>
          <value t="str">
            <val>2401</val>
          </value>
        </values>
      </ddeItem>
      <ddeItem name="2401.TW-Name" advise="1">
        <values>
          <value t="str">
            <val>凌陽</val>
          </value>
        </values>
      </ddeItem>
      <ddeItem name="2402.TW-ID" advise="1">
        <values>
          <value t="str">
            <val>2402</val>
          </value>
        </values>
      </ddeItem>
      <ddeItem name="2402.TW-Name" advise="1">
        <values>
          <value t="str">
            <val>毅嘉</val>
          </value>
        </values>
      </ddeItem>
      <ddeItem name="2404.TW-ID" advise="1">
        <values>
          <value t="str">
            <val>2404</val>
          </value>
        </values>
      </ddeItem>
      <ddeItem name="2404.TW-Name" advise="1">
        <values>
          <value t="str">
            <val>漢唐</val>
          </value>
        </values>
      </ddeItem>
      <ddeItem name="2405.TW-ID" advise="1">
        <values>
          <value t="str">
            <val>2405</val>
          </value>
        </values>
      </ddeItem>
      <ddeItem name="2405.TW-Name" advise="1">
        <values>
          <value t="str">
            <val>輔信</val>
          </value>
        </values>
      </ddeItem>
      <ddeItem name="2406.TW-ID" advise="1">
        <values>
          <value t="str">
            <val>2406</val>
          </value>
        </values>
      </ddeItem>
      <ddeItem name="2406.TW-Name" advise="1">
        <values>
          <value t="str">
            <val>國碩</val>
          </value>
        </values>
      </ddeItem>
      <ddeItem name="2408.TW-ID" advise="1">
        <values>
          <value t="str">
            <val>2408</val>
          </value>
        </values>
      </ddeItem>
      <ddeItem name="2408.TW-Name" advise="1">
        <values>
          <value t="str">
            <val>南亞科</val>
          </value>
        </values>
      </ddeItem>
      <ddeItem name="2409.TW-ID" advise="1">
        <values>
          <value t="str">
            <val>2409</val>
          </value>
        </values>
      </ddeItem>
      <ddeItem name="2409.TW-Name" advise="1">
        <values>
          <value t="str">
            <val>友達</val>
          </value>
        </values>
      </ddeItem>
      <ddeItem name="2412.TW-ID" advise="1">
        <values>
          <value t="str">
            <val>2412</val>
          </value>
        </values>
      </ddeItem>
      <ddeItem name="2412.TW-Name" advise="1">
        <values>
          <value t="str">
            <val>中華電</val>
          </value>
        </values>
      </ddeItem>
      <ddeItem name="2413.TW-ID" advise="1">
        <values>
          <value t="str">
            <val>2413</val>
          </value>
        </values>
      </ddeItem>
      <ddeItem name="2413.TW-Name" advise="1">
        <values>
          <value t="str">
            <val>環科</val>
          </value>
        </values>
      </ddeItem>
      <ddeItem name="2414.TW-ID" advise="1">
        <values>
          <value t="str">
            <val>2414</val>
          </value>
        </values>
      </ddeItem>
      <ddeItem name="2414.TW-Name" advise="1">
        <values>
          <value t="str">
            <val>精技</val>
          </value>
        </values>
      </ddeItem>
      <ddeItem name="2415.TW-ID" advise="1">
        <values>
          <value t="str">
            <val>2415</val>
          </value>
        </values>
      </ddeItem>
      <ddeItem name="2415.TW-Name" advise="1">
        <values>
          <value t="str">
            <val>錩新</val>
          </value>
        </values>
      </ddeItem>
      <ddeItem name="2417.TW-ID" advise="1">
        <values>
          <value t="str">
            <val>2417</val>
          </value>
        </values>
      </ddeItem>
      <ddeItem name="2417.TW-Name" advise="1">
        <values>
          <value t="str">
            <val>圓剛</val>
          </value>
        </values>
      </ddeItem>
      <ddeItem name="2419.TW-ID" advise="1">
        <values>
          <value t="str">
            <val>2419</val>
          </value>
        </values>
      </ddeItem>
      <ddeItem name="2419.TW-Name" advise="1">
        <values>
          <value t="str">
            <val>仲琦</val>
          </value>
        </values>
      </ddeItem>
      <ddeItem name="2420.TW-ID" advise="1">
        <values>
          <value t="str">
            <val>2420</val>
          </value>
        </values>
      </ddeItem>
      <ddeItem name="2420.TW-Name" advise="1">
        <values>
          <value t="str">
            <val>新巨</val>
          </value>
        </values>
      </ddeItem>
      <ddeItem name="2421.TW-ID" advise="1">
        <values>
          <value t="str">
            <val>2421</val>
          </value>
        </values>
      </ddeItem>
      <ddeItem name="2421.TW-Name" advise="1">
        <values>
          <value t="str">
            <val>建準</val>
          </value>
        </values>
      </ddeItem>
      <ddeItem name="2423.TW-ID" advise="1">
        <values>
          <value t="str">
            <val>2423</val>
          </value>
        </values>
      </ddeItem>
      <ddeItem name="2423.TW-Name" advise="1">
        <values>
          <value t="str">
            <val>固緯</val>
          </value>
        </values>
      </ddeItem>
      <ddeItem name="2424.TW-ID" advise="1">
        <values>
          <value t="str">
            <val>2424</val>
          </value>
        </values>
      </ddeItem>
      <ddeItem name="2424.TW-Name" advise="1">
        <values>
          <value t="str">
            <val>隴華</val>
          </value>
        </values>
      </ddeItem>
      <ddeItem name="2425.TW-ID" advise="1">
        <values>
          <value t="str">
            <val>2425</val>
          </value>
        </values>
      </ddeItem>
      <ddeItem name="2425.TW-Name" advise="1">
        <values>
          <value t="str">
            <val>承啟</val>
          </value>
        </values>
      </ddeItem>
      <ddeItem name="2426.TW-ID" advise="1">
        <values>
          <value t="str">
            <val>2426</val>
          </value>
        </values>
      </ddeItem>
      <ddeItem name="2426.TW-Name" advise="1">
        <values>
          <value t="str">
            <val>鼎元</val>
          </value>
        </values>
      </ddeItem>
      <ddeItem name="2427.TW-ID" advise="1">
        <values>
          <value t="str">
            <val>2427</val>
          </value>
        </values>
      </ddeItem>
      <ddeItem name="2427.TW-Name" advise="1">
        <values>
          <value t="str">
            <val>三商電</val>
          </value>
        </values>
      </ddeItem>
      <ddeItem name="2428.TW-ID" advise="1">
        <values>
          <value t="str">
            <val>2428</val>
          </value>
        </values>
      </ddeItem>
      <ddeItem name="2428.TW-Name" advise="1">
        <values>
          <value t="str">
            <val>興勤</val>
          </value>
        </values>
      </ddeItem>
      <ddeItem name="2429.TW-ID" advise="1">
        <values>
          <value t="str">
            <val>2429</val>
          </value>
        </values>
      </ddeItem>
      <ddeItem name="2429.TW-Name" advise="1">
        <values>
          <value t="str">
            <val>銘旺科</val>
          </value>
        </values>
      </ddeItem>
      <ddeItem name="2430.TW-ID" advise="1">
        <values>
          <value t="str">
            <val>2430</val>
          </value>
        </values>
      </ddeItem>
      <ddeItem name="2430.TW-Name" advise="1">
        <values>
          <value t="str">
            <val>燦坤</val>
          </value>
        </values>
      </ddeItem>
      <ddeItem name="2431.TW-ID" advise="1">
        <values>
          <value t="str">
            <val>2431</val>
          </value>
        </values>
      </ddeItem>
      <ddeItem name="2431.TW-Name" advise="1">
        <values>
          <value t="str">
            <val>聯昌</val>
          </value>
        </values>
      </ddeItem>
      <ddeItem name="2433.TW-ID" advise="1">
        <values>
          <value t="str">
            <val>2433</val>
          </value>
        </values>
      </ddeItem>
      <ddeItem name="2433.TW-Name" advise="1">
        <values>
          <value t="str">
            <val>互盛電</val>
          </value>
        </values>
      </ddeItem>
      <ddeItem name="2434.TW-ID" advise="1">
        <values>
          <value t="str">
            <val>2434</val>
          </value>
        </values>
      </ddeItem>
      <ddeItem name="2434.TW-Name" advise="1">
        <values>
          <value t="str">
            <val>統懋</val>
          </value>
        </values>
      </ddeItem>
      <ddeItem name="2436.TW-ID" advise="1">
        <values>
          <value t="str">
            <val>2436</val>
          </value>
        </values>
      </ddeItem>
      <ddeItem name="2436.TW-Name" advise="1">
        <values>
          <value t="str">
            <val>偉詮電</val>
          </value>
        </values>
      </ddeItem>
      <ddeItem name="2438.TW-ID" advise="1">
        <values>
          <value t="str">
            <val>2438</val>
          </value>
        </values>
      </ddeItem>
      <ddeItem name="2438.TW-Name" advise="1">
        <values>
          <value t="str">
            <val>翔耀</val>
          </value>
        </values>
      </ddeItem>
      <ddeItem name="2439.TW-ID" advise="1">
        <values>
          <value t="str">
            <val>2439</val>
          </value>
        </values>
      </ddeItem>
      <ddeItem name="2439.TW-Name" advise="1">
        <values>
          <value t="str">
            <val>美律</val>
          </value>
        </values>
      </ddeItem>
      <ddeItem name="2440.TW-ID" advise="1">
        <values>
          <value t="str">
            <val>2440</val>
          </value>
        </values>
      </ddeItem>
      <ddeItem name="2440.TW-Name" advise="1">
        <values>
          <value t="str">
            <val>太空梭</val>
          </value>
        </values>
      </ddeItem>
      <ddeItem name="2441.TW-ID" advise="1">
        <values>
          <value t="str">
            <val>2441</val>
          </value>
        </values>
      </ddeItem>
      <ddeItem name="2441.TW-Name" advise="1">
        <values>
          <value t="str">
            <val>超豐</val>
          </value>
        </values>
      </ddeItem>
      <ddeItem name="2442.TW-ID" advise="1">
        <values>
          <value t="str">
            <val>2442</val>
          </value>
        </values>
      </ddeItem>
      <ddeItem name="2442.TW-Name" advise="1">
        <values>
          <value t="str">
            <val>新美齊</val>
          </value>
        </values>
      </ddeItem>
      <ddeItem name="2443.TW-ID" advise="1">
        <values>
          <value t="str">
            <val>2443</val>
          </value>
        </values>
      </ddeItem>
      <ddeItem name="2443.TW-Name" advise="1">
        <values>
          <value t="str">
            <val>昶虹</val>
          </value>
        </values>
      </ddeItem>
      <ddeItem name="2444.TW-ID" advise="1">
        <values>
          <value t="str">
            <val>2444</val>
          </value>
        </values>
      </ddeItem>
      <ddeItem name="2444.TW-Name" advise="1">
        <values>
          <value t="str">
            <val>兆勁</val>
          </value>
        </values>
      </ddeItem>
      <ddeItem name="2449.TW-ID" advise="1">
        <values>
          <value t="str">
            <val>2449</val>
          </value>
        </values>
      </ddeItem>
      <ddeItem name="2449.TW-Name" advise="1">
        <values>
          <value t="str">
            <val>京元電子</val>
          </value>
        </values>
      </ddeItem>
      <ddeItem name="2450.TW-ID" advise="1">
        <values>
          <value t="str">
            <val>2450</val>
          </value>
        </values>
      </ddeItem>
      <ddeItem name="2450.TW-Name" advise="1">
        <values>
          <value t="str">
            <val>神腦</val>
          </value>
        </values>
      </ddeItem>
      <ddeItem name="2451.TW-ID" advise="1">
        <values>
          <value t="str">
            <val>2451</val>
          </value>
        </values>
      </ddeItem>
      <ddeItem name="2451.TW-Name" advise="1">
        <values>
          <value t="str">
            <val>創見</val>
          </value>
        </values>
      </ddeItem>
      <ddeItem name="2453.TW-ID" advise="1">
        <values>
          <value t="str">
            <val>2453</val>
          </value>
        </values>
      </ddeItem>
      <ddeItem name="2453.TW-Name" advise="1">
        <values>
          <value t="str">
            <val>凌群</val>
          </value>
        </values>
      </ddeItem>
      <ddeItem name="2454.TW-ID" advise="1">
        <values>
          <value t="str">
            <val>2454</val>
          </value>
        </values>
      </ddeItem>
      <ddeItem name="2454.TW-Name" advise="1">
        <values>
          <value t="str">
            <val>聯發科</val>
          </value>
        </values>
      </ddeItem>
      <ddeItem name="2455.TW-ID" advise="1">
        <values>
          <value t="str">
            <val>2455</val>
          </value>
        </values>
      </ddeItem>
      <ddeItem name="2455.TW-Name" advise="1">
        <values>
          <value t="str">
            <val>全新</val>
          </value>
        </values>
      </ddeItem>
      <ddeItem name="2457.TW-ID" advise="1">
        <values>
          <value t="str">
            <val>2457</val>
          </value>
        </values>
      </ddeItem>
      <ddeItem name="2457.TW-Name" advise="1">
        <values>
          <value t="str">
            <val>飛宏</val>
          </value>
        </values>
      </ddeItem>
      <ddeItem name="2458.TW-ID" advise="1">
        <values>
          <value t="str">
            <val>2458</val>
          </value>
        </values>
      </ddeItem>
      <ddeItem name="2458.TW-Name" advise="1">
        <values>
          <value t="str">
            <val>義隆</val>
          </value>
        </values>
      </ddeItem>
      <ddeItem name="2459.TW-ID" advise="1">
        <values>
          <value t="str">
            <val>2459</val>
          </value>
        </values>
      </ddeItem>
      <ddeItem name="2459.TW-Name" advise="1">
        <values>
          <value t="str">
            <val>敦吉</val>
          </value>
        </values>
      </ddeItem>
      <ddeItem name="2460.TW-ID" advise="1">
        <values>
          <value t="str">
            <val>2460</val>
          </value>
        </values>
      </ddeItem>
      <ddeItem name="2460.TW-Name" advise="1">
        <values>
          <value t="str">
            <val>建通</val>
          </value>
        </values>
      </ddeItem>
      <ddeItem name="2461.TW-ID" advise="1">
        <values>
          <value t="str">
            <val>2461</val>
          </value>
        </values>
      </ddeItem>
      <ddeItem name="2461.TW-Name" advise="1">
        <values>
          <value t="str">
            <val>光群雷</val>
          </value>
        </values>
      </ddeItem>
      <ddeItem name="2462.TW-ID" advise="1">
        <values>
          <value t="str">
            <val>2462</val>
          </value>
        </values>
      </ddeItem>
      <ddeItem name="2462.TW-Name" advise="1">
        <values>
          <value t="str">
            <val>良得電</val>
          </value>
        </values>
      </ddeItem>
      <ddeItem name="2464.TW-ID" advise="1">
        <values>
          <value t="str">
            <val>2464</val>
          </value>
        </values>
      </ddeItem>
      <ddeItem name="2464.TW-Name" advise="1">
        <values>
          <value t="str">
            <val>盟立</val>
          </value>
        </values>
      </ddeItem>
      <ddeItem name="2465.TW-ID" advise="1">
        <values>
          <value t="str">
            <val>2465</val>
          </value>
        </values>
      </ddeItem>
      <ddeItem name="2465.TW-Name" advise="1">
        <values>
          <value t="str">
            <val>麗臺</val>
          </value>
        </values>
      </ddeItem>
      <ddeItem name="2466.TW-ID" advise="1">
        <values>
          <value t="str">
            <val>2466</val>
          </value>
        </values>
      </ddeItem>
      <ddeItem name="2466.TW-Name" advise="1">
        <values>
          <value t="str">
            <val>冠西電</val>
          </value>
        </values>
      </ddeItem>
      <ddeItem name="2467.TW-ID" advise="1">
        <values>
          <value t="str">
            <val>2467</val>
          </value>
        </values>
      </ddeItem>
      <ddeItem name="2467.TW-Name" advise="1">
        <values>
          <value t="str">
            <val>志聖</val>
          </value>
        </values>
      </ddeItem>
      <ddeItem name="2468.TW-ID" advise="1">
        <values>
          <value t="str">
            <val>2468</val>
          </value>
        </values>
      </ddeItem>
      <ddeItem name="2468.TW-Name" advise="1">
        <values>
          <value t="str">
            <val>華經</val>
          </value>
        </values>
      </ddeItem>
      <ddeItem name="2471.TW-ID" advise="1">
        <values>
          <value t="str">
            <val>2471</val>
          </value>
        </values>
      </ddeItem>
      <ddeItem name="2471.TW-Name" advise="1">
        <values>
          <value t="str">
            <val>資通</val>
          </value>
        </values>
      </ddeItem>
      <ddeItem name="2472.TW-ID" advise="1">
        <values>
          <value t="str">
            <val>2472</val>
          </value>
        </values>
      </ddeItem>
      <ddeItem name="2472.TW-Name" advise="1">
        <values>
          <value t="str">
            <val>立隆電</val>
          </value>
        </values>
      </ddeItem>
      <ddeItem name="2474.TW-ID" advise="1">
        <values>
          <value t="str">
            <val>2474</val>
          </value>
        </values>
      </ddeItem>
      <ddeItem name="2474.TW-Name" advise="1">
        <values>
          <value t="str">
            <val>可成</val>
          </value>
        </values>
      </ddeItem>
      <ddeItem name="2476.TW-ID" advise="1">
        <values>
          <value t="str">
            <val>2476</val>
          </value>
        </values>
      </ddeItem>
      <ddeItem name="2476.TW-Name" advise="1">
        <values>
          <value t="str">
            <val>鉅祥</val>
          </value>
        </values>
      </ddeItem>
      <ddeItem name="2477.TW-ID" advise="1">
        <values>
          <value t="str">
            <val>2477</val>
          </value>
        </values>
      </ddeItem>
      <ddeItem name="2477.TW-Name" advise="1">
        <values>
          <value t="str">
            <val>美隆電</val>
          </value>
        </values>
      </ddeItem>
      <ddeItem name="2478.TW-ID" advise="1">
        <values>
          <value t="str">
            <val>2478</val>
          </value>
        </values>
      </ddeItem>
      <ddeItem name="2478.TW-Name" advise="1">
        <values>
          <value t="str">
            <val>大毅</val>
          </value>
        </values>
      </ddeItem>
      <ddeItem name="2480.TW-ID" advise="1">
        <values>
          <value t="str">
            <val>2480</val>
          </value>
        </values>
      </ddeItem>
      <ddeItem name="2480.TW-Name" advise="1">
        <values>
          <value t="str">
            <val>敦陽科</val>
          </value>
        </values>
      </ddeItem>
      <ddeItem name="2481.TW-ID" advise="1">
        <values>
          <value t="str">
            <val>2481</val>
          </value>
        </values>
      </ddeItem>
      <ddeItem name="2481.TW-Name" advise="1">
        <values>
          <value t="str">
            <val>強茂</val>
          </value>
        </values>
      </ddeItem>
      <ddeItem name="2482.TW-ID" advise="1">
        <values>
          <value t="str">
            <val>2482</val>
          </value>
        </values>
      </ddeItem>
      <ddeItem name="2482.TW-Name" advise="1">
        <values>
          <value t="str">
            <val>連宇</val>
          </value>
        </values>
      </ddeItem>
      <ddeItem name="2483.TW-ID" advise="1">
        <values>
          <value t="str">
            <val>2483</val>
          </value>
        </values>
      </ddeItem>
      <ddeItem name="2483.TW-Name" advise="1">
        <values>
          <value t="str">
            <val>百容</val>
          </value>
        </values>
      </ddeItem>
      <ddeItem name="2484.TW-ID" advise="1">
        <values>
          <value t="str">
            <val>2484</val>
          </value>
        </values>
      </ddeItem>
      <ddeItem name="2484.TW-Name" advise="1">
        <values>
          <value t="str">
            <val>希華</val>
          </value>
        </values>
      </ddeItem>
      <ddeItem name="2485.TW-ID" advise="1">
        <values>
          <value t="str">
            <val>2485</val>
          </value>
        </values>
      </ddeItem>
      <ddeItem name="2485.TW-Name" advise="1">
        <values>
          <value t="str">
            <val>兆赫</val>
          </value>
        </values>
      </ddeItem>
      <ddeItem name="2486.TW-ID" advise="1">
        <values>
          <value t="str">
            <val>2486</val>
          </value>
        </values>
      </ddeItem>
      <ddeItem name="2486.TW-Name" advise="1">
        <values>
          <value t="str">
            <val>一詮</val>
          </value>
        </values>
      </ddeItem>
      <ddeItem name="2488.TW-ID" advise="1">
        <values>
          <value t="str">
            <val>2488</val>
          </value>
        </values>
      </ddeItem>
      <ddeItem name="2488.TW-Name" advise="1">
        <values>
          <value t="str">
            <val>漢平</val>
          </value>
        </values>
      </ddeItem>
      <ddeItem name="2489.TW-ID" advise="1">
        <values>
          <value t="str">
            <val>2489</val>
          </value>
        </values>
      </ddeItem>
      <ddeItem name="2489.TW-Name" advise="1">
        <values>
          <value t="str">
            <val>瑞軒</val>
          </value>
        </values>
      </ddeItem>
      <ddeItem name="2491.TW-ID" advise="1">
        <values>
          <value t="str">
            <val>2491</val>
          </value>
        </values>
      </ddeItem>
      <ddeItem name="2491.TW-Name" advise="1">
        <values>
          <value t="str">
            <val>吉祥全</val>
          </value>
        </values>
      </ddeItem>
      <ddeItem name="2492.TW-ID" advise="1">
        <values>
          <value t="str">
            <val>2492</val>
          </value>
        </values>
      </ddeItem>
      <ddeItem name="2492.TW-Name" advise="1">
        <values>
          <value t="str">
            <val>華新科</val>
          </value>
        </values>
      </ddeItem>
      <ddeItem name="2493.TW-ID" advise="1">
        <values>
          <value t="str">
            <val>2493</val>
          </value>
        </values>
      </ddeItem>
      <ddeItem name="2493.TW-Name" advise="1">
        <values>
          <value t="str">
            <val>揚博</val>
          </value>
        </values>
      </ddeItem>
      <ddeItem name="2495.TW-ID" advise="1">
        <values>
          <value t="str">
            <val>2495</val>
          </value>
        </values>
      </ddeItem>
      <ddeItem name="2495.TW-Name" advise="1">
        <values>
          <value t="str">
            <val>普安</val>
          </value>
        </values>
      </ddeItem>
      <ddeItem name="2496.TW-ID" advise="1">
        <values>
          <value t="str">
            <val>2496</val>
          </value>
        </values>
      </ddeItem>
      <ddeItem name="2496.TW-Name" advise="1">
        <values>
          <value t="str">
            <val>卓越</val>
          </value>
        </values>
      </ddeItem>
      <ddeItem name="2497.TW-ID" advise="1">
        <values>
          <value t="str">
            <val>2497</val>
          </value>
        </values>
      </ddeItem>
      <ddeItem name="2497.TW-Name" advise="1">
        <values>
          <value t="str">
            <val>怡利電</val>
          </value>
        </values>
      </ddeItem>
      <ddeItem name="2498.TW-ID" advise="1">
        <values>
          <value t="str">
            <val>2498</val>
          </value>
        </values>
      </ddeItem>
      <ddeItem name="2498.TW-Name" advise="1">
        <values>
          <value t="str">
            <val>宏達電</val>
          </value>
        </values>
      </ddeItem>
      <ddeItem name="2501.TW-ID" advise="1">
        <values>
          <value t="str">
            <val>2501</val>
          </value>
        </values>
      </ddeItem>
      <ddeItem name="2501.TW-Name" advise="1">
        <values>
          <value t="str">
            <val>國建</val>
          </value>
        </values>
      </ddeItem>
      <ddeItem name="2504.TW-ID" advise="1">
        <values>
          <value t="str">
            <val>2504</val>
          </value>
        </values>
      </ddeItem>
      <ddeItem name="2504.TW-Name" advise="1">
        <values>
          <value t="str">
            <val>國產</val>
          </value>
        </values>
      </ddeItem>
      <ddeItem name="2505.TW-ID" advise="1">
        <values>
          <value t="str">
            <val>2505</val>
          </value>
        </values>
      </ddeItem>
      <ddeItem name="2505.TW-Name" advise="1">
        <values>
          <value t="str">
            <val>國揚</val>
          </value>
        </values>
      </ddeItem>
      <ddeItem name="2506.TW-ID" advise="1">
        <values>
          <value t="str">
            <val>2506</val>
          </value>
        </values>
      </ddeItem>
      <ddeItem name="2506.TW-Name" advise="1">
        <values>
          <value t="str">
            <val>太設</val>
          </value>
        </values>
      </ddeItem>
      <ddeItem name="2509.TW-ID" advise="1">
        <values>
          <value t="str">
            <val>2509</val>
          </value>
        </values>
      </ddeItem>
      <ddeItem name="2509.TW-Name" advise="1">
        <values>
          <value t="str">
            <val>全坤建</val>
          </value>
        </values>
      </ddeItem>
      <ddeItem name="2511.TW-ID" advise="1">
        <values>
          <value t="str">
            <val>2511</val>
          </value>
        </values>
      </ddeItem>
      <ddeItem name="2511.TW-Name" advise="1">
        <values>
          <value t="str">
            <val>太子</val>
          </value>
        </values>
      </ddeItem>
      <ddeItem name="2514.TW-ID" advise="1">
        <values>
          <value t="str">
            <val>2514</val>
          </value>
        </values>
      </ddeItem>
      <ddeItem name="2514.TW-Name" advise="1">
        <values>
          <value t="str">
            <val>龍邦</val>
          </value>
        </values>
      </ddeItem>
      <ddeItem name="2515.TW-ID" advise="1">
        <values>
          <value t="str">
            <val>2515</val>
          </value>
        </values>
      </ddeItem>
      <ddeItem name="2515.TW-Name" advise="1">
        <values>
          <value t="str">
            <val>中工</val>
          </value>
        </values>
      </ddeItem>
      <ddeItem name="2516.TW-ID" advise="1">
        <values>
          <value t="str">
            <val>2516</val>
          </value>
        </values>
      </ddeItem>
      <ddeItem name="2516.TW-Name" advise="1">
        <values>
          <value t="str">
            <val>新建</val>
          </value>
        </values>
      </ddeItem>
      <ddeItem name="2520.TW-ID" advise="1">
        <values>
          <value t="str">
            <val>2520</val>
          </value>
        </values>
      </ddeItem>
      <ddeItem name="2520.TW-Name" advise="1">
        <values>
          <value t="str">
            <val>冠德</val>
          </value>
        </values>
      </ddeItem>
      <ddeItem name="2524.TW-ID" advise="1">
        <values>
          <value t="str">
            <val>2524</val>
          </value>
        </values>
      </ddeItem>
      <ddeItem name="2524.TW-Name" advise="1">
        <values>
          <value t="str">
            <val>京城</val>
          </value>
        </values>
      </ddeItem>
      <ddeItem name="2527.TW-ID" advise="1">
        <values>
          <value t="str">
            <val>2527</val>
          </value>
        </values>
      </ddeItem>
      <ddeItem name="2527.TW-Name" advise="1">
        <values>
          <value t="str">
            <val>宏璟</val>
          </value>
        </values>
      </ddeItem>
      <ddeItem name="2528.TW-ID" advise="1">
        <values>
          <value t="str">
            <val>2528</val>
          </value>
        </values>
      </ddeItem>
      <ddeItem name="2528.TW-Name" advise="1">
        <values>
          <value t="str">
            <val>皇普</val>
          </value>
        </values>
      </ddeItem>
      <ddeItem name="2530.TW-ID" advise="1">
        <values>
          <value t="str">
            <val>2530</val>
          </value>
        </values>
      </ddeItem>
      <ddeItem name="2530.TW-Name" advise="1">
        <values>
          <value t="str">
            <val>華建</val>
          </value>
        </values>
      </ddeItem>
      <ddeItem name="2534.TW-ID" advise="1">
        <values>
          <value t="str">
            <val>2534</val>
          </value>
        </values>
      </ddeItem>
      <ddeItem name="2534.TW-Name" advise="1">
        <values>
          <value t="str">
            <val>宏盛</val>
          </value>
        </values>
      </ddeItem>
      <ddeItem name="2535.TW-ID" advise="1">
        <values>
          <value t="str">
            <val>2535</val>
          </value>
        </values>
      </ddeItem>
      <ddeItem name="2535.TW-Name" advise="1">
        <values>
          <value t="str">
            <val>達欣工</val>
          </value>
        </values>
      </ddeItem>
      <ddeItem name="2536.TW-ID" advise="1">
        <values>
          <value t="str">
            <val>2536</val>
          </value>
        </values>
      </ddeItem>
      <ddeItem name="2536.TW-Name" advise="1">
        <values>
          <value t="str">
            <val>宏普</val>
          </value>
        </values>
      </ddeItem>
      <ddeItem name="2537.TW-ID" advise="1">
        <values>
          <value t="str">
            <val>2537</val>
          </value>
        </values>
      </ddeItem>
      <ddeItem name="2537.TW-Name" advise="1">
        <values>
          <value t="str">
            <val>聯上發</val>
          </value>
        </values>
      </ddeItem>
      <ddeItem name="2538.TW-ID" advise="1">
        <values>
          <value t="str">
            <val>2538</val>
          </value>
        </values>
      </ddeItem>
      <ddeItem name="2538.TW-Name" advise="1">
        <values>
          <value t="str">
            <val>基泰</val>
          </value>
        </values>
      </ddeItem>
      <ddeItem name="2539.TW-ID" advise="1">
        <values>
          <value t="str">
            <val>2539</val>
          </value>
        </values>
      </ddeItem>
      <ddeItem name="2539.TW-Name" advise="1">
        <values>
          <value t="str">
            <val>櫻花建</val>
          </value>
        </values>
      </ddeItem>
      <ddeItem name="2540.TW-ID" advise="1">
        <values>
          <value t="str">
            <val>2540</val>
          </value>
        </values>
      </ddeItem>
      <ddeItem name="2540.TW-Name" advise="1">
        <values>
          <value t="str">
            <val>愛山林</val>
          </value>
        </values>
      </ddeItem>
      <ddeItem name="2542.TW-ID" advise="1">
        <values>
          <value t="str">
            <val>2542</val>
          </value>
        </values>
      </ddeItem>
      <ddeItem name="2542.TW-Name" advise="1">
        <values>
          <value t="str">
            <val>興富發</val>
          </value>
        </values>
      </ddeItem>
      <ddeItem name="2543.TW-ID" advise="1">
        <values>
          <value t="str">
            <val>2543</val>
          </value>
        </values>
      </ddeItem>
      <ddeItem name="2543.TW-Name" advise="1">
        <values>
          <value t="str">
            <val>皇昌</val>
          </value>
        </values>
      </ddeItem>
      <ddeItem name="2545.TW-ID" advise="1">
        <values>
          <value t="str">
            <val>2545</val>
          </value>
        </values>
      </ddeItem>
      <ddeItem name="2545.TW-Name" advise="1">
        <values>
          <value t="str">
            <val>皇翔</val>
          </value>
        </values>
      </ddeItem>
      <ddeItem name="2546.TW-ID" advise="1">
        <values>
          <value t="str">
            <val>2546</val>
          </value>
        </values>
      </ddeItem>
      <ddeItem name="2546.TW-Name" advise="1">
        <values>
          <value t="str">
            <val>根基</val>
          </value>
        </values>
      </ddeItem>
      <ddeItem name="2547.TW-ID" advise="1">
        <values>
          <value t="str">
            <val>2547</val>
          </value>
        </values>
      </ddeItem>
      <ddeItem name="2547.TW-Name" advise="1">
        <values>
          <value t="str">
            <val>日勝生</val>
          </value>
        </values>
      </ddeItem>
      <ddeItem name="2548.TW-ID" advise="1">
        <values>
          <value t="str">
            <val>2548</val>
          </value>
        </values>
      </ddeItem>
      <ddeItem name="2548.TW-Name" advise="1">
        <values>
          <value t="str">
            <val>華固</val>
          </value>
        </values>
      </ddeItem>
      <ddeItem name="2597.TW-ID" advise="1">
        <values>
          <value t="str">
            <val>2597</val>
          </value>
        </values>
      </ddeItem>
      <ddeItem name="2597.TW-Name" advise="1">
        <values>
          <value t="str">
            <val>潤弘</val>
          </value>
        </values>
      </ddeItem>
      <ddeItem name="2601.TW-ID" advise="1">
        <values>
          <value t="str">
            <val>2601</val>
          </value>
        </values>
      </ddeItem>
      <ddeItem name="2601.TW-Name" advise="1">
        <values>
          <value t="str">
            <val>益航</val>
          </value>
        </values>
      </ddeItem>
      <ddeItem name="2603.TW-ID" advise="1">
        <values>
          <value t="str">
            <val>2603</val>
          </value>
        </values>
      </ddeItem>
      <ddeItem name="2603.TW-Name" advise="1">
        <values>
          <value t="str">
            <val>長榮</val>
          </value>
        </values>
      </ddeItem>
      <ddeItem name="2605.TW-ID" advise="1">
        <values>
          <value t="str">
            <val>2605</val>
          </value>
        </values>
      </ddeItem>
      <ddeItem name="2605.TW-Name" advise="1">
        <values>
          <value t="str">
            <val>新興</val>
          </value>
        </values>
      </ddeItem>
      <ddeItem name="2606.TW-ID" advise="1">
        <values>
          <value t="str">
            <val>2606</val>
          </value>
        </values>
      </ddeItem>
      <ddeItem name="2606.TW-Name" advise="1">
        <values>
          <value t="str">
            <val>裕民</val>
          </value>
        </values>
      </ddeItem>
      <ddeItem name="2607.TW-ID" advise="1">
        <values>
          <value t="str">
            <val>2607</val>
          </value>
        </values>
      </ddeItem>
      <ddeItem name="2607.TW-Name" advise="1">
        <values>
          <value t="str">
            <val>榮運</val>
          </value>
        </values>
      </ddeItem>
      <ddeItem name="2608.TW-ID" advise="1">
        <values>
          <value t="str">
            <val>2608</val>
          </value>
        </values>
      </ddeItem>
      <ddeItem name="2608.TW-Name" advise="1">
        <values>
          <value t="str">
            <val>嘉里大榮</val>
          </value>
        </values>
      </ddeItem>
      <ddeItem name="2609.TW-ID" advise="1">
        <values>
          <value t="str">
            <val>2609</val>
          </value>
        </values>
      </ddeItem>
      <ddeItem name="2609.TW-Name" advise="1">
        <values>
          <value t="str">
            <val>陽明</val>
          </value>
        </values>
      </ddeItem>
      <ddeItem name="2610.TW-ID" advise="1">
        <values>
          <value t="str">
            <val>2610</val>
          </value>
        </values>
      </ddeItem>
      <ddeItem name="2610.TW-Name" advise="1">
        <values>
          <value t="str">
            <val>華航</val>
          </value>
        </values>
      </ddeItem>
      <ddeItem name="2611.TW-ID" advise="1">
        <values>
          <value t="str">
            <val>2611</val>
          </value>
        </values>
      </ddeItem>
      <ddeItem name="2611.TW-Name" advise="1">
        <values>
          <value t="str">
            <val>志信</val>
          </value>
        </values>
      </ddeItem>
      <ddeItem name="2612.TW-ID" advise="1">
        <values>
          <value t="str">
            <val>2612</val>
          </value>
        </values>
      </ddeItem>
      <ddeItem name="2612.TW-Name" advise="1">
        <values>
          <value t="str">
            <val>中航</val>
          </value>
        </values>
      </ddeItem>
      <ddeItem name="2613.TW-ID" advise="1">
        <values>
          <value t="str">
            <val>2613</val>
          </value>
        </values>
      </ddeItem>
      <ddeItem name="2613.TW-Name" advise="1">
        <values>
          <value t="str">
            <val>中櫃</val>
          </value>
        </values>
      </ddeItem>
      <ddeItem name="2614.TW-ID" advise="1">
        <values>
          <value t="str">
            <val>2614</val>
          </value>
        </values>
      </ddeItem>
      <ddeItem name="2614.TW-Name" advise="1">
        <values>
          <value t="str">
            <val>東森</val>
          </value>
        </values>
      </ddeItem>
      <ddeItem name="2615.TW-ID" advise="1">
        <values>
          <value t="str">
            <val>2615</val>
          </value>
        </values>
      </ddeItem>
      <ddeItem name="2615.TW-Name" advise="1">
        <values>
          <value t="str">
            <val>萬海</val>
          </value>
        </values>
      </ddeItem>
      <ddeItem name="2616.TW-ID" advise="1">
        <values>
          <value t="str">
            <val>2616</val>
          </value>
        </values>
      </ddeItem>
      <ddeItem name="2616.TW-Name" advise="1">
        <values>
          <value t="str">
            <val>山隆</val>
          </value>
        </values>
      </ddeItem>
      <ddeItem name="2617.TW-ID" advise="1">
        <values>
          <value t="str">
            <val>2617</val>
          </value>
        </values>
      </ddeItem>
      <ddeItem name="2617.TW-Name" advise="1">
        <values>
          <value t="str">
            <val>台航</val>
          </value>
        </values>
      </ddeItem>
      <ddeItem name="2618.TW-ID" advise="1">
        <values>
          <value t="str">
            <val>2618</val>
          </value>
        </values>
      </ddeItem>
      <ddeItem name="2618.TW-Name" advise="1">
        <values>
          <value t="str">
            <val>長榮航</val>
          </value>
        </values>
      </ddeItem>
      <ddeItem name="2630.TW-ID" advise="1">
        <values>
          <value t="str">
            <val>2630</val>
          </value>
        </values>
      </ddeItem>
      <ddeItem name="2630.TW-Name" advise="1">
        <values>
          <value t="str">
            <val>亞航</val>
          </value>
        </values>
      </ddeItem>
      <ddeItem name="2633.TW-ID" advise="1">
        <values>
          <value t="str">
            <val>2633</val>
          </value>
        </values>
      </ddeItem>
      <ddeItem name="2633.TW-Name" advise="1">
        <values>
          <value t="str">
            <val>台灣高鐵</val>
          </value>
        </values>
      </ddeItem>
      <ddeItem name="2634.TW-ID" advise="1">
        <values>
          <value t="str">
            <val>2634</val>
          </value>
        </values>
      </ddeItem>
      <ddeItem name="2634.TW-Name" advise="1">
        <values>
          <value t="str">
            <val>漢翔</val>
          </value>
        </values>
      </ddeItem>
      <ddeItem name="2636.TW-ID" advise="1">
        <values>
          <value t="str">
            <val>2636</val>
          </value>
        </values>
      </ddeItem>
      <ddeItem name="2636.TW-Name" advise="1">
        <values>
          <value t="str">
            <val>台驊投控</val>
          </value>
        </values>
      </ddeItem>
      <ddeItem name="2637.TW-ID" advise="1">
        <values>
          <value t="str">
            <val>2637</val>
          </value>
        </values>
      </ddeItem>
      <ddeItem name="2637.TW-Name" advise="1">
        <values>
          <value t="str">
            <val>慧洋-KY</val>
          </value>
        </values>
      </ddeItem>
      <ddeItem name="2642.TW-ID" advise="1">
        <values>
          <value t="str">
            <val>2642</val>
          </value>
        </values>
      </ddeItem>
      <ddeItem name="2642.TW-Name" advise="1">
        <values>
          <value t="str">
            <val>宅配通</val>
          </value>
        </values>
      </ddeItem>
      <ddeItem name="2645.TW-ID" advise="1">
        <values>
          <value t="str">
            <val>2645</val>
          </value>
        </values>
      </ddeItem>
      <ddeItem name="2645.TW-Name" advise="1">
        <values>
          <value t="str">
            <val>長榮航太</val>
          </value>
        </values>
      </ddeItem>
      <ddeItem name="2701.TW-ID" advise="1">
        <values>
          <value t="str">
            <val>2701</val>
          </value>
        </values>
      </ddeItem>
      <ddeItem name="2701.TW-Name" advise="1">
        <values>
          <value t="str">
            <val>萬企</val>
          </value>
        </values>
      </ddeItem>
      <ddeItem name="2702.TW-ID" advise="1">
        <values>
          <value t="str">
            <val>2702</val>
          </value>
        </values>
      </ddeItem>
      <ddeItem name="2702.TW-Name" advise="1">
        <values>
          <value t="str">
            <val>華園</val>
          </value>
        </values>
      </ddeItem>
      <ddeItem name="2704.TW-ID" advise="1">
        <values>
          <value t="str">
            <val>2704</val>
          </value>
        </values>
      </ddeItem>
      <ddeItem name="2704.TW-Name" advise="1">
        <values>
          <value t="str">
            <val>國賓</val>
          </value>
        </values>
      </ddeItem>
      <ddeItem name="2705.TW-ID" advise="1">
        <values>
          <value t="str">
            <val>2705</val>
          </value>
        </values>
      </ddeItem>
      <ddeItem name="2705.TW-Name" advise="1">
        <values>
          <value t="str">
            <val>六福</val>
          </value>
        </values>
      </ddeItem>
      <ddeItem name="2706.TW-ID" advise="1">
        <values>
          <value t="str">
            <val>2706</val>
          </value>
        </values>
      </ddeItem>
      <ddeItem name="2706.TW-Name" advise="1">
        <values>
          <value t="str">
            <val>第一店</val>
          </value>
        </values>
      </ddeItem>
      <ddeItem name="2707.TW-ID" advise="1">
        <values>
          <value t="str">
            <val>2707</val>
          </value>
        </values>
      </ddeItem>
      <ddeItem name="2707.TW-Name" advise="1">
        <values>
          <value t="str">
            <val>晶華</val>
          </value>
        </values>
      </ddeItem>
      <ddeItem name="2712.TW-ID" advise="1">
        <values>
          <value t="str">
            <val>2712</val>
          </value>
        </values>
      </ddeItem>
      <ddeItem name="2712.TW-Name" advise="1">
        <values>
          <value t="str">
            <val>遠雄來</val>
          </value>
        </values>
      </ddeItem>
      <ddeItem name="2722.TW-ID" advise="1">
        <values>
          <value t="str">
            <val>2722</val>
          </value>
        </values>
      </ddeItem>
      <ddeItem name="2722.TW-Name" advise="1">
        <values>
          <value t="str">
            <val>夏都</val>
          </value>
        </values>
      </ddeItem>
      <ddeItem name="2723.TW-ID" advise="1">
        <values>
          <value t="str">
            <val>2723</val>
          </value>
        </values>
      </ddeItem>
      <ddeItem name="2723.TW-Name" advise="1">
        <values>
          <value t="str">
            <val>美食-KY</val>
          </value>
        </values>
      </ddeItem>
      <ddeItem name="2727.TW-ID" advise="1">
        <values>
          <value t="str">
            <val>2727</val>
          </value>
        </values>
      </ddeItem>
      <ddeItem name="2727.TW-Name" advise="1">
        <values>
          <value t="str">
            <val>王品</val>
          </value>
        </values>
      </ddeItem>
      <ddeItem name="2731.TW-ID" advise="1">
        <values>
          <value t="str">
            <val>2731</val>
          </value>
        </values>
      </ddeItem>
      <ddeItem name="2731.TW-Name" advise="1">
        <values>
          <value t="str">
            <val>雄獅</val>
          </value>
        </values>
      </ddeItem>
      <ddeItem name="2739.TW-ID" advise="1">
        <values>
          <value t="str">
            <val>2739</val>
          </value>
        </values>
      </ddeItem>
      <ddeItem name="2739.TW-Name" advise="1">
        <values>
          <value t="str">
            <val>寒舍</val>
          </value>
        </values>
      </ddeItem>
      <ddeItem name="2748.TW-ID" advise="1">
        <values>
          <value t="str">
            <val>2748</val>
          </value>
        </values>
      </ddeItem>
      <ddeItem name="2748.TW-Name" advise="1">
        <values>
          <value t="str">
            <val>雲品</val>
          </value>
        </values>
      </ddeItem>
      <ddeItem name="2753.TW-ID" advise="1">
        <values>
          <value t="str">
            <val>2753</val>
          </value>
        </values>
      </ddeItem>
      <ddeItem name="2753.TW-Name" advise="1">
        <values>
          <value t="str">
            <val>八方雲集</val>
          </value>
        </values>
      </ddeItem>
      <ddeItem name="2801.TW-ID" advise="1">
        <values>
          <value t="str">
            <val>2801</val>
          </value>
        </values>
      </ddeItem>
      <ddeItem name="2801.TW-Name" advise="1">
        <values>
          <value t="str">
            <val>彰銀</val>
          </value>
        </values>
      </ddeItem>
      <ddeItem name="2809.TW-ID" advise="1">
        <values>
          <value t="str">
            <val>2809</val>
          </value>
        </values>
      </ddeItem>
      <ddeItem name="2809.TW-Name" advise="1">
        <values>
          <value t="str">
            <val>京城銀</val>
          </value>
        </values>
      </ddeItem>
      <ddeItem name="2812.TW-ID" advise="1">
        <values>
          <value t="str">
            <val>2812</val>
          </value>
        </values>
      </ddeItem>
      <ddeItem name="2812.TW-Name" advise="1">
        <values>
          <value t="str">
            <val>台中銀</val>
          </value>
        </values>
      </ddeItem>
      <ddeItem name="2816.TW-ID" advise="1">
        <values>
          <value t="str">
            <val>2816</val>
          </value>
        </values>
      </ddeItem>
      <ddeItem name="2816.TW-Name" advise="1">
        <values>
          <value t="str">
            <val>旺旺保</val>
          </value>
        </values>
      </ddeItem>
      <ddeItem name="2820.TW-ID" advise="1">
        <values>
          <value t="str">
            <val>2820</val>
          </value>
        </values>
      </ddeItem>
      <ddeItem name="2820.TW-Name" advise="1">
        <values>
          <value t="str">
            <val>華票</val>
          </value>
        </values>
      </ddeItem>
      <ddeItem name="2832.TW-ID" advise="1">
        <values>
          <value t="str">
            <val>2832</val>
          </value>
        </values>
      </ddeItem>
      <ddeItem name="2832.TW-Name" advise="1">
        <values>
          <value t="str">
            <val>台產</val>
          </value>
        </values>
      </ddeItem>
      <ddeItem name="2834.TW-ID" advise="1">
        <values>
          <value t="str">
            <val>2834</val>
          </value>
        </values>
      </ddeItem>
      <ddeItem name="2834.TW-Name" advise="1">
        <values>
          <value t="str">
            <val>臺企銀</val>
          </value>
        </values>
      </ddeItem>
      <ddeItem name="2836.TW-ID" advise="1">
        <values>
          <value t="str">
            <val>2836</val>
          </value>
        </values>
      </ddeItem>
      <ddeItem name="2836.TW-Name" advise="1">
        <values>
          <value t="str">
            <val>高雄銀</val>
          </value>
        </values>
      </ddeItem>
      <ddeItem name="2838.TW-ID" advise="1">
        <values>
          <value t="str">
            <val>2838</val>
          </value>
        </values>
      </ddeItem>
      <ddeItem name="2838.TW-Name" advise="1">
        <values>
          <value t="str">
            <val>聯邦銀</val>
          </value>
        </values>
      </ddeItem>
      <ddeItem name="2845.TW-ID" advise="1">
        <values>
          <value t="str">
            <val>2845</val>
          </value>
        </values>
      </ddeItem>
      <ddeItem name="2845.TW-Name" advise="1">
        <values>
          <value t="str">
            <val>遠東銀</val>
          </value>
        </values>
      </ddeItem>
      <ddeItem name="2849.TW-ID" advise="1">
        <values>
          <value t="str">
            <val>2849</val>
          </value>
        </values>
      </ddeItem>
      <ddeItem name="2849.TW-Name" advise="1">
        <values>
          <value t="str">
            <val>安泰銀</val>
          </value>
        </values>
      </ddeItem>
      <ddeItem name="2850.TW-ID" advise="1">
        <values>
          <value t="str">
            <val>2850</val>
          </value>
        </values>
      </ddeItem>
      <ddeItem name="2850.TW-Name" advise="1">
        <values>
          <value t="str">
            <val>新產</val>
          </value>
        </values>
      </ddeItem>
      <ddeItem name="2851.TW-ID" advise="1">
        <values>
          <value t="str">
            <val>2851</val>
          </value>
        </values>
      </ddeItem>
      <ddeItem name="2851.TW-Name" advise="1">
        <values>
          <value t="str">
            <val>中再保</val>
          </value>
        </values>
      </ddeItem>
      <ddeItem name="2852.TW-ID" advise="1">
        <values>
          <value t="str">
            <val>2852</val>
          </value>
        </values>
      </ddeItem>
      <ddeItem name="2852.TW-Name" advise="1">
        <values>
          <value t="str">
            <val>第一保</val>
          </value>
        </values>
      </ddeItem>
      <ddeItem name="2855.TW-ID" advise="1">
        <values>
          <value t="str">
            <val>2855</val>
          </value>
        </values>
      </ddeItem>
      <ddeItem name="2855.TW-Name" advise="1">
        <values>
          <value t="str">
            <val>統一證</val>
          </value>
        </values>
      </ddeItem>
      <ddeItem name="2867.TW-ID" advise="1">
        <values>
          <value t="str">
            <val>2867</val>
          </value>
        </values>
      </ddeItem>
      <ddeItem name="2867.TW-Name" advise="1">
        <values>
          <value t="str">
            <val>三商壽</val>
          </value>
        </values>
      </ddeItem>
      <ddeItem name="2880.TW-ID" advise="1">
        <values>
          <value t="str">
            <val>2880</val>
          </value>
        </values>
      </ddeItem>
      <ddeItem name="2880.TW-Name" advise="1">
        <values>
          <value t="str">
            <val>華南金</val>
          </value>
        </values>
      </ddeItem>
      <ddeItem name="2881.TW-ID" advise="1">
        <values>
          <value t="str">
            <val>2881</val>
          </value>
        </values>
      </ddeItem>
      <ddeItem name="2881.TW-Name" advise="1">
        <values>
          <value t="str">
            <val>富邦金</val>
          </value>
        </values>
      </ddeItem>
      <ddeItem name="2882.TW-ID" advise="1">
        <values>
          <value t="str">
            <val>2882</val>
          </value>
        </values>
      </ddeItem>
      <ddeItem name="2882.TW-Name" advise="1">
        <values>
          <value t="str">
            <val>國泰金</val>
          </value>
        </values>
      </ddeItem>
      <ddeItem name="2883.TW-ID" advise="1">
        <values>
          <value t="str">
            <val>2883</val>
          </value>
        </values>
      </ddeItem>
      <ddeItem name="2883.TW-Name" advise="1">
        <values>
          <value t="str">
            <val>開發金</val>
          </value>
        </values>
      </ddeItem>
      <ddeItem name="2884.TW-ID" advise="1">
        <values>
          <value t="str">
            <val>2884</val>
          </value>
        </values>
      </ddeItem>
      <ddeItem name="2884.TW-Name" advise="1">
        <values>
          <value t="str">
            <val>玉山金</val>
          </value>
        </values>
      </ddeItem>
      <ddeItem name="2885.TW-ID" advise="1">
        <values>
          <value t="str">
            <val>2885</val>
          </value>
        </values>
      </ddeItem>
      <ddeItem name="2885.TW-Name" advise="1">
        <values>
          <value t="str">
            <val>元大金</val>
          </value>
        </values>
      </ddeItem>
      <ddeItem name="2886.TW-ID" advise="1">
        <values>
          <value t="str">
            <val>2886</val>
          </value>
        </values>
      </ddeItem>
      <ddeItem name="2886.TW-Name" advise="1">
        <values>
          <value t="str">
            <val>兆豐金</val>
          </value>
        </values>
      </ddeItem>
      <ddeItem name="2887.TW-ID" advise="1">
        <values>
          <value t="str">
            <val>2887</val>
          </value>
        </values>
      </ddeItem>
      <ddeItem name="2887.TW-Name" advise="1">
        <values>
          <value t="str">
            <val>台新金</val>
          </value>
        </values>
      </ddeItem>
      <ddeItem name="2888.TW-ID" advise="1">
        <values>
          <value t="str">
            <val>2888</val>
          </value>
        </values>
      </ddeItem>
      <ddeItem name="2888.TW-Name" advise="1">
        <values>
          <value t="str">
            <val>新光金</val>
          </value>
        </values>
      </ddeItem>
      <ddeItem name="2889.TW-ID" advise="1">
        <values>
          <value t="str">
            <val>2889</val>
          </value>
        </values>
      </ddeItem>
      <ddeItem name="2889.TW-Name" advise="1">
        <values>
          <value t="str">
            <val>國票金</val>
          </value>
        </values>
      </ddeItem>
      <ddeItem name="2890.TW-ID" advise="1">
        <values>
          <value t="str">
            <val>2890</val>
          </value>
        </values>
      </ddeItem>
      <ddeItem name="2890.TW-Name" advise="1">
        <values>
          <value t="str">
            <val>永豐金</val>
          </value>
        </values>
      </ddeItem>
      <ddeItem name="2891.TW-ID" advise="1">
        <values>
          <value t="str">
            <val>2891</val>
          </value>
        </values>
      </ddeItem>
      <ddeItem name="2891.TW-Name" advise="1">
        <values>
          <value t="str">
            <val>中信金</val>
          </value>
        </values>
      </ddeItem>
      <ddeItem name="2892.TW-ID" advise="1">
        <values>
          <value t="str">
            <val>2892</val>
          </value>
        </values>
      </ddeItem>
      <ddeItem name="2892.TW-Name" advise="1">
        <values>
          <value t="str">
            <val>第一金</val>
          </value>
        </values>
      </ddeItem>
      <ddeItem name="2897.TW-ID" advise="1">
        <values>
          <value t="str">
            <val>2897</val>
          </value>
        </values>
      </ddeItem>
      <ddeItem name="2897.TW-Name" advise="1">
        <values>
          <value t="str">
            <val>王道銀行</val>
          </value>
        </values>
      </ddeItem>
      <ddeItem name="2901.TW-ID" advise="1">
        <values>
          <value t="str">
            <val>2901</val>
          </value>
        </values>
      </ddeItem>
      <ddeItem name="2901.TW-Name" advise="1">
        <values>
          <value t="str">
            <val>欣欣</val>
          </value>
        </values>
      </ddeItem>
      <ddeItem name="2903.TW-ID" advise="1">
        <values>
          <value t="str">
            <val>2903</val>
          </value>
        </values>
      </ddeItem>
      <ddeItem name="2903.TW-Name" advise="1">
        <values>
          <value t="str">
            <val>遠百</val>
          </value>
        </values>
      </ddeItem>
      <ddeItem name="2904.TW-ID" advise="1">
        <values>
          <value t="str">
            <val>2904</val>
          </value>
        </values>
      </ddeItem>
      <ddeItem name="2904.TW-Name" advise="1">
        <values>
          <value t="str">
            <val>匯僑</val>
          </value>
        </values>
      </ddeItem>
      <ddeItem name="2905.TW-ID" advise="1">
        <values>
          <value t="str">
            <val>2905</val>
          </value>
        </values>
      </ddeItem>
      <ddeItem name="2905.TW-Name" advise="1">
        <values>
          <value t="str">
            <val>三商</val>
          </value>
        </values>
      </ddeItem>
      <ddeItem name="2906.TW-ID" advise="1">
        <values>
          <value t="str">
            <val>2906</val>
          </value>
        </values>
      </ddeItem>
      <ddeItem name="2906.TW-Name" advise="1">
        <values>
          <value t="str">
            <val>高林</val>
          </value>
        </values>
      </ddeItem>
      <ddeItem name="2908.TW-ID" advise="1">
        <values>
          <value t="str">
            <val>2908</val>
          </value>
        </values>
      </ddeItem>
      <ddeItem name="2908.TW-Name" advise="1">
        <values>
          <value t="str">
            <val>特力</val>
          </value>
        </values>
      </ddeItem>
      <ddeItem name="2910.TW-ID" advise="1">
        <values>
          <value t="str">
            <val>2910</val>
          </value>
        </values>
      </ddeItem>
      <ddeItem name="2910.TW-Name" advise="1">
        <values>
          <value t="str">
            <val>統領</val>
          </value>
        </values>
      </ddeItem>
      <ddeItem name="2911.TW-ID" advise="1">
        <values>
          <value t="str">
            <val>2911</val>
          </value>
        </values>
      </ddeItem>
      <ddeItem name="2911.TW-Name" advise="1">
        <values>
          <value t="str">
            <val>麗嬰房</val>
          </value>
        </values>
      </ddeItem>
      <ddeItem name="2912.TW-ID" advise="1">
        <values>
          <value t="str">
            <val>2912</val>
          </value>
        </values>
      </ddeItem>
      <ddeItem name="2912.TW-Name" advise="1">
        <values>
          <value t="str">
            <val>統一超</val>
          </value>
        </values>
      </ddeItem>
      <ddeItem name="2913.TW-ID" advise="1">
        <values>
          <value t="str">
            <val>2913</val>
          </value>
        </values>
      </ddeItem>
      <ddeItem name="2913.TW-Name" advise="1">
        <values>
          <value t="str">
            <val>農林</val>
          </value>
        </values>
      </ddeItem>
      <ddeItem name="2915.TW-ID" advise="1">
        <values>
          <value t="str">
            <val>2915</val>
          </value>
        </values>
      </ddeItem>
      <ddeItem name="2915.TW-Name" advise="1">
        <values>
          <value t="str">
            <val>潤泰全</val>
          </value>
        </values>
      </ddeItem>
      <ddeItem name="2923.TW-ID" advise="1">
        <values>
          <value t="str">
            <val>2923</val>
          </value>
        </values>
      </ddeItem>
      <ddeItem name="2923.TW-Name" advise="1">
        <values>
          <value t="str">
            <val>鼎固-KY</val>
          </value>
        </values>
      </ddeItem>
      <ddeItem name="2929.TW-ID" advise="1">
        <values>
          <value t="str">
            <val>2929</val>
          </value>
        </values>
      </ddeItem>
      <ddeItem name="2929.TW-Name" advise="1">
        <values>
          <value t="str">
            <val>淘帝-KY</val>
          </value>
        </values>
      </ddeItem>
      <ddeItem name="2939.TW-ID" advise="1">
        <values>
          <value t="str">
            <val>2939</val>
          </value>
        </values>
      </ddeItem>
      <ddeItem name="2939.TW-Name" advise="1">
        <values>
          <value t="str">
            <val>凱羿-KY</val>
          </value>
        </values>
      </ddeItem>
      <ddeItem name="2945.TW-ID" advise="1">
        <values>
          <value t="str">
            <val>2945</val>
          </value>
        </values>
      </ddeItem>
      <ddeItem name="2945.TW-Name" advise="1">
        <values>
          <value t="str">
            <val>三商家購</val>
          </value>
        </values>
      </ddeItem>
      <ddeItem name="3002.TW-ID" advise="1">
        <values>
          <value t="str">
            <val>3002</val>
          </value>
        </values>
      </ddeItem>
      <ddeItem name="3002.TW-Name" advise="1">
        <values>
          <value t="str">
            <val>歐格</val>
          </value>
        </values>
      </ddeItem>
      <ddeItem name="3003.TW-ID" advise="1">
        <values>
          <value t="str">
            <val>3003</val>
          </value>
        </values>
      </ddeItem>
      <ddeItem name="3003.TW-Name" advise="1">
        <values>
          <value t="str">
            <val>健和興</val>
          </value>
        </values>
      </ddeItem>
      <ddeItem name="3004.TW-ID" advise="1">
        <values>
          <value t="str">
            <val>3004</val>
          </value>
        </values>
      </ddeItem>
      <ddeItem name="3004.TW-Name" advise="1">
        <values>
          <value t="str">
            <val>豐達科</val>
          </value>
        </values>
      </ddeItem>
      <ddeItem name="3005.TW-ID" advise="1">
        <values>
          <value t="str">
            <val>3005</val>
          </value>
        </values>
      </ddeItem>
      <ddeItem name="3005.TW-Name" advise="1">
        <values>
          <value t="str">
            <val>神基</val>
          </value>
        </values>
      </ddeItem>
      <ddeItem name="3006.TW-ID" advise="1">
        <values>
          <value t="str">
            <val>3006</val>
          </value>
        </values>
      </ddeItem>
      <ddeItem name="3006.TW-Name" advise="1">
        <values>
          <value t="str">
            <val>晶豪科</val>
          </value>
        </values>
      </ddeItem>
      <ddeItem name="3008.TW-ID" advise="1">
        <values>
          <value t="str">
            <val>3008</val>
          </value>
        </values>
      </ddeItem>
      <ddeItem name="3008.TW-Name" advise="1">
        <values>
          <value t="str">
            <val>大立光</val>
          </value>
        </values>
      </ddeItem>
      <ddeItem name="3010.TW-ID" advise="1">
        <values>
          <value t="str">
            <val>3010</val>
          </value>
        </values>
      </ddeItem>
      <ddeItem name="3010.TW-Name" advise="1">
        <values>
          <value t="str">
            <val>華立</val>
          </value>
        </values>
      </ddeItem>
      <ddeItem name="3011.TW-ID" advise="1">
        <values>
          <value t="str">
            <val>3011</val>
          </value>
        </values>
      </ddeItem>
      <ddeItem name="3011.TW-Name" advise="1">
        <values>
          <value t="str">
            <val>今皓</val>
          </value>
        </values>
      </ddeItem>
      <ddeItem name="3013.TW-ID" advise="1">
        <values>
          <value t="str">
            <val>3013</val>
          </value>
        </values>
      </ddeItem>
      <ddeItem name="3013.TW-Name" advise="1">
        <values>
          <value t="str">
            <val>晟銘電</val>
          </value>
        </values>
      </ddeItem>
      <ddeItem name="3014.TW-ID" advise="1">
        <values>
          <value t="str">
            <val>3014</val>
          </value>
        </values>
      </ddeItem>
      <ddeItem name="3014.TW-Name" advise="1">
        <values>
          <value t="str">
            <val>聯陽</val>
          </value>
        </values>
      </ddeItem>
      <ddeItem name="3015.TW-ID" advise="1">
        <values>
          <value t="str">
            <val>3015</val>
          </value>
        </values>
      </ddeItem>
      <ddeItem name="3015.TW-Name" advise="1">
        <values>
          <value t="str">
            <val>全漢</val>
          </value>
        </values>
      </ddeItem>
      <ddeItem name="3016.TW-ID" advise="1">
        <values>
          <value t="str">
            <val>3016</val>
          </value>
        </values>
      </ddeItem>
      <ddeItem name="3016.TW-Name" advise="1">
        <values>
          <value t="str">
            <val>嘉晶</val>
          </value>
        </values>
      </ddeItem>
      <ddeItem name="3017.TW-ID" advise="1">
        <values>
          <value t="str">
            <val>3017</val>
          </value>
        </values>
      </ddeItem>
      <ddeItem name="3017.TW-Name" advise="1">
        <values>
          <value t="str">
            <val>奇鋐</val>
          </value>
        </values>
      </ddeItem>
      <ddeItem name="3018.TW-ID" advise="1">
        <values>
          <value t="str">
            <val>3018</val>
          </value>
        </values>
      </ddeItem>
      <ddeItem name="3018.TW-Name" advise="1">
        <values>
          <value t="str">
            <val>隆銘綠能</val>
          </value>
        </values>
      </ddeItem>
      <ddeItem name="3019.TW-ID" advise="1">
        <values>
          <value t="str">
            <val>3019</val>
          </value>
        </values>
      </ddeItem>
      <ddeItem name="3019.TW-Name" advise="1">
        <values>
          <value t="str">
            <val>亞光</val>
          </value>
        </values>
      </ddeItem>
      <ddeItem name="3021.TW-ID" advise="1">
        <values>
          <value t="str">
            <val>3021</val>
          </value>
        </values>
      </ddeItem>
      <ddeItem name="3021.TW-Name" advise="1">
        <values>
          <value t="str">
            <val>鴻名</val>
          </value>
        </values>
      </ddeItem>
      <ddeItem name="3022.TW-ID" advise="1">
        <values>
          <value t="str">
            <val>3022</val>
          </value>
        </values>
      </ddeItem>
      <ddeItem name="3022.TW-Name" advise="1">
        <values>
          <value t="str">
            <val>威強電</val>
          </value>
        </values>
      </ddeItem>
      <ddeItem name="3023.TW-ID" advise="1">
        <values>
          <value t="str">
            <val>3023</val>
          </value>
        </values>
      </ddeItem>
      <ddeItem name="3023.TW-Name" advise="1">
        <values>
          <value t="str">
            <val>信邦</val>
          </value>
        </values>
      </ddeItem>
      <ddeItem name="3024.TW-ID" advise="1">
        <values>
          <value t="str">
            <val>3024</val>
          </value>
        </values>
      </ddeItem>
      <ddeItem name="3024.TW-Name" advise="1">
        <values>
          <value t="str">
            <val>憶聲</val>
          </value>
        </values>
      </ddeItem>
      <ddeItem name="3026.TW-ID" advise="1">
        <values>
          <value t="str">
            <val>3026</val>
          </value>
        </values>
      </ddeItem>
      <ddeItem name="3026.TW-Name" advise="1">
        <values>
          <value t="str">
            <val>禾伸堂</val>
          </value>
        </values>
      </ddeItem>
      <ddeItem name="3027.TW-ID" advise="1">
        <values>
          <value t="str">
            <val>3027</val>
          </value>
        </values>
      </ddeItem>
      <ddeItem name="3027.TW-Name" advise="1">
        <values>
          <value t="str">
            <val>盛達</val>
          </value>
        </values>
      </ddeItem>
      <ddeItem name="3028.TW-ID" advise="1">
        <values>
          <value t="str">
            <val>3028</val>
          </value>
        </values>
      </ddeItem>
      <ddeItem name="3028.TW-Name" advise="1">
        <values>
          <value t="str">
            <val>增你強</val>
          </value>
        </values>
      </ddeItem>
      <ddeItem name="3029.TW-ID" advise="1">
        <values>
          <value t="str">
            <val>3029</val>
          </value>
        </values>
      </ddeItem>
      <ddeItem name="3029.TW-Name" advise="1">
        <values>
          <value t="str">
            <val>零壹</val>
          </value>
        </values>
      </ddeItem>
      <ddeItem name="3030.TW-ID" advise="1">
        <values>
          <value t="str">
            <val>3030</val>
          </value>
        </values>
      </ddeItem>
      <ddeItem name="3030.TW-Name" advise="1">
        <values>
          <value t="str">
            <val>德律</val>
          </value>
        </values>
      </ddeItem>
      <ddeItem name="3031.TW-ID" advise="1">
        <values>
          <value t="str">
            <val>3031</val>
          </value>
        </values>
      </ddeItem>
      <ddeItem name="3031.TW-Name" advise="1">
        <values>
          <value t="str">
            <val>佰鴻</val>
          </value>
        </values>
      </ddeItem>
      <ddeItem name="3032.TW-ID" advise="1">
        <values>
          <value t="str">
            <val>3032</val>
          </value>
        </values>
      </ddeItem>
      <ddeItem name="3032.TW-Name" advise="1">
        <values>
          <value t="str">
            <val>偉訓</val>
          </value>
        </values>
      </ddeItem>
      <ddeItem name="3033.TW-ID" advise="1">
        <values>
          <value t="str">
            <val>3033</val>
          </value>
        </values>
      </ddeItem>
      <ddeItem name="3033.TW-Name" advise="1">
        <values>
          <value t="str">
            <val>威健</val>
          </value>
        </values>
      </ddeItem>
      <ddeItem name="3034.TW-ID" advise="1">
        <values>
          <value t="str">
            <val>3034</val>
          </value>
        </values>
      </ddeItem>
      <ddeItem name="3034.TW-Name" advise="1">
        <values>
          <value t="str">
            <val>聯詠</val>
          </value>
        </values>
      </ddeItem>
      <ddeItem name="3035.TW-ID" advise="1">
        <values>
          <value t="str">
            <val>3035</val>
          </value>
        </values>
      </ddeItem>
      <ddeItem name="3035.TW-Name" advise="1">
        <values>
          <value t="str">
            <val>智原</val>
          </value>
        </values>
      </ddeItem>
      <ddeItem name="3036.TW-ID" advise="1">
        <values>
          <value t="str">
            <val>3036</val>
          </value>
        </values>
      </ddeItem>
      <ddeItem name="3036.TW-Name" advise="1">
        <values>
          <value t="str">
            <val>文曄</val>
          </value>
        </values>
      </ddeItem>
      <ddeItem name="3037.TW-ID" advise="1">
        <values>
          <value t="str">
            <val>3037</val>
          </value>
        </values>
      </ddeItem>
      <ddeItem name="3037.TW-Name" advise="1">
        <values>
          <value t="str">
            <val>欣興</val>
          </value>
        </values>
      </ddeItem>
      <ddeItem name="3038.TW-ID" advise="1">
        <values>
          <value t="str">
            <val>3038</val>
          </value>
        </values>
      </ddeItem>
      <ddeItem name="3038.TW-Name" advise="1">
        <values>
          <value t="str">
            <val>全台</val>
          </value>
        </values>
      </ddeItem>
      <ddeItem name="3040.TW-ID" advise="1">
        <values>
          <value t="str">
            <val>3040</val>
          </value>
        </values>
      </ddeItem>
      <ddeItem name="3040.TW-Name" advise="1">
        <values>
          <value t="str">
            <val>遠見</val>
          </value>
        </values>
      </ddeItem>
      <ddeItem name="3041.TW-ID" advise="1">
        <values>
          <value t="str">
            <val>3041</val>
          </value>
        </values>
      </ddeItem>
      <ddeItem name="3041.TW-Name" advise="1">
        <values>
          <value t="str">
            <val>揚智</val>
          </value>
        </values>
      </ddeItem>
      <ddeItem name="3042.TW-ID" advise="1">
        <values>
          <value t="str">
            <val>3042</val>
          </value>
        </values>
      </ddeItem>
      <ddeItem name="3042.TW-Name" advise="1">
        <values>
          <value t="str">
            <val>晶技</val>
          </value>
        </values>
      </ddeItem>
      <ddeItem name="3043.TW-ID" advise="1">
        <values>
          <value t="str">
            <val>3043</val>
          </value>
        </values>
      </ddeItem>
      <ddeItem name="3043.TW-Name" advise="1">
        <values>
          <value t="str">
            <val>科風</val>
          </value>
        </values>
      </ddeItem>
      <ddeItem name="3044.TW-ID" advise="1">
        <values>
          <value t="str">
            <val>3044</val>
          </value>
        </values>
      </ddeItem>
      <ddeItem name="3044.TW-Name" advise="1">
        <values>
          <value t="str">
            <val>健鼎</val>
          </value>
        </values>
      </ddeItem>
      <ddeItem name="3045.TW-ID" advise="1">
        <values>
          <value t="str">
            <val>3045</val>
          </value>
        </values>
      </ddeItem>
      <ddeItem name="3045.TW-Name" advise="1">
        <values>
          <value t="str">
            <val>台灣大</val>
          </value>
        </values>
      </ddeItem>
      <ddeItem name="3046.TW-ID" advise="1">
        <values>
          <value t="str">
            <val>3046</val>
          </value>
        </values>
      </ddeItem>
      <ddeItem name="3046.TW-Name" advise="1">
        <values>
          <value t="str">
            <val>建碁</val>
          </value>
        </values>
      </ddeItem>
      <ddeItem name="3047.TW-ID" advise="1">
        <values>
          <value t="str">
            <val>3047</val>
          </value>
        </values>
      </ddeItem>
      <ddeItem name="3047.TW-Name" advise="1">
        <values>
          <value t="str">
            <val>訊舟</val>
          </value>
        </values>
      </ddeItem>
      <ddeItem name="3048.TW-ID" advise="1">
        <values>
          <value t="str">
            <val>3048</val>
          </value>
        </values>
      </ddeItem>
      <ddeItem name="3048.TW-Name" advise="1">
        <values>
          <value t="str">
            <val>益登</val>
          </value>
        </values>
      </ddeItem>
      <ddeItem name="3049.TW-ID" advise="1">
        <values>
          <value t="str">
            <val>3049</val>
          </value>
        </values>
      </ddeItem>
      <ddeItem name="3049.TW-Name" advise="1">
        <values>
          <value t="str">
            <val>精金</val>
          </value>
        </values>
      </ddeItem>
      <ddeItem name="3050.TW-ID" advise="1">
        <values>
          <value t="str">
            <val>3050</val>
          </value>
        </values>
      </ddeItem>
      <ddeItem name="3050.TW-Name" advise="1">
        <values>
          <value t="str">
            <val>鈺德</val>
          </value>
        </values>
      </ddeItem>
      <ddeItem name="3051.TW-ID" advise="1">
        <values>
          <value t="str">
            <val>3051</val>
          </value>
        </values>
      </ddeItem>
      <ddeItem name="3051.TW-Name" advise="1">
        <values>
          <value t="str">
            <val>力特</val>
          </value>
        </values>
      </ddeItem>
      <ddeItem name="3052.TW-ID" advise="1">
        <values>
          <value t="str">
            <val>3052</val>
          </value>
        </values>
      </ddeItem>
      <ddeItem name="3052.TW-Name" advise="1">
        <values>
          <value t="str">
            <val>夆典</val>
          </value>
        </values>
      </ddeItem>
      <ddeItem name="3054.TW-ID" advise="1">
        <values>
          <value t="str">
            <val>3054</val>
          </value>
        </values>
      </ddeItem>
      <ddeItem name="3054.TW-Name" advise="1">
        <values>
          <value t="str">
            <val>立萬利</val>
          </value>
        </values>
      </ddeItem>
      <ddeItem name="3055.TW-ID" advise="1">
        <values>
          <value t="str">
            <val>3055</val>
          </value>
        </values>
      </ddeItem>
      <ddeItem name="3055.TW-Name" advise="1">
        <values>
          <value t="str">
            <val>蔚華科</val>
          </value>
        </values>
      </ddeItem>
      <ddeItem name="3056.TW-ID" advise="1">
        <values>
          <value t="str">
            <val>3056</val>
          </value>
        </values>
      </ddeItem>
      <ddeItem name="3056.TW-Name" advise="1">
        <values>
          <value t="str">
            <val>富華新</val>
          </value>
        </values>
      </ddeItem>
      <ddeItem name="3057.TW-ID" advise="1">
        <values>
          <value t="str">
            <val>3057</val>
          </value>
        </values>
      </ddeItem>
      <ddeItem name="3057.TW-Name" advise="1">
        <values>
          <value t="str">
            <val>喬鼎</val>
          </value>
        </values>
      </ddeItem>
      <ddeItem name="3058.TW-ID" advise="1">
        <values>
          <value t="str">
            <val>3058</val>
          </value>
        </values>
      </ddeItem>
      <ddeItem name="3058.TW-Name" advise="1">
        <values>
          <value t="str">
            <val>立德</val>
          </value>
        </values>
      </ddeItem>
      <ddeItem name="3059.TW-ID" advise="1">
        <values>
          <value t="str">
            <val>3059</val>
          </value>
        </values>
      </ddeItem>
      <ddeItem name="3059.TW-Name" advise="1">
        <values>
          <value t="str">
            <val>華晶科</val>
          </value>
        </values>
      </ddeItem>
      <ddeItem name="3060.TW-ID" advise="1">
        <values>
          <value t="str">
            <val>3060</val>
          </value>
        </values>
      </ddeItem>
      <ddeItem name="3060.TW-Name" advise="1">
        <values>
          <value t="str">
            <val>銘異</val>
          </value>
        </values>
      </ddeItem>
      <ddeItem name="3062.TW-ID" advise="1">
        <values>
          <value t="str">
            <val>3062</val>
          </value>
        </values>
      </ddeItem>
      <ddeItem name="3062.TW-Name" advise="1">
        <values>
          <value t="str">
            <val>建漢</val>
          </value>
        </values>
      </ddeItem>
      <ddeItem name="3090.TW-ID" advise="1">
        <values>
          <value t="str">
            <val>3090</val>
          </value>
        </values>
      </ddeItem>
      <ddeItem name="3090.TW-Name" advise="1">
        <values>
          <value t="str">
            <val>日電貿</val>
          </value>
        </values>
      </ddeItem>
      <ddeItem name="3092.TW-ID" advise="1">
        <values>
          <value t="str">
            <val>3092</val>
          </value>
        </values>
      </ddeItem>
      <ddeItem name="3092.TW-Name" advise="1">
        <values>
          <value t="str">
            <val>鴻碩</val>
          </value>
        </values>
      </ddeItem>
      <ddeItem name="3094.TW-ID" advise="1">
        <values>
          <value t="str">
            <val>3094</val>
          </value>
        </values>
      </ddeItem>
      <ddeItem name="3094.TW-Name" advise="1">
        <values>
          <value t="str">
            <val>聯傑</val>
          </value>
        </values>
      </ddeItem>
      <ddeItem name="3130.TW-ID" advise="1">
        <values>
          <value t="str">
            <val>3130</val>
          </value>
        </values>
      </ddeItem>
      <ddeItem name="3130.TW-Name" advise="1">
        <values>
          <value t="str">
            <val>一零四</val>
          </value>
        </values>
      </ddeItem>
      <ddeItem name="3138.TW-ID" advise="1">
        <values>
          <value t="str">
            <val>3138</val>
          </value>
        </values>
      </ddeItem>
      <ddeItem name="3138.TW-Name" advise="1">
        <values>
          <value t="str">
            <val>耀登</val>
          </value>
        </values>
      </ddeItem>
      <ddeItem name="3149.TW-ID" advise="1">
        <values>
          <value t="str">
            <val>3149</val>
          </value>
        </values>
      </ddeItem>
      <ddeItem name="3149.TW-Name" advise="1">
        <values>
          <value t="str">
            <val>正達</val>
          </value>
        </values>
      </ddeItem>
      <ddeItem name="3164.TW-ID" advise="1">
        <values>
          <value t="str">
            <val>3164</val>
          </value>
        </values>
      </ddeItem>
      <ddeItem name="3164.TW-Name" advise="1">
        <values>
          <value t="str">
            <val>景岳</val>
          </value>
        </values>
      </ddeItem>
      <ddeItem name="3167.TW-ID" advise="1">
        <values>
          <value t="str">
            <val>3167</val>
          </value>
        </values>
      </ddeItem>
      <ddeItem name="3167.TW-Name" advise="1">
        <values>
          <value t="str">
            <val>大量</val>
          </value>
        </values>
      </ddeItem>
      <ddeItem name="3189.TW-ID" advise="1">
        <values>
          <value t="str">
            <val>3189</val>
          </value>
        </values>
      </ddeItem>
      <ddeItem name="3189.TW-Name" advise="1">
        <values>
          <value t="str">
            <val>景碩</val>
          </value>
        </values>
      </ddeItem>
      <ddeItem name="3209.TW-ID" advise="1">
        <values>
          <value t="str">
            <val>3209</val>
          </value>
        </values>
      </ddeItem>
      <ddeItem name="3209.TW-Name" advise="1">
        <values>
          <value t="str">
            <val>全科</val>
          </value>
        </values>
      </ddeItem>
      <ddeItem name="3229.TW-ID" advise="1">
        <values>
          <value t="str">
            <val>3229</val>
          </value>
        </values>
      </ddeItem>
      <ddeItem name="3229.TW-Name" advise="1">
        <values>
          <value t="str">
            <val>晟鈦</val>
          </value>
        </values>
      </ddeItem>
      <ddeItem name="3231.TW-ID" advise="1">
        <values>
          <value t="str">
            <val>3231</val>
          </value>
        </values>
      </ddeItem>
      <ddeItem name="3231.TW-Name" advise="1">
        <values>
          <value t="str">
            <val>緯創</val>
          </value>
        </values>
      </ddeItem>
      <ddeItem name="3257.TW-ID" advise="1">
        <values>
          <value t="str">
            <val>3257</val>
          </value>
        </values>
      </ddeItem>
      <ddeItem name="3257.TW-Name" advise="1">
        <values>
          <value t="str">
            <val>虹冠電</val>
          </value>
        </values>
      </ddeItem>
      <ddeItem name="3266.TW-ID" advise="1">
        <values>
          <value t="str">
            <val>3266</val>
          </value>
        </values>
      </ddeItem>
      <ddeItem name="3266.TW-Name" advise="1">
        <values>
          <value t="str">
            <val>昇陽</val>
          </value>
        </values>
      </ddeItem>
      <ddeItem name="3296.TW-ID" advise="1">
        <values>
          <value t="str">
            <val>3296</val>
          </value>
        </values>
      </ddeItem>
      <ddeItem name="3296.TW-Name" advise="1">
        <values>
          <value t="str">
            <val>勝德</val>
          </value>
        </values>
      </ddeItem>
      <ddeItem name="3305.TW-ID" advise="1">
        <values>
          <value t="str">
            <val>3305</val>
          </value>
        </values>
      </ddeItem>
      <ddeItem name="3305.TW-Name" advise="1">
        <values>
          <value t="str">
            <val>昇貿</val>
          </value>
        </values>
      </ddeItem>
      <ddeItem name="3311.TW-ID" advise="1">
        <values>
          <value t="str">
            <val>3311</val>
          </value>
        </values>
      </ddeItem>
      <ddeItem name="3311.TW-Name" advise="1">
        <values>
          <value t="str">
            <val>閎暉</val>
          </value>
        </values>
      </ddeItem>
      <ddeItem name="3312.TW-ID" advise="1">
        <values>
          <value t="str">
            <val>3312</val>
          </value>
        </values>
      </ddeItem>
      <ddeItem name="3312.TW-Name" advise="1">
        <values>
          <value t="str">
            <val>弘憶股</val>
          </value>
        </values>
      </ddeItem>
      <ddeItem name="3321.TW-ID" advise="1">
        <values>
          <value t="str">
            <val>3321</val>
          </value>
        </values>
      </ddeItem>
      <ddeItem name="3321.TW-Name" advise="1">
        <values>
          <value t="str">
            <val>同泰</val>
          </value>
        </values>
      </ddeItem>
      <ddeItem name="3338.TW-ID" advise="1">
        <values>
          <value t="str">
            <val>3338</val>
          </value>
        </values>
      </ddeItem>
      <ddeItem name="3338.TW-Name" advise="1">
        <values>
          <value t="str">
            <val>泰碩</val>
          </value>
        </values>
      </ddeItem>
      <ddeItem name="3346.TW-ID" advise="1">
        <values>
          <value t="str">
            <val>3346</val>
          </value>
        </values>
      </ddeItem>
      <ddeItem name="3346.TW-Name" advise="1">
        <values>
          <value t="str">
            <val>麗清</val>
          </value>
        </values>
      </ddeItem>
      <ddeItem name="3356.TW-ID" advise="1">
        <values>
          <value t="str">
            <val>3356</val>
          </value>
        </values>
      </ddeItem>
      <ddeItem name="3356.TW-Name" advise="1">
        <values>
          <value t="str">
            <val>奇偶</val>
          </value>
        </values>
      </ddeItem>
      <ddeItem name="3376.TW-ID" advise="1">
        <values>
          <value t="str">
            <val>3376</val>
          </value>
        </values>
      </ddeItem>
      <ddeItem name="3376.TW-Name" advise="1">
        <values>
          <value t="str">
            <val>新日興</val>
          </value>
        </values>
      </ddeItem>
      <ddeItem name="3380.TW-ID" advise="1">
        <values>
          <value t="str">
            <val>3380</val>
          </value>
        </values>
      </ddeItem>
      <ddeItem name="3380.TW-Name" advise="1">
        <values>
          <value t="str">
            <val>明泰</val>
          </value>
        </values>
      </ddeItem>
      <ddeItem name="3406.TW-ID" advise="1">
        <values>
          <value t="str">
            <val>3406</val>
          </value>
        </values>
      </ddeItem>
      <ddeItem name="3406.TW-Name" advise="1">
        <values>
          <value t="str">
            <val>玉晶光</val>
          </value>
        </values>
      </ddeItem>
      <ddeItem name="3413.TW-ID" advise="1">
        <values>
          <value t="str">
            <val>3413</val>
          </value>
        </values>
      </ddeItem>
      <ddeItem name="3413.TW-Name" advise="1">
        <values>
          <value t="str">
            <val>京鼎</val>
          </value>
        </values>
      </ddeItem>
      <ddeItem name="3416.TW-ID" advise="1">
        <values>
          <value t="str">
            <val>3416</val>
          </value>
        </values>
      </ddeItem>
      <ddeItem name="3416.TW-Name" advise="1">
        <values>
          <value t="str">
            <val>融程電</val>
          </value>
        </values>
      </ddeItem>
      <ddeItem name="3419.TW-ID" advise="1">
        <values>
          <value t="str">
            <val>3419</val>
          </value>
        </values>
      </ddeItem>
      <ddeItem name="3419.TW-Name" advise="1">
        <values>
          <value t="str">
            <val>譁裕</val>
          </value>
        </values>
      </ddeItem>
      <ddeItem name="3432.TW-ID" advise="1">
        <values>
          <value t="str">
            <val>3432</val>
          </value>
        </values>
      </ddeItem>
      <ddeItem name="3432.TW-Name" advise="1">
        <values>
          <value t="str">
            <val>台端</val>
          </value>
        </values>
      </ddeItem>
      <ddeItem name="3437.TW-ID" advise="1">
        <values>
          <value t="str">
            <val>3437</val>
          </value>
        </values>
      </ddeItem>
      <ddeItem name="3437.TW-Name" advise="1">
        <values>
          <value t="str">
            <val>榮創</val>
          </value>
        </values>
      </ddeItem>
      <ddeItem name="3443.TW-ID" advise="1">
        <values>
          <value t="str">
            <val>3443</val>
          </value>
        </values>
      </ddeItem>
      <ddeItem name="3443.TW-Name" advise="1">
        <values>
          <value t="str">
            <val>創意</val>
          </value>
        </values>
      </ddeItem>
      <ddeItem name="3447.TW-ID" advise="1">
        <values>
          <value t="str">
            <val>3447</val>
          </value>
        </values>
      </ddeItem>
      <ddeItem name="3447.TW-Name" advise="1">
        <values>
          <value t="str">
            <val>展達</val>
          </value>
        </values>
      </ddeItem>
      <ddeItem name="3450.TW-ID" advise="1">
        <values>
          <value t="str">
            <val>3450</val>
          </value>
        </values>
      </ddeItem>
      <ddeItem name="3450.TW-Name" advise="1">
        <values>
          <value t="str">
            <val>聯鈞</val>
          </value>
        </values>
      </ddeItem>
      <ddeItem name="3454.TW-ID" advise="1">
        <values>
          <value t="str">
            <val>3454</val>
          </value>
        </values>
      </ddeItem>
      <ddeItem name="3454.TW-Name" advise="1">
        <values>
          <value t="str">
            <val>晶睿</val>
          </value>
        </values>
      </ddeItem>
      <ddeItem name="3481.TW-ID" advise="1">
        <values>
          <value t="str">
            <val>3481</val>
          </value>
        </values>
      </ddeItem>
      <ddeItem name="3481.TW-Name" advise="1">
        <values>
          <value t="str">
            <val>群創</val>
          </value>
        </values>
      </ddeItem>
      <ddeItem name="3494.TW-ID" advise="1">
        <values>
          <value t="str">
            <val>3494</val>
          </value>
        </values>
      </ddeItem>
      <ddeItem name="3494.TW-Name" advise="1">
        <values>
          <value t="str">
            <val>誠研</val>
          </value>
        </values>
      </ddeItem>
      <ddeItem name="3501.TW-ID" advise="1">
        <values>
          <value t="str">
            <val>3501</val>
          </value>
        </values>
      </ddeItem>
      <ddeItem name="3501.TW-Name" advise="1">
        <values>
          <value t="str">
            <val>維熹</val>
          </value>
        </values>
      </ddeItem>
      <ddeItem name="3504.TW-ID" advise="1">
        <values>
          <value t="str">
            <val>3504</val>
          </value>
        </values>
      </ddeItem>
      <ddeItem name="3504.TW-Name" advise="1">
        <values>
          <value t="str">
            <val>揚明光</val>
          </value>
        </values>
      </ddeItem>
      <ddeItem name="3515.TW-ID" advise="1">
        <values>
          <value t="str">
            <val>3515</val>
          </value>
        </values>
      </ddeItem>
      <ddeItem name="3515.TW-Name" advise="1">
        <values>
          <value t="str">
            <val>華擎</val>
          </value>
        </values>
      </ddeItem>
      <ddeItem name="3518.TW-ID" advise="1">
        <values>
          <value t="str">
            <val>3518</val>
          </value>
        </values>
      </ddeItem>
      <ddeItem name="3518.TW-Name" advise="1">
        <values>
          <value t="str">
            <val>柏騰</val>
          </value>
        </values>
      </ddeItem>
      <ddeItem name="3528.TW-ID" advise="1">
        <values>
          <value t="str">
            <val>3528</val>
          </value>
        </values>
      </ddeItem>
      <ddeItem name="3528.TW-Name" advise="1">
        <values>
          <value t="str">
            <val>安馳</val>
          </value>
        </values>
      </ddeItem>
      <ddeItem name="3530.TW-ID" advise="1">
        <values>
          <value t="str">
            <val>3530</val>
          </value>
        </values>
      </ddeItem>
      <ddeItem name="3530.TW-Name" advise="1">
        <values>
          <value t="str">
            <val>晶相光</val>
          </value>
        </values>
      </ddeItem>
      <ddeItem name="3532.TW-ID" advise="1">
        <values>
          <value t="str">
            <val>3532</val>
          </value>
        </values>
      </ddeItem>
      <ddeItem name="3532.TW-Name" advise="1">
        <values>
          <value t="str">
            <val>台勝科</val>
          </value>
        </values>
      </ddeItem>
      <ddeItem name="3533.TW-ID" advise="1">
        <values>
          <value t="str">
            <val>3533</val>
          </value>
        </values>
      </ddeItem>
      <ddeItem name="3533.TW-Name" advise="1">
        <values>
          <value t="str">
            <val>嘉澤</val>
          </value>
        </values>
      </ddeItem>
      <ddeItem name="3535.TW-ID" advise="1">
        <values>
          <value t="str">
            <val>3535</val>
          </value>
        </values>
      </ddeItem>
      <ddeItem name="3535.TW-Name" advise="1">
        <values>
          <value t="str">
            <val>晶彩科</val>
          </value>
        </values>
      </ddeItem>
      <ddeItem name="3543.TW-ID" advise="1">
        <values>
          <value t="str">
            <val>3543</val>
          </value>
        </values>
      </ddeItem>
      <ddeItem name="3543.TW-Name" advise="1">
        <values>
          <value t="str">
            <val>州巧</val>
          </value>
        </values>
      </ddeItem>
      <ddeItem name="3545.TW-ID" advise="1">
        <values>
          <value t="str">
            <val>3545</val>
          </value>
        </values>
      </ddeItem>
      <ddeItem name="3545.TW-Name" advise="1">
        <values>
          <value t="str">
            <val>敦泰</val>
          </value>
        </values>
      </ddeItem>
      <ddeItem name="3550.TW-ID" advise="1">
        <values>
          <value t="str">
            <val>3550</val>
          </value>
        </values>
      </ddeItem>
      <ddeItem name="3550.TW-Name" advise="1">
        <values>
          <value t="str">
            <val>聯穎</val>
          </value>
        </values>
      </ddeItem>
      <ddeItem name="3557.TW-ID" advise="1">
        <values>
          <value t="str">
            <val>3557</val>
          </value>
        </values>
      </ddeItem>
      <ddeItem name="3557.TW-Name" advise="1">
        <values>
          <value t="str">
            <val>嘉威</val>
          </value>
        </values>
      </ddeItem>
      <ddeItem name="3563.TW-ID" advise="1">
        <values>
          <value t="str">
            <val>3563</val>
          </value>
        </values>
      </ddeItem>
      <ddeItem name="3563.TW-Name" advise="1">
        <values>
          <value t="str">
            <val>牧德</val>
          </value>
        </values>
      </ddeItem>
      <ddeItem name="3576.TW-ID" advise="1">
        <values>
          <value t="str">
            <val>3576</val>
          </value>
        </values>
      </ddeItem>
      <ddeItem name="3576.TW-Name" advise="1">
        <values>
          <value t="str">
            <val>聯合再生</val>
          </value>
        </values>
      </ddeItem>
      <ddeItem name="3583.TW-ID" advise="1">
        <values>
          <value t="str">
            <val>3583</val>
          </value>
        </values>
      </ddeItem>
      <ddeItem name="3583.TW-Name" advise="1">
        <values>
          <value t="str">
            <val>辛耘</val>
          </value>
        </values>
      </ddeItem>
      <ddeItem name="3588.TW-ID" advise="1">
        <values>
          <value t="str">
            <val>3588</val>
          </value>
        </values>
      </ddeItem>
      <ddeItem name="3588.TW-Name" advise="1">
        <values>
          <value t="str">
            <val>通嘉</val>
          </value>
        </values>
      </ddeItem>
      <ddeItem name="3591.TW-ID" advise="1">
        <values>
          <value t="str">
            <val>3591</val>
          </value>
        </values>
      </ddeItem>
      <ddeItem name="3591.TW-Name" advise="1">
        <values>
          <value t="str">
            <val>艾笛森</val>
          </value>
        </values>
      </ddeItem>
      <ddeItem name="3592.TW-ID" advise="1">
        <values>
          <value t="str">
            <val>3592</val>
          </value>
        </values>
      </ddeItem>
      <ddeItem name="3592.TW-Name" advise="1">
        <values>
          <value t="str">
            <val>瑞鼎</val>
          </value>
        </values>
      </ddeItem>
      <ddeItem name="3593.TW-ID" advise="1">
        <values>
          <value t="str">
            <val>3593</val>
          </value>
        </values>
      </ddeItem>
      <ddeItem name="3593.TW-Name" advise="1">
        <values>
          <value t="str">
            <val>力銘</val>
          </value>
        </values>
      </ddeItem>
      <ddeItem name="3596.TW-ID" advise="1">
        <values>
          <value t="str">
            <val>3596</val>
          </value>
        </values>
      </ddeItem>
      <ddeItem name="3596.TW-Name" advise="1">
        <values>
          <value t="str">
            <val>智易</val>
          </value>
        </values>
      </ddeItem>
      <ddeItem name="3605.TW-ID" advise="1">
        <values>
          <value t="str">
            <val>3605</val>
          </value>
        </values>
      </ddeItem>
      <ddeItem name="3605.TW-Name" advise="1">
        <values>
          <value t="str">
            <val>宏致</val>
          </value>
        </values>
      </ddeItem>
      <ddeItem name="3607.TW-ID" advise="1">
        <values>
          <value t="str">
            <val>3607</val>
          </value>
        </values>
      </ddeItem>
      <ddeItem name="3607.TW-Name" advise="1">
        <values>
          <value t="str">
            <val>谷崧</val>
          </value>
        </values>
      </ddeItem>
      <ddeItem name="3617.TW-ID" advise="1">
        <values>
          <value t="str">
            <val>3617</val>
          </value>
        </values>
      </ddeItem>
      <ddeItem name="3617.TW-Name" advise="1">
        <values>
          <value t="str">
            <val>碩天</val>
          </value>
        </values>
      </ddeItem>
      <ddeItem name="3622.TW-ID" advise="1">
        <values>
          <value t="str">
            <val>3622</val>
          </value>
        </values>
      </ddeItem>
      <ddeItem name="3622.TW-Name" advise="1">
        <values>
          <value t="str">
            <val>洋華</val>
          </value>
        </values>
      </ddeItem>
      <ddeItem name="3645.TW-ID" advise="1">
        <values>
          <value t="str">
            <val>3645</val>
          </value>
        </values>
      </ddeItem>
      <ddeItem name="3645.TW-Name" advise="1">
        <values>
          <value t="str">
            <val>達邁</val>
          </value>
        </values>
      </ddeItem>
      <ddeItem name="3652.TW-ID" advise="1">
        <values>
          <value t="str">
            <val>3652</val>
          </value>
        </values>
      </ddeItem>
      <ddeItem name="3652.TW-Name" advise="1">
        <values>
          <value t="str">
            <val>精聯</val>
          </value>
        </values>
      </ddeItem>
      <ddeItem name="3653.TW-ID" advise="1">
        <values>
          <value t="str">
            <val>3653</val>
          </value>
        </values>
      </ddeItem>
      <ddeItem name="3653.TW-Name" advise="1">
        <values>
          <value t="str">
            <val>健策</val>
          </value>
        </values>
      </ddeItem>
      <ddeItem name="3661.TW-ID" advise="1">
        <values>
          <value t="str">
            <val>3661</val>
          </value>
        </values>
      </ddeItem>
      <ddeItem name="3661.TW-Name" advise="1">
        <values>
          <value t="str">
            <val>世芯-KY</val>
          </value>
        </values>
      </ddeItem>
      <ddeItem name="3665.TW-ID" advise="1">
        <values>
          <value t="str">
            <val>3665</val>
          </value>
        </values>
      </ddeItem>
      <ddeItem name="3665.TW-Name" advise="1">
        <values>
          <value t="str">
            <val>貿聯-KY</val>
          </value>
        </values>
      </ddeItem>
      <ddeItem name="3669.TW-ID" advise="1">
        <values>
          <value t="str">
            <val>3669</val>
          </value>
        </values>
      </ddeItem>
      <ddeItem name="3669.TW-Name" advise="1">
        <values>
          <value t="str">
            <val>圓展</val>
          </value>
        </values>
      </ddeItem>
      <ddeItem name="3673.TW-ID" advise="1">
        <values>
          <value t="str">
            <val>3673</val>
          </value>
        </values>
      </ddeItem>
      <ddeItem name="3673.TW-Name" advise="1">
        <values>
          <value t="str">
            <val>TPK-KY</val>
          </value>
        </values>
      </ddeItem>
      <ddeItem name="3679.TW-ID" advise="1">
        <values>
          <value t="str">
            <val>3679</val>
          </value>
        </values>
      </ddeItem>
      <ddeItem name="3679.TW-Name" advise="1">
        <values>
          <value t="str">
            <val>新至陞</val>
          </value>
        </values>
      </ddeItem>
      <ddeItem name="3686.TW-ID" advise="1">
        <values>
          <value t="str">
            <val>3686</val>
          </value>
        </values>
      </ddeItem>
      <ddeItem name="3686.TW-Name" advise="1">
        <values>
          <value t="str">
            <val>達能</val>
          </value>
        </values>
      </ddeItem>
      <ddeItem name="3694.TW-ID" advise="1">
        <values>
          <value t="str">
            <val>3694</val>
          </value>
        </values>
      </ddeItem>
      <ddeItem name="3694.TW-Name" advise="1">
        <values>
          <value t="str">
            <val>海華</val>
          </value>
        </values>
      </ddeItem>
      <ddeItem name="3701.TW-ID" advise="1">
        <values>
          <value t="str">
            <val>3701</val>
          </value>
        </values>
      </ddeItem>
      <ddeItem name="3701.TW-Name" advise="1">
        <values>
          <value t="str">
            <val>大眾控</val>
          </value>
        </values>
      </ddeItem>
      <ddeItem name="3702.TW-ID" advise="1">
        <values>
          <value t="str">
            <val>3702</val>
          </value>
        </values>
      </ddeItem>
      <ddeItem name="3702.TW-Name" advise="1">
        <values>
          <value t="str">
            <val>大聯大</val>
          </value>
        </values>
      </ddeItem>
      <ddeItem name="3703.TW-ID" advise="1">
        <values>
          <value t="str">
            <val>3703</val>
          </value>
        </values>
      </ddeItem>
      <ddeItem name="3703.TW-Name" advise="1">
        <values>
          <value t="str">
            <val>欣陸</val>
          </value>
        </values>
      </ddeItem>
      <ddeItem name="3704.TW-ID" advise="1">
        <values>
          <value t="str">
            <val>3704</val>
          </value>
        </values>
      </ddeItem>
      <ddeItem name="3704.TW-Name" advise="1">
        <values>
          <value t="str">
            <val>合勤控</val>
          </value>
        </values>
      </ddeItem>
      <ddeItem name="3705.TW-ID" advise="1">
        <values>
          <value t="str">
            <val>3705</val>
          </value>
        </values>
      </ddeItem>
      <ddeItem name="3705.TW-Name" advise="1">
        <values>
          <value t="str">
            <val>永信</val>
          </value>
        </values>
      </ddeItem>
      <ddeItem name="3706.TW-ID" advise="1">
        <values>
          <value t="str">
            <val>3706</val>
          </value>
        </values>
      </ddeItem>
      <ddeItem name="3706.TW-Name" advise="1">
        <values>
          <value t="str">
            <val>神達</val>
          </value>
        </values>
      </ddeItem>
      <ddeItem name="3708.TW-ID" advise="1">
        <values>
          <value t="str">
            <val>3708</val>
          </value>
        </values>
      </ddeItem>
      <ddeItem name="3708.TW-Name" advise="1">
        <values>
          <value t="str">
            <val>上緯投控</val>
          </value>
        </values>
      </ddeItem>
      <ddeItem name="3711.TW-ID" advise="1">
        <values>
          <value t="str">
            <val>3711</val>
          </value>
        </values>
      </ddeItem>
      <ddeItem name="3711.TW-Name" advise="1">
        <values>
          <value t="str">
            <val>日月光投控</val>
          </value>
        </values>
      </ddeItem>
      <ddeItem name="3712.TW-ID" advise="1">
        <values>
          <value t="str">
            <val>3712</val>
          </value>
        </values>
      </ddeItem>
      <ddeItem name="3712.TW-Name" advise="1">
        <values>
          <value t="str">
            <val>永崴投控</val>
          </value>
        </values>
      </ddeItem>
      <ddeItem name="3714.TW-ID" advise="1">
        <values>
          <value t="str">
            <val>3714</val>
          </value>
        </values>
      </ddeItem>
      <ddeItem name="3714.TW-Name" advise="1">
        <values>
          <value t="str">
            <val>富采</val>
          </value>
        </values>
      </ddeItem>
      <ddeItem name="3715.TW-ID" advise="1">
        <values>
          <value t="str">
            <val>3715</val>
          </value>
        </values>
      </ddeItem>
      <ddeItem name="3715.TW-Name" advise="1">
        <values>
          <value t="str">
            <val>定穎投控</val>
          </value>
        </values>
      </ddeItem>
      <ddeItem name="4104.TW-ID" advise="1">
        <values>
          <value t="str">
            <val>4104</val>
          </value>
        </values>
      </ddeItem>
      <ddeItem name="4104.TW-Name" advise="1">
        <values>
          <value t="str">
            <val>佳醫</val>
          </value>
        </values>
      </ddeItem>
      <ddeItem name="4106.TW-ID" advise="1">
        <values>
          <value t="str">
            <val>4106</val>
          </value>
        </values>
      </ddeItem>
      <ddeItem name="4106.TW-Name" advise="1">
        <values>
          <value t="str">
            <val>雃博</val>
          </value>
        </values>
      </ddeItem>
      <ddeItem name="4108.TW-ID" advise="1">
        <values>
          <value t="str">
            <val>4108</val>
          </value>
        </values>
      </ddeItem>
      <ddeItem name="4108.TW-Name" advise="1">
        <values>
          <value t="str">
            <val>懷特</val>
          </value>
        </values>
      </ddeItem>
      <ddeItem name="4119.TW-ID" advise="1">
        <values>
          <value t="str">
            <val>4119</val>
          </value>
        </values>
      </ddeItem>
      <ddeItem name="4119.TW-Name" advise="1">
        <values>
          <value t="str">
            <val>旭富</val>
          </value>
        </values>
      </ddeItem>
      <ddeItem name="4133.TW-ID" advise="1">
        <values>
          <value t="str">
            <val>4133</val>
          </value>
        </values>
      </ddeItem>
      <ddeItem name="4133.TW-Name" advise="1">
        <values>
          <value t="str">
            <val>亞諾法</val>
          </value>
        </values>
      </ddeItem>
      <ddeItem name="4137.TW-ID" advise="1">
        <values>
          <value t="str">
            <val>4137</val>
          </value>
        </values>
      </ddeItem>
      <ddeItem name="4137.TW-Name" advise="1">
        <values>
          <value t="str">
            <val>麗豐-KY</val>
          </value>
        </values>
      </ddeItem>
      <ddeItem name="4142.TW-ID" advise="1">
        <values>
          <value t="str">
            <val>4142</val>
          </value>
        </values>
      </ddeItem>
      <ddeItem name="4142.TW-Name" advise="1">
        <values>
          <value t="str">
            <val>國光生</val>
          </value>
        </values>
      </ddeItem>
      <ddeItem name="4148.TW-ID" advise="1">
        <values>
          <value t="str">
            <val>4148</val>
          </value>
        </values>
      </ddeItem>
      <ddeItem name="4148.TW-Name" advise="1">
        <values>
          <value t="str">
            <val>全宇生技-KY</val>
          </value>
        </values>
      </ddeItem>
      <ddeItem name="4155.TW-ID" advise="1">
        <values>
          <value t="str">
            <val>4155</val>
          </value>
        </values>
      </ddeItem>
      <ddeItem name="4155.TW-Name" advise="1">
        <values>
          <value t="str">
            <val>訊映</val>
          </value>
        </values>
      </ddeItem>
      <ddeItem name="4164.TW-ID" advise="1">
        <values>
          <value t="str">
            <val>4164</val>
          </value>
        </values>
      </ddeItem>
      <ddeItem name="4164.TW-Name" advise="1">
        <values>
          <value t="str">
            <val>承業醫</val>
          </value>
        </values>
      </ddeItem>
      <ddeItem name="4190.TW-ID" advise="1">
        <values>
          <value t="str">
            <val>4190</val>
          </value>
        </values>
      </ddeItem>
      <ddeItem name="4190.TW-Name" advise="1">
        <values>
          <value t="str">
            <val>佐登-KY</val>
          </value>
        </values>
      </ddeItem>
      <ddeItem name="4306.TW-ID" advise="1">
        <values>
          <value t="str">
            <val>4306</val>
          </value>
        </values>
      </ddeItem>
      <ddeItem name="4306.TW-Name" advise="1">
        <values>
          <value t="str">
            <val>炎洲</val>
          </value>
        </values>
      </ddeItem>
      <ddeItem name="4414.TW-ID" advise="1">
        <values>
          <value t="str">
            <val>4414</val>
          </value>
        </values>
      </ddeItem>
      <ddeItem name="4414.TW-Name" advise="1">
        <values>
          <value t="str">
            <val>如興</val>
          </value>
        </values>
      </ddeItem>
      <ddeItem name="4426.TW-ID" advise="1">
        <values>
          <value t="str">
            <val>4426</val>
          </value>
        </values>
      </ddeItem>
      <ddeItem name="4426.TW-Name" advise="1">
        <values>
          <value t="str">
            <val>利勤</val>
          </value>
        </values>
      </ddeItem>
      <ddeItem name="4438.TW-ID" advise="1">
        <values>
          <value t="str">
            <val>4438</val>
          </value>
        </values>
      </ddeItem>
      <ddeItem name="4438.TW-Name" advise="1">
        <values>
          <value t="str">
            <val>廣越</val>
          </value>
        </values>
      </ddeItem>
      <ddeItem name="4439.TW-ID" advise="1">
        <values>
          <value t="str">
            <val>4439</val>
          </value>
        </values>
      </ddeItem>
      <ddeItem name="4439.TW-Name" advise="1">
        <values>
          <value t="str">
            <val>冠星-KY</val>
          </value>
        </values>
      </ddeItem>
      <ddeItem name="4440.TW-ID" advise="1">
        <values>
          <value t="str">
            <val>4440</val>
          </value>
        </values>
      </ddeItem>
      <ddeItem name="4440.TW-Name" advise="1">
        <values>
          <value t="str">
            <val>宜新實業</val>
          </value>
        </values>
      </ddeItem>
      <ddeItem name="4526.TW-ID" advise="1">
        <values>
          <value t="str">
            <val>4526</val>
          </value>
        </values>
      </ddeItem>
      <ddeItem name="4526.TW-Name" advise="1">
        <values>
          <value t="str">
            <val>東台</val>
          </value>
        </values>
      </ddeItem>
      <ddeItem name="4532.TW-ID" advise="1">
        <values>
          <value t="str">
            <val>4532</val>
          </value>
        </values>
      </ddeItem>
      <ddeItem name="4532.TW-Name" advise="1">
        <values>
          <value t="str">
            <val>瑞智</val>
          </value>
        </values>
      </ddeItem>
      <ddeItem name="4536.TW-ID" advise="1">
        <values>
          <value t="str">
            <val>4536</val>
          </value>
        </values>
      </ddeItem>
      <ddeItem name="4536.TW-Name" advise="1">
        <values>
          <value t="str">
            <val>拓凱</val>
          </value>
        </values>
      </ddeItem>
      <ddeItem name="4540.TW-ID" advise="1">
        <values>
          <value t="str">
            <val>4540</val>
          </value>
        </values>
      </ddeItem>
      <ddeItem name="4540.TW-Name" advise="1">
        <values>
          <value t="str">
            <val>全球傳動</val>
          </value>
        </values>
      </ddeItem>
      <ddeItem name="4545.TW-ID" advise="1">
        <values>
          <value t="str">
            <val>4545</val>
          </value>
        </values>
      </ddeItem>
      <ddeItem name="4545.TW-Name" advise="1">
        <values>
          <value t="str">
            <val>銘鈺</val>
          </value>
        </values>
      </ddeItem>
      <ddeItem name="4551.TW-ID" advise="1">
        <values>
          <value t="str">
            <val>4551</val>
          </value>
        </values>
      </ddeItem>
      <ddeItem name="4551.TW-Name" advise="1">
        <values>
          <value t="str">
            <val>智伸科</val>
          </value>
        </values>
      </ddeItem>
      <ddeItem name="4552.TW-ID" advise="1">
        <values>
          <value t="str">
            <val>4552</val>
          </value>
        </values>
      </ddeItem>
      <ddeItem name="4552.TW-Name" advise="1">
        <values>
          <value t="str">
            <val>力達-KY</val>
          </value>
        </values>
      </ddeItem>
      <ddeItem name="4555.TW-ID" advise="1">
        <values>
          <value t="str">
            <val>4555</val>
          </value>
        </values>
      </ddeItem>
      <ddeItem name="4555.TW-Name" advise="1">
        <values>
          <value t="str">
            <val>氣立</val>
          </value>
        </values>
      </ddeItem>
      <ddeItem name="4557.TW-ID" advise="1">
        <values>
          <value t="str">
            <val>4557</val>
          </value>
        </values>
      </ddeItem>
      <ddeItem name="4557.TW-Name" advise="1">
        <values>
          <value t="str">
            <val>永新-KY</val>
          </value>
        </values>
      </ddeItem>
      <ddeItem name="4560.TW-ID" advise="1">
        <values>
          <value t="str">
            <val>4560</val>
          </value>
        </values>
      </ddeItem>
      <ddeItem name="4560.TW-Name" advise="1">
        <values>
          <value t="str">
            <val>強信-KY</val>
          </value>
        </values>
      </ddeItem>
      <ddeItem name="4562.TW-ID" advise="1">
        <values>
          <value t="str">
            <val>4562</val>
          </value>
        </values>
      </ddeItem>
      <ddeItem name="4562.TW-Name" advise="1">
        <values>
          <value t="str">
            <val>穎漢</val>
          </value>
        </values>
      </ddeItem>
      <ddeItem name="4564.TW-ID" advise="1">
        <values>
          <value t="str">
            <val>4564</val>
          </value>
        </values>
      </ddeItem>
      <ddeItem name="4564.TW-Name" advise="1">
        <values>
          <value t="str">
            <val>元翎</val>
          </value>
        </values>
      </ddeItem>
      <ddeItem name="4566.TW-ID" advise="1">
        <values>
          <value t="str">
            <val>4566</val>
          </value>
        </values>
      </ddeItem>
      <ddeItem name="4566.TW-Name" advise="1">
        <values>
          <value t="str">
            <val>時碩工業</val>
          </value>
        </values>
      </ddeItem>
      <ddeItem name="4569.TW-ID" advise="1">
        <values>
          <value t="str">
            <val>4569</val>
          </value>
        </values>
      </ddeItem>
      <ddeItem name="4569.TW-Name" advise="1">
        <values>
          <value t="str">
            <val>六方科-KY</val>
          </value>
        </values>
      </ddeItem>
      <ddeItem name="4571.TW-ID" advise="1">
        <values>
          <value t="str">
            <val>4571</val>
          </value>
        </values>
      </ddeItem>
      <ddeItem name="4571.TW-Name" advise="1">
        <values>
          <value t="str">
            <val>鈞興-KY</val>
          </value>
        </values>
      </ddeItem>
      <ddeItem name="4572.TW-ID" advise="1">
        <values>
          <value t="str">
            <val>4572</val>
          </value>
        </values>
      </ddeItem>
      <ddeItem name="4572.TW-Name" advise="1">
        <values>
          <value t="str">
            <val>駐龍</val>
          </value>
        </values>
      </ddeItem>
      <ddeItem name="4576.TW-ID" advise="1">
        <values>
          <value t="str">
            <val>4576</val>
          </value>
        </values>
      </ddeItem>
      <ddeItem name="4576.TW-Name" advise="1">
        <values>
          <value t="str">
            <val>大銀微系統</val>
          </value>
        </values>
      </ddeItem>
      <ddeItem name="4581.TW-ID" advise="1">
        <values>
          <value t="str">
            <val>4581</val>
          </value>
        </values>
      </ddeItem>
      <ddeItem name="4581.TW-Name" advise="1">
        <values>
          <value t="str">
            <val>光隆精密-KY</val>
          </value>
        </values>
      </ddeItem>
      <ddeItem name="4583.TW-ID" advise="1">
        <values>
          <value t="str">
            <val>4583</val>
          </value>
        </values>
      </ddeItem>
      <ddeItem name="4583.TW-Name" advise="1">
        <values>
          <value t="str">
            <val>台灣精銳</val>
          </value>
        </values>
      </ddeItem>
      <ddeItem name="4720.TW-ID" advise="1">
        <values>
          <value t="str">
            <val>4720</val>
          </value>
        </values>
      </ddeItem>
      <ddeItem name="4720.TW-Name" advise="1">
        <values>
          <value t="str">
            <val>德淵</val>
          </value>
        </values>
      </ddeItem>
      <ddeItem name="4722.TW-ID" advise="1">
        <values>
          <value t="str">
            <val>4722</val>
          </value>
        </values>
      </ddeItem>
      <ddeItem name="4722.TW-Name" advise="1">
        <values>
          <value t="str">
            <val>國精化</val>
          </value>
        </values>
      </ddeItem>
      <ddeItem name="4737.TW-ID" advise="1">
        <values>
          <value t="str">
            <val>4737</val>
          </value>
        </values>
      </ddeItem>
      <ddeItem name="4737.TW-Name" advise="1">
        <values>
          <value t="str">
            <val>華廣</val>
          </value>
        </values>
      </ddeItem>
      <ddeItem name="4739.TW-ID" advise="1">
        <values>
          <value t="str">
            <val>4739</val>
          </value>
        </values>
      </ddeItem>
      <ddeItem name="4739.TW-Name" advise="1">
        <values>
          <value t="str">
            <val>康普</val>
          </value>
        </values>
      </ddeItem>
      <ddeItem name="4746.TW-ID" advise="1">
        <values>
          <value t="str">
            <val>4746</val>
          </value>
        </values>
      </ddeItem>
      <ddeItem name="4746.TW-Name" advise="1">
        <values>
          <value t="str">
            <val>台耀</val>
          </value>
        </values>
      </ddeItem>
      <ddeItem name="4755.TW-ID" advise="1">
        <values>
          <value t="str">
            <val>4755</val>
          </value>
        </values>
      </ddeItem>
      <ddeItem name="4755.TW-Name" advise="1">
        <values>
          <value t="str">
            <val>三福化</val>
          </value>
        </values>
      </ddeItem>
      <ddeItem name="4763.TW-ID" advise="1">
        <values>
          <value t="str">
            <val>4763</val>
          </value>
        </values>
      </ddeItem>
      <ddeItem name="4763.TW-Name" advise="1">
        <values>
          <value t="str">
            <val>材料-KY</val>
          </value>
        </values>
      </ddeItem>
      <ddeItem name="4764.TW-ID" advise="1">
        <values>
          <value t="str">
            <val>4764</val>
          </value>
        </values>
      </ddeItem>
      <ddeItem name="4764.TW-Name" advise="1">
        <values>
          <value t="str">
            <val>雙鍵</val>
          </value>
        </values>
      </ddeItem>
      <ddeItem name="4766.TW-ID" advise="1">
        <values>
          <value t="str">
            <val>4766</val>
          </value>
        </values>
      </ddeItem>
      <ddeItem name="4766.TW-Name" advise="1">
        <values>
          <value t="str">
            <val>南寶</val>
          </value>
        </values>
      </ddeItem>
      <ddeItem name="4770.TW-ID" advise="1">
        <values>
          <value t="str">
            <val>4770</val>
          </value>
        </values>
      </ddeItem>
      <ddeItem name="4770.TW-Name" advise="1">
        <values>
          <value t="str">
            <val>上品</val>
          </value>
        </values>
      </ddeItem>
      <ddeItem name="4807.TW-ID" advise="1">
        <values>
          <value t="str">
            <val>4807</val>
          </value>
        </values>
      </ddeItem>
      <ddeItem name="4807.TW-Name" advise="1">
        <values>
          <value t="str">
            <val>日成-KY</val>
          </value>
        </values>
      </ddeItem>
      <ddeItem name="4904.TW-ID" advise="1">
        <values>
          <value t="str">
            <val>4904</val>
          </value>
        </values>
      </ddeItem>
      <ddeItem name="4904.TW-Name" advise="1">
        <values>
          <value t="str">
            <val>遠傳</val>
          </value>
        </values>
      </ddeItem>
      <ddeItem name="4906.TW-ID" advise="1">
        <values>
          <value t="str">
            <val>4906</val>
          </value>
        </values>
      </ddeItem>
      <ddeItem name="4906.TW-Name" advise="1">
        <values>
          <value t="str">
            <val>正文</val>
          </value>
        </values>
      </ddeItem>
      <ddeItem name="4912.TW-ID" advise="1">
        <values>
          <value t="str">
            <val>4912</val>
          </value>
        </values>
      </ddeItem>
      <ddeItem name="4912.TW-Name" advise="1">
        <values>
          <value t="str">
            <val>聯德控股-KY</val>
          </value>
        </values>
      </ddeItem>
      <ddeItem name="4915.TW-ID" advise="1">
        <values>
          <value t="str">
            <val>4915</val>
          </value>
        </values>
      </ddeItem>
      <ddeItem name="4915.TW-Name" advise="1">
        <values>
          <value t="str">
            <val>致伸</val>
          </value>
        </values>
      </ddeItem>
      <ddeItem name="4916.TW-ID" advise="1">
        <values>
          <value t="str">
            <val>4916</val>
          </value>
        </values>
      </ddeItem>
      <ddeItem name="4916.TW-Name" advise="1">
        <values>
          <value t="str">
            <val>事欣科</val>
          </value>
        </values>
      </ddeItem>
      <ddeItem name="4919.TW-ID" advise="1">
        <values>
          <value t="str">
            <val>4919</val>
          </value>
        </values>
      </ddeItem>
      <ddeItem name="4919.TW-Name" advise="1">
        <values>
          <value t="str">
            <val>新唐</val>
          </value>
        </values>
      </ddeItem>
      <ddeItem name="4927.TW-ID" advise="1">
        <values>
          <value t="str">
            <val>4927</val>
          </value>
        </values>
      </ddeItem>
      <ddeItem name="4927.TW-Name" advise="1">
        <values>
          <value t="str">
            <val>泰鼎-KY</val>
          </value>
        </values>
      </ddeItem>
      <ddeItem name="4930.TW-ID" advise="1">
        <values>
          <value t="str">
            <val>4930</val>
          </value>
        </values>
      </ddeItem>
      <ddeItem name="4930.TW-Name" advise="1">
        <values>
          <value t="str">
            <val>燦星網</val>
          </value>
        </values>
      </ddeItem>
      <ddeItem name="4934.TW-ID" advise="1">
        <values>
          <value t="str">
            <val>4934</val>
          </value>
        </values>
      </ddeItem>
      <ddeItem name="4934.TW-Name" advise="1">
        <values>
          <value t="str">
            <val>太極</val>
          </value>
        </values>
      </ddeItem>
      <ddeItem name="4935.TW-ID" advise="1">
        <values>
          <value t="str">
            <val>4935</val>
          </value>
        </values>
      </ddeItem>
      <ddeItem name="4935.TW-Name" advise="1">
        <values>
          <value t="str">
            <val>茂林-KY</val>
          </value>
        </values>
      </ddeItem>
      <ddeItem name="4938.TW-ID" advise="1">
        <values>
          <value t="str">
            <val>4938</val>
          </value>
        </values>
      </ddeItem>
      <ddeItem name="4938.TW-Name" advise="1">
        <values>
          <value t="str">
            <val>和碩</val>
          </value>
        </values>
      </ddeItem>
      <ddeItem name="4942.TW-ID" advise="1">
        <values>
          <value t="str">
            <val>4942</val>
          </value>
        </values>
      </ddeItem>
      <ddeItem name="4942.TW-Name" advise="1">
        <values>
          <value t="str">
            <val>嘉彰</val>
          </value>
        </values>
      </ddeItem>
      <ddeItem name="4943.TW-ID" advise="1">
        <values>
          <value t="str">
            <val>4943</val>
          </value>
        </values>
      </ddeItem>
      <ddeItem name="4943.TW-Name" advise="1">
        <values>
          <value t="str">
            <val>康控-KY</val>
          </value>
        </values>
      </ddeItem>
      <ddeItem name="4952.TW-ID" advise="1">
        <values>
          <value t="str">
            <val>4952</val>
          </value>
        </values>
      </ddeItem>
      <ddeItem name="4952.TW-Name" advise="1">
        <values>
          <value t="str">
            <val>凌通</val>
          </value>
        </values>
      </ddeItem>
      <ddeItem name="4956.TW-ID" advise="1">
        <values>
          <value t="str">
            <val>4956</val>
          </value>
        </values>
      </ddeItem>
      <ddeItem name="4956.TW-Name" advise="1">
        <values>
          <value t="str">
            <val>光鋐</val>
          </value>
        </values>
      </ddeItem>
      <ddeItem name="4958.TW-ID" advise="1">
        <values>
          <value t="str">
            <val>4958</val>
          </value>
        </values>
      </ddeItem>
      <ddeItem name="4958.TW-Name" advise="1">
        <values>
          <value t="str">
            <val>臻鼎-KY</val>
          </value>
        </values>
      </ddeItem>
      <ddeItem name="4960.TW-ID" advise="1">
        <values>
          <value t="str">
            <val>4960</val>
          </value>
        </values>
      </ddeItem>
      <ddeItem name="4960.TW-Name" advise="1">
        <values>
          <value t="str">
            <val>誠美材</val>
          </value>
        </values>
      </ddeItem>
      <ddeItem name="4961.TW-ID" advise="1">
        <values>
          <value t="str">
            <val>4961</val>
          </value>
        </values>
      </ddeItem>
      <ddeItem name="4961.TW-Name" advise="1">
        <values>
          <value t="str">
            <val>天鈺</val>
          </value>
        </values>
      </ddeItem>
      <ddeItem name="4967.TW-ID" advise="1">
        <values>
          <value t="str">
            <val>4967</val>
          </value>
        </values>
      </ddeItem>
      <ddeItem name="4967.TW-Name" advise="1">
        <values>
          <value t="str">
            <val>十銓</val>
          </value>
        </values>
      </ddeItem>
      <ddeItem name="4968.TW-ID" advise="1">
        <values>
          <value t="str">
            <val>4968</val>
          </value>
        </values>
      </ddeItem>
      <ddeItem name="4968.TW-Name" advise="1">
        <values>
          <value t="str">
            <val>立積</val>
          </value>
        </values>
      </ddeItem>
      <ddeItem name="4976.TW-ID" advise="1">
        <values>
          <value t="str">
            <val>4976</val>
          </value>
        </values>
      </ddeItem>
      <ddeItem name="4976.TW-Name" advise="1">
        <values>
          <value t="str">
            <val>佳凌</val>
          </value>
        </values>
      </ddeItem>
      <ddeItem name="4977.TW-ID" advise="1">
        <values>
          <value t="str">
            <val>4977</val>
          </value>
        </values>
      </ddeItem>
      <ddeItem name="4977.TW-Name" advise="1">
        <values>
          <value t="str">
            <val>眾達-KY</val>
          </value>
        </values>
      </ddeItem>
      <ddeItem name="4989.TW-ID" advise="1">
        <values>
          <value t="str">
            <val>4989</val>
          </value>
        </values>
      </ddeItem>
      <ddeItem name="4989.TW-Name" advise="1">
        <values>
          <value t="str">
            <val>榮科</val>
          </value>
        </values>
      </ddeItem>
      <ddeItem name="4994.TW-ID" advise="1">
        <values>
          <value t="str">
            <val>4994</val>
          </value>
        </values>
      </ddeItem>
      <ddeItem name="4994.TW-Name" advise="1">
        <values>
          <value t="str">
            <val>傳奇</val>
          </value>
        </values>
      </ddeItem>
      <ddeItem name="4999.TW-ID" advise="1">
        <values>
          <value t="str">
            <val>4999</val>
          </value>
        </values>
      </ddeItem>
      <ddeItem name="4999.TW-Name" advise="1">
        <values>
          <value t="str">
            <val>鑫禾</val>
          </value>
        </values>
      </ddeItem>
      <ddeItem name="5007.TW-ID" advise="1">
        <values>
          <value t="str">
            <val>5007</val>
          </value>
        </values>
      </ddeItem>
      <ddeItem name="5007.TW-Name" advise="1">
        <values>
          <value t="str">
            <val>三星</val>
          </value>
        </values>
      </ddeItem>
      <ddeItem name="5203.TW-ID" advise="1">
        <values>
          <value t="str">
            <val>5203</val>
          </value>
        </values>
      </ddeItem>
      <ddeItem name="5203.TW-Name" advise="1">
        <values>
          <value t="str">
            <val>訊連</val>
          </value>
        </values>
      </ddeItem>
      <ddeItem name="5215.TW-ID" advise="1">
        <values>
          <value t="str">
            <val>5215</val>
          </value>
        </values>
      </ddeItem>
      <ddeItem name="5215.TW-Name" advise="1">
        <values>
          <value t="str">
            <val>科嘉-KY</val>
          </value>
        </values>
      </ddeItem>
      <ddeItem name="5222.TW-ID" advise="1">
        <values>
          <value t="str">
            <val>5222</val>
          </value>
        </values>
      </ddeItem>
      <ddeItem name="5222.TW-Name" advise="1">
        <values>
          <value t="str">
            <val>全訊</val>
          </value>
        </values>
      </ddeItem>
      <ddeItem name="5225.TW-ID" advise="1">
        <values>
          <value t="str">
            <val>5225</val>
          </value>
        </values>
      </ddeItem>
      <ddeItem name="5225.TW-Name" advise="1">
        <values>
          <value t="str">
            <val>東科-KY</val>
          </value>
        </values>
      </ddeItem>
      <ddeItem name="5234.TW-ID" advise="1">
        <values>
          <value t="str">
            <val>5234</val>
          </value>
        </values>
      </ddeItem>
      <ddeItem name="5234.TW-Name" advise="1">
        <values>
          <value t="str">
            <val>達興材料</val>
          </value>
        </values>
      </ddeItem>
      <ddeItem name="5243.TW-ID" advise="1">
        <values>
          <value t="str">
            <val>5243</val>
          </value>
        </values>
      </ddeItem>
      <ddeItem name="5243.TW-Name" advise="1">
        <values>
          <value t="str">
            <val>乙盛-KY</val>
          </value>
        </values>
      </ddeItem>
      <ddeItem name="5244.TW-ID" advise="1">
        <values>
          <value t="str">
            <val>5244</val>
          </value>
        </values>
      </ddeItem>
      <ddeItem name="5244.TW-Name" advise="1">
        <values>
          <value t="str">
            <val>弘凱</val>
          </value>
        </values>
      </ddeItem>
      <ddeItem name="5258.TW-ID" advise="1">
        <values>
          <value t="str">
            <val>5258</val>
          </value>
        </values>
      </ddeItem>
      <ddeItem name="5258.TW-Name" advise="1">
        <values>
          <value t="str">
            <val>虹堡</val>
          </value>
        </values>
      </ddeItem>
      <ddeItem name="5269.TW-ID" advise="1">
        <values>
          <value t="str">
            <val>5269</val>
          </value>
        </values>
      </ddeItem>
      <ddeItem name="5269.TW-Name" advise="1">
        <values>
          <value t="str">
            <val>祥碩</val>
          </value>
        </values>
      </ddeItem>
      <ddeItem name="5283.TW-ID" advise="1">
        <values>
          <value t="str">
            <val>5283</val>
          </value>
        </values>
      </ddeItem>
      <ddeItem name="5283.TW-Name" advise="1">
        <values>
          <value t="str">
            <val>禾聯碩</val>
          </value>
        </values>
      </ddeItem>
      <ddeItem name="5284.TW-ID" advise="1">
        <values>
          <value t="str">
            <val>5284</val>
          </value>
        </values>
      </ddeItem>
      <ddeItem name="5284.TW-Name" advise="1">
        <values>
          <value t="str">
            <val>jpp-KY</val>
          </value>
        </values>
      </ddeItem>
      <ddeItem name="5285.TW-ID" advise="1">
        <values>
          <value t="str">
            <val>5285</val>
          </value>
        </values>
      </ddeItem>
      <ddeItem name="5285.TW-Name" advise="1">
        <values>
          <value t="str">
            <val>界霖</val>
          </value>
        </values>
      </ddeItem>
      <ddeItem name="5288.TW-ID" advise="1">
        <values>
          <value t="str">
            <val>5288</val>
          </value>
        </values>
      </ddeItem>
      <ddeItem name="5288.TW-Name" advise="1">
        <values>
          <value t="str">
            <val>豐祥-KY</val>
          </value>
        </values>
      </ddeItem>
      <ddeItem name="5292.TW-ID" advise="1">
        <values>
          <value t="str">
            <val>5292</val>
          </value>
        </values>
      </ddeItem>
      <ddeItem name="5292.TW-Name" advise="1">
        <values>
          <value t="str">
            <val>華懋</val>
          </value>
        </values>
      </ddeItem>
      <ddeItem name="5306.TW-ID" advise="1">
        <values>
          <value t="str">
            <val>5306</val>
          </value>
        </values>
      </ddeItem>
      <ddeItem name="5306.TW-Name" advise="1">
        <values>
          <value t="str">
            <val>桂盟</val>
          </value>
        </values>
      </ddeItem>
      <ddeItem name="5388.TW-ID" advise="1">
        <values>
          <value t="str">
            <val>5388</val>
          </value>
        </values>
      </ddeItem>
      <ddeItem name="5388.TW-Name" advise="1">
        <values>
          <value t="str">
            <val>中磊</val>
          </value>
        </values>
      </ddeItem>
      <ddeItem name="5434.TW-ID" advise="1">
        <values>
          <value t="str">
            <val>5434</val>
          </value>
        </values>
      </ddeItem>
      <ddeItem name="5434.TW-Name" advise="1">
        <values>
          <value t="str">
            <val>崇越</val>
          </value>
        </values>
      </ddeItem>
      <ddeItem name="5469.TW-ID" advise="1">
        <values>
          <value t="str">
            <val>5469</val>
          </value>
        </values>
      </ddeItem>
      <ddeItem name="5469.TW-Name" advise="1">
        <values>
          <value t="str">
            <val>瀚宇博</val>
          </value>
        </values>
      </ddeItem>
      <ddeItem name="5471.TW-ID" advise="1">
        <values>
          <value t="str">
            <val>5471</val>
          </value>
        </values>
      </ddeItem>
      <ddeItem name="5471.TW-Name" advise="1">
        <values>
          <value t="str">
            <val>松翰</val>
          </value>
        </values>
      </ddeItem>
      <ddeItem name="5484.TW-ID" advise="1">
        <values>
          <value t="str">
            <val>5484</val>
          </value>
        </values>
      </ddeItem>
      <ddeItem name="5484.TW-Name" advise="1">
        <values>
          <value t="str">
            <val>慧友</val>
          </value>
        </values>
      </ddeItem>
      <ddeItem name="5515.TW-ID" advise="1">
        <values>
          <value t="str">
            <val>5515</val>
          </value>
        </values>
      </ddeItem>
      <ddeItem name="5515.TW-Name" advise="1">
        <values>
          <value t="str">
            <val>建國</val>
          </value>
        </values>
      </ddeItem>
      <ddeItem name="5519.TW-ID" advise="1">
        <values>
          <value t="str">
            <val>5519</val>
          </value>
        </values>
      </ddeItem>
      <ddeItem name="5519.TW-Name" advise="1">
        <values>
          <value t="str">
            <val>隆大</val>
          </value>
        </values>
      </ddeItem>
      <ddeItem name="5521.TW-ID" advise="1">
        <values>
          <value t="str">
            <val>5521</val>
          </value>
        </values>
      </ddeItem>
      <ddeItem name="5521.TW-Name" advise="1">
        <values>
          <value t="str">
            <val>工信</val>
          </value>
        </values>
      </ddeItem>
      <ddeItem name="5522.TW-ID" advise="1">
        <values>
          <value t="str">
            <val>5522</val>
          </value>
        </values>
      </ddeItem>
      <ddeItem name="5522.TW-Name" advise="1">
        <values>
          <value t="str">
            <val>遠雄</val>
          </value>
        </values>
      </ddeItem>
      <ddeItem name="5525.TW-ID" advise="1">
        <values>
          <value t="str">
            <val>5525</val>
          </value>
        </values>
      </ddeItem>
      <ddeItem name="5525.TW-Name" advise="1">
        <values>
          <value t="str">
            <val>順天</val>
          </value>
        </values>
      </ddeItem>
      <ddeItem name="5531.TW-ID" advise="1">
        <values>
          <value t="str">
            <val>5531</val>
          </value>
        </values>
      </ddeItem>
      <ddeItem name="5531.TW-Name" advise="1">
        <values>
          <value t="str">
            <val>鄉林</val>
          </value>
        </values>
      </ddeItem>
      <ddeItem name="5533.TW-ID" advise="1">
        <values>
          <value t="str">
            <val>5533</val>
          </value>
        </values>
      </ddeItem>
      <ddeItem name="5533.TW-Name" advise="1">
        <values>
          <value t="str">
            <val>皇鼎</val>
          </value>
        </values>
      </ddeItem>
      <ddeItem name="5534.TW-ID" advise="1">
        <values>
          <value t="str">
            <val>5534</val>
          </value>
        </values>
      </ddeItem>
      <ddeItem name="5534.TW-Name" advise="1">
        <values>
          <value t="str">
            <val>長虹</val>
          </value>
        </values>
      </ddeItem>
      <ddeItem name="5538.TW-ID" advise="1">
        <values>
          <value t="str">
            <val>5538</val>
          </value>
        </values>
      </ddeItem>
      <ddeItem name="5538.TW-Name" advise="1">
        <values>
          <value t="str">
            <val>東明-KY</val>
          </value>
        </values>
      </ddeItem>
      <ddeItem name="5546.TW-ID" advise="1">
        <values>
          <value t="str">
            <val>5546</val>
          </value>
        </values>
      </ddeItem>
      <ddeItem name="5546.TW-Name" advise="1">
        <values>
          <value t="str">
            <val>永固-KY</val>
          </value>
        </values>
      </ddeItem>
      <ddeItem name="5607.TW-ID" advise="1">
        <values>
          <value t="str">
            <val>5607</val>
          </value>
        </values>
      </ddeItem>
      <ddeItem name="5607.TW-Name" advise="1">
        <values>
          <value t="str">
            <val>遠雄港</val>
          </value>
        </values>
      </ddeItem>
      <ddeItem name="5608.TW-ID" advise="1">
        <values>
          <value t="str">
            <val>5608</val>
          </value>
        </values>
      </ddeItem>
      <ddeItem name="5608.TW-Name" advise="1">
        <values>
          <value t="str">
            <val>四維航</val>
          </value>
        </values>
      </ddeItem>
      <ddeItem name="5706.TW-ID" advise="1">
        <values>
          <value t="str">
            <val>5706</val>
          </value>
        </values>
      </ddeItem>
      <ddeItem name="5706.TW-Name" advise="1">
        <values>
          <value t="str">
            <val>鳳凰</val>
          </value>
        </values>
      </ddeItem>
      <ddeItem name="5871.TW-ID" advise="1">
        <values>
          <value t="str">
            <val>5871</val>
          </value>
        </values>
      </ddeItem>
      <ddeItem name="5871.TW-Name" advise="1">
        <values>
          <value t="str">
            <val>中租-KY</val>
          </value>
        </values>
      </ddeItem>
      <ddeItem name="5876.TW-ID" advise="1">
        <values>
          <value t="str">
            <val>5876</val>
          </value>
        </values>
      </ddeItem>
      <ddeItem name="5876.TW-Name" advise="1">
        <values>
          <value t="str">
            <val>上海商銀</val>
          </value>
        </values>
      </ddeItem>
      <ddeItem name="5880.TW-ID" advise="1">
        <values>
          <value t="str">
            <val>5880</val>
          </value>
        </values>
      </ddeItem>
      <ddeItem name="5880.TW-Name" advise="1">
        <values>
          <value t="str">
            <val>合庫金</val>
          </value>
        </values>
      </ddeItem>
      <ddeItem name="5906.TW-ID" advise="1">
        <values>
          <value t="str">
            <val>5906</val>
          </value>
        </values>
      </ddeItem>
      <ddeItem name="5906.TW-Name" advise="1">
        <values>
          <value t="str">
            <val>台南-KY</val>
          </value>
        </values>
      </ddeItem>
      <ddeItem name="5907.TW-ID" advise="1">
        <values>
          <value t="str">
            <val>5907</val>
          </value>
        </values>
      </ddeItem>
      <ddeItem name="5907.TW-Name" advise="1">
        <values>
          <value t="str">
            <val>大洋-KY</val>
          </value>
        </values>
      </ddeItem>
      <ddeItem name="6005.TW-ID" advise="1">
        <values>
          <value t="str">
            <val>6005</val>
          </value>
        </values>
      </ddeItem>
      <ddeItem name="6005.TW-Name" advise="1">
        <values>
          <value t="str">
            <val>群益證</val>
          </value>
        </values>
      </ddeItem>
      <ddeItem name="6024.TW-ID" advise="1">
        <values>
          <value t="str">
            <val>6024</val>
          </value>
        </values>
      </ddeItem>
      <ddeItem name="6024.TW-Name" advise="1">
        <values>
          <value t="str">
            <val>群益期</val>
          </value>
        </values>
      </ddeItem>
      <ddeItem name="6108.TW-ID" advise="1">
        <values>
          <value t="str">
            <val>6108</val>
          </value>
        </values>
      </ddeItem>
      <ddeItem name="6108.TW-Name" advise="1">
        <values>
          <value t="str">
            <val>競國</val>
          </value>
        </values>
      </ddeItem>
      <ddeItem name="6112.TW-ID" advise="1">
        <values>
          <value t="str">
            <val>6112</val>
          </value>
        </values>
      </ddeItem>
      <ddeItem name="6112.TW-Name" advise="1">
        <values>
          <value t="str">
            <val>邁達特</val>
          </value>
        </values>
      </ddeItem>
      <ddeItem name="6115.TW-ID" advise="1">
        <values>
          <value t="str">
            <val>6115</val>
          </value>
        </values>
      </ddeItem>
      <ddeItem name="6115.TW-Name" advise="1">
        <values>
          <value t="str">
            <val>鎰勝</val>
          </value>
        </values>
      </ddeItem>
      <ddeItem name="6116.TW-ID" advise="1">
        <values>
          <value t="str">
            <val>6116</val>
          </value>
        </values>
      </ddeItem>
      <ddeItem name="6116.TW-Name" advise="1">
        <values>
          <value t="str">
            <val>彩晶</val>
          </value>
        </values>
      </ddeItem>
      <ddeItem name="6117.TW-ID" advise="1">
        <values>
          <value t="str">
            <val>6117</val>
          </value>
        </values>
      </ddeItem>
      <ddeItem name="6117.TW-Name" advise="1">
        <values>
          <value t="str">
            <val>迎廣</val>
          </value>
        </values>
      </ddeItem>
      <ddeItem name="6120.TW-ID" advise="1">
        <values>
          <value t="str">
            <val>6120</val>
          </value>
        </values>
      </ddeItem>
      <ddeItem name="6120.TW-Name" advise="1">
        <values>
          <value t="str">
            <val>達運</val>
          </value>
        </values>
      </ddeItem>
      <ddeItem name="6128.TW-ID" advise="1">
        <values>
          <value t="str">
            <val>6128</val>
          </value>
        </values>
      </ddeItem>
      <ddeItem name="6128.TW-Name" advise="1">
        <values>
          <value t="str">
            <val>上福</val>
          </value>
        </values>
      </ddeItem>
      <ddeItem name="6133.TW-ID" advise="1">
        <values>
          <value t="str">
            <val>6133</val>
          </value>
        </values>
      </ddeItem>
      <ddeItem name="6133.TW-Name" advise="1">
        <values>
          <value t="str">
            <val>金橋</val>
          </value>
        </values>
      </ddeItem>
      <ddeItem name="6136.TW-ID" advise="1">
        <values>
          <value t="str">
            <val>6136</val>
          </value>
        </values>
      </ddeItem>
      <ddeItem name="6136.TW-Name" advise="1">
        <values>
          <value t="str">
            <val>富爾特</val>
          </value>
        </values>
      </ddeItem>
      <ddeItem name="6139.TW-ID" advise="1">
        <values>
          <value t="str">
            <val>6139</val>
          </value>
        </values>
      </ddeItem>
      <ddeItem name="6139.TW-Name" advise="1">
        <values>
          <value t="str">
            <val>亞翔</val>
          </value>
        </values>
      </ddeItem>
      <ddeItem name="6141.TW-ID" advise="1">
        <values>
          <value t="str">
            <val>6141</val>
          </value>
        </values>
      </ddeItem>
      <ddeItem name="6141.TW-Name" advise="1">
        <values>
          <value t="str">
            <val>柏承</val>
          </value>
        </values>
      </ddeItem>
      <ddeItem name="6142.TW-ID" advise="1">
        <values>
          <value t="str">
            <val>6142</val>
          </value>
        </values>
      </ddeItem>
      <ddeItem name="6142.TW-Name" advise="1">
        <values>
          <value t="str">
            <val>友勁</val>
          </value>
        </values>
      </ddeItem>
      <ddeItem name="6152.TW-ID" advise="1">
        <values>
          <value t="str">
            <val>6152</val>
          </value>
        </values>
      </ddeItem>
      <ddeItem name="6152.TW-Name" advise="1">
        <values>
          <value t="str">
            <val>百一</val>
          </value>
        </values>
      </ddeItem>
      <ddeItem name="6153.TW-ID" advise="1">
        <values>
          <value t="str">
            <val>6153</val>
          </value>
        </values>
      </ddeItem>
      <ddeItem name="6153.TW-Name" advise="1">
        <values>
          <value t="str">
            <val>嘉聯益</val>
          </value>
        </values>
      </ddeItem>
      <ddeItem name="6155.TW-ID" advise="1">
        <values>
          <value t="str">
            <val>6155</val>
          </value>
        </values>
      </ddeItem>
      <ddeItem name="6155.TW-Name" advise="1">
        <values>
          <value t="str">
            <val>鈞寶</val>
          </value>
        </values>
      </ddeItem>
      <ddeItem name="6164.TW-ID" advise="1">
        <values>
          <value t="str">
            <val>6164</val>
          </value>
        </values>
      </ddeItem>
      <ddeItem name="6164.TW-Name" advise="1">
        <values>
          <value t="str">
            <val>華興</val>
          </value>
        </values>
      </ddeItem>
      <ddeItem name="6165.TW-ID" advise="1">
        <values>
          <value t="str">
            <val>6165</val>
          </value>
        </values>
      </ddeItem>
      <ddeItem name="6165.TW-Name" advise="1">
        <values>
          <value t="str">
            <val>浪凡</val>
          </value>
        </values>
      </ddeItem>
      <ddeItem name="6166.TW-ID" advise="1">
        <values>
          <value t="str">
            <val>6166</val>
          </value>
        </values>
      </ddeItem>
      <ddeItem name="6166.TW-Name" advise="1">
        <values>
          <value t="str">
            <val>凌華</val>
          </value>
        </values>
      </ddeItem>
      <ddeItem name="6168.TW-ID" advise="1">
        <values>
          <value t="str">
            <val>6168</val>
          </value>
        </values>
      </ddeItem>
      <ddeItem name="6168.TW-Name" advise="1">
        <values>
          <value t="str">
            <val>宏齊</val>
          </value>
        </values>
      </ddeItem>
      <ddeItem name="6176.TW-ID" advise="1">
        <values>
          <value t="str">
            <val>6176</val>
          </value>
        </values>
      </ddeItem>
      <ddeItem name="6176.TW-Name" advise="1">
        <values>
          <value t="str">
            <val>瑞儀</val>
          </value>
        </values>
      </ddeItem>
      <ddeItem name="6177.TW-ID" advise="1">
        <values>
          <value t="str">
            <val>6177</val>
          </value>
        </values>
      </ddeItem>
      <ddeItem name="6177.TW-Name" advise="1">
        <values>
          <value t="str">
            <val>達麗</val>
          </value>
        </values>
      </ddeItem>
      <ddeItem name="6183.TW-ID" advise="1">
        <values>
          <value t="str">
            <val>6183</val>
          </value>
        </values>
      </ddeItem>
      <ddeItem name="6183.TW-Name" advise="1">
        <values>
          <value t="str">
            <val>關貿</val>
          </value>
        </values>
      </ddeItem>
      <ddeItem name="6184.TW-ID" advise="1">
        <values>
          <value t="str">
            <val>6184</val>
          </value>
        </values>
      </ddeItem>
      <ddeItem name="6184.TW-Name" advise="1">
        <values>
          <value t="str">
            <val>大豐電</val>
          </value>
        </values>
      </ddeItem>
      <ddeItem name="6189.TW-ID" advise="1">
        <values>
          <value t="str">
            <val>6189</val>
          </value>
        </values>
      </ddeItem>
      <ddeItem name="6189.TW-Name" advise="1">
        <values>
          <value t="str">
            <val>豐藝</val>
          </value>
        </values>
      </ddeItem>
      <ddeItem name="6191.TW-ID" advise="1">
        <values>
          <value t="str">
            <val>6191</val>
          </value>
        </values>
      </ddeItem>
      <ddeItem name="6191.TW-Name" advise="1">
        <values>
          <value t="str">
            <val>精成科</val>
          </value>
        </values>
      </ddeItem>
      <ddeItem name="6192.TW-ID" advise="1">
        <values>
          <value t="str">
            <val>6192</val>
          </value>
        </values>
      </ddeItem>
      <ddeItem name="6192.TW-Name" advise="1">
        <values>
          <value t="str">
            <val>巨路</val>
          </value>
        </values>
      </ddeItem>
      <ddeItem name="6196.TW-ID" advise="1">
        <values>
          <value t="str">
            <val>6196</val>
          </value>
        </values>
      </ddeItem>
      <ddeItem name="6196.TW-Name" advise="1">
        <values>
          <value t="str">
            <val>帆宣</val>
          </value>
        </values>
      </ddeItem>
      <ddeItem name="6197.TW-ID" advise="1">
        <values>
          <value t="str">
            <val>6197</val>
          </value>
        </values>
      </ddeItem>
      <ddeItem name="6197.TW-Name" advise="1">
        <values>
          <value t="str">
            <val>佳必琪</val>
          </value>
        </values>
      </ddeItem>
      <ddeItem name="6201.TW-ID" advise="1">
        <values>
          <value t="str">
            <val>6201</val>
          </value>
        </values>
      </ddeItem>
      <ddeItem name="6201.TW-Name" advise="1">
        <values>
          <value t="str">
            <val>亞弘電</val>
          </value>
        </values>
      </ddeItem>
      <ddeItem name="6202.TW-ID" advise="1">
        <values>
          <value t="str">
            <val>6202</val>
          </value>
        </values>
      </ddeItem>
      <ddeItem name="6202.TW-Name" advise="1">
        <values>
          <value t="str">
            <val>盛群</val>
          </value>
        </values>
      </ddeItem>
      <ddeItem name="6205.TW-ID" advise="1">
        <values>
          <value t="str">
            <val>6205</val>
          </value>
        </values>
      </ddeItem>
      <ddeItem name="6205.TW-Name" advise="1">
        <values>
          <value t="str">
            <val>詮欣</val>
          </value>
        </values>
      </ddeItem>
      <ddeItem name="6206.TW-ID" advise="1">
        <values>
          <value t="str">
            <val>6206</val>
          </value>
        </values>
      </ddeItem>
      <ddeItem name="6206.TW-Name" advise="1">
        <values>
          <value t="str">
            <val>飛捷</val>
          </value>
        </values>
      </ddeItem>
      <ddeItem name="6209.TW-ID" advise="1">
        <values>
          <value t="str">
            <val>6209</val>
          </value>
        </values>
      </ddeItem>
      <ddeItem name="6209.TW-Name" advise="1">
        <values>
          <value t="str">
            <val>今國光</val>
          </value>
        </values>
      </ddeItem>
      <ddeItem name="6213.TW-ID" advise="1">
        <values>
          <value t="str">
            <val>6213</val>
          </value>
        </values>
      </ddeItem>
      <ddeItem name="6213.TW-Name" advise="1">
        <values>
          <value t="str">
            <val>聯茂</val>
          </value>
        </values>
      </ddeItem>
      <ddeItem name="6214.TW-ID" advise="1">
        <values>
          <value t="str">
            <val>6214</val>
          </value>
        </values>
      </ddeItem>
      <ddeItem name="6214.TW-Name" advise="1">
        <values>
          <value t="str">
            <val>精誠</val>
          </value>
        </values>
      </ddeItem>
      <ddeItem name="6215.TW-ID" advise="1">
        <values>
          <value t="str">
            <val>6215</val>
          </value>
        </values>
      </ddeItem>
      <ddeItem name="6215.TW-Name" advise="1">
        <values>
          <value t="str">
            <val>和椿</val>
          </value>
        </values>
      </ddeItem>
      <ddeItem name="6216.TW-ID" advise="1">
        <values>
          <value t="str">
            <val>6216</val>
          </value>
        </values>
      </ddeItem>
      <ddeItem name="6216.TW-Name" advise="1">
        <values>
          <value t="str">
            <val>居易</val>
          </value>
        </values>
      </ddeItem>
      <ddeItem name="6224.TW-ID" advise="1">
        <values>
          <value t="str">
            <val>6224</val>
          </value>
        </values>
      </ddeItem>
      <ddeItem name="6224.TW-Name" advise="1">
        <values>
          <value t="str">
            <val>聚鼎</val>
          </value>
        </values>
      </ddeItem>
      <ddeItem name="6225.TW-ID" advise="1">
        <values>
          <value t="str">
            <val>6225</val>
          </value>
        </values>
      </ddeItem>
      <ddeItem name="6225.TW-Name" advise="1">
        <values>
          <value t="str">
            <val>天瀚</val>
          </value>
        </values>
      </ddeItem>
      <ddeItem name="6226.TW-ID" advise="1">
        <values>
          <value t="str">
            <val>6226</val>
          </value>
        </values>
      </ddeItem>
      <ddeItem name="6226.TW-Name" advise="1">
        <values>
          <value t="str">
            <val>光鼎</val>
          </value>
        </values>
      </ddeItem>
      <ddeItem name="6230.TW-ID" advise="1">
        <values>
          <value t="str">
            <val>6230</val>
          </value>
        </values>
      </ddeItem>
      <ddeItem name="6230.TW-Name" advise="1">
        <values>
          <value t="str">
            <val>尼得科超眾</val>
          </value>
        </values>
      </ddeItem>
      <ddeItem name="6235.TW-ID" advise="1">
        <values>
          <value t="str">
            <val>6235</val>
          </value>
        </values>
      </ddeItem>
      <ddeItem name="6235.TW-Name" advise="1">
        <values>
          <value t="str">
            <val>華孚</val>
          </value>
        </values>
      </ddeItem>
      <ddeItem name="6239.TW-ID" advise="1">
        <values>
          <value t="str">
            <val>6239</val>
          </value>
        </values>
      </ddeItem>
      <ddeItem name="6239.TW-Name" advise="1">
        <values>
          <value t="str">
            <val>力成</val>
          </value>
        </values>
      </ddeItem>
      <ddeItem name="6243.TW-ID" advise="1">
        <values>
          <value t="str">
            <val>6243</val>
          </value>
        </values>
      </ddeItem>
      <ddeItem name="6243.TW-Name" advise="1">
        <values>
          <value t="str">
            <val>迅杰</val>
          </value>
        </values>
      </ddeItem>
      <ddeItem name="6257.TW-ID" advise="1">
        <values>
          <value t="str">
            <val>6257</val>
          </value>
        </values>
      </ddeItem>
      <ddeItem name="6257.TW-Name" advise="1">
        <values>
          <value t="str">
            <val>矽格</val>
          </value>
        </values>
      </ddeItem>
      <ddeItem name="6269.TW-ID" advise="1">
        <values>
          <value t="str">
            <val>6269</val>
          </value>
        </values>
      </ddeItem>
      <ddeItem name="6269.TW-Name" advise="1">
        <values>
          <value t="str">
            <val>台郡</val>
          </value>
        </values>
      </ddeItem>
      <ddeItem name="6271.TW-ID" advise="1">
        <values>
          <value t="str">
            <val>6271</val>
          </value>
        </values>
      </ddeItem>
      <ddeItem name="6271.TW-Name" advise="1">
        <values>
          <value t="str">
            <val>同欣電</val>
          </value>
        </values>
      </ddeItem>
      <ddeItem name="6277.TW-ID" advise="1">
        <values>
          <value t="str">
            <val>6277</val>
          </value>
        </values>
      </ddeItem>
      <ddeItem name="6277.TW-Name" advise="1">
        <values>
          <value t="str">
            <val>宏正</val>
          </value>
        </values>
      </ddeItem>
      <ddeItem name="6278.TW-ID" advise="1">
        <values>
          <value t="str">
            <val>6278</val>
          </value>
        </values>
      </ddeItem>
      <ddeItem name="6278.TW-Name" advise="1">
        <values>
          <value t="str">
            <val>台表科</val>
          </value>
        </values>
      </ddeItem>
      <ddeItem name="6281.TW-ID" advise="1">
        <values>
          <value t="str">
            <val>6281</val>
          </value>
        </values>
      </ddeItem>
      <ddeItem name="6281.TW-Name" advise="1">
        <values>
          <value t="str">
            <val>全國電</val>
          </value>
        </values>
      </ddeItem>
      <ddeItem name="6282.TW-ID" advise="1">
        <values>
          <value t="str">
            <val>6282</val>
          </value>
        </values>
      </ddeItem>
      <ddeItem name="6282.TW-Name" advise="1">
        <values>
          <value t="str">
            <val>康舒</val>
          </value>
        </values>
      </ddeItem>
      <ddeItem name="6283.TW-ID" advise="1">
        <values>
          <value t="str">
            <val>6283</val>
          </value>
        </values>
      </ddeItem>
      <ddeItem name="6283.TW-Name" advise="1">
        <values>
          <value t="str">
            <val>淳安</val>
          </value>
        </values>
      </ddeItem>
      <ddeItem name="6285.TW-ID" advise="1">
        <values>
          <value t="str">
            <val>6285</val>
          </value>
        </values>
      </ddeItem>
      <ddeItem name="6285.TW-Name" advise="1">
        <values>
          <value t="str">
            <val>啟碁</val>
          </value>
        </values>
      </ddeItem>
      <ddeItem name="6288.TW-ID" advise="1">
        <values>
          <value t="str">
            <val>6288</val>
          </value>
        </values>
      </ddeItem>
      <ddeItem name="6288.TW-Name" advise="1">
        <values>
          <value t="str">
            <val>聯嘉</val>
          </value>
        </values>
      </ddeItem>
      <ddeItem name="6405.TW-ID" advise="1">
        <values>
          <value t="str">
            <val>6405</val>
          </value>
        </values>
      </ddeItem>
      <ddeItem name="6405.TW-Name" advise="1">
        <values>
          <value t="str">
            <val>悅城</val>
          </value>
        </values>
      </ddeItem>
      <ddeItem name="6409.TW-ID" advise="1">
        <values>
          <value t="str">
            <val>6409</val>
          </value>
        </values>
      </ddeItem>
      <ddeItem name="6409.TW-Name" advise="1">
        <values>
          <value t="str">
            <val>旭隼</val>
          </value>
        </values>
      </ddeItem>
      <ddeItem name="6412.TW-ID" advise="1">
        <values>
          <value t="str">
            <val>6412</val>
          </value>
        </values>
      </ddeItem>
      <ddeItem name="6412.TW-Name" advise="1">
        <values>
          <value t="str">
            <val>群電</val>
          </value>
        </values>
      </ddeItem>
      <ddeItem name="6414.TW-ID" advise="1">
        <values>
          <value t="str">
            <val>6414</val>
          </value>
        </values>
      </ddeItem>
      <ddeItem name="6414.TW-Name" advise="1">
        <values>
          <value t="str">
            <val>樺漢</val>
          </value>
        </values>
      </ddeItem>
      <ddeItem name="6415.TW-ID" advise="1">
        <values>
          <value t="str">
            <val>6415</val>
          </value>
        </values>
      </ddeItem>
      <ddeItem name="6415.TW-Name" advise="1">
        <values>
          <value t="str">
            <val>矽力*-KY</val>
          </value>
        </values>
      </ddeItem>
      <ddeItem name="6416.TW-ID" advise="1">
        <values>
          <value t="str">
            <val>6416</val>
          </value>
        </values>
      </ddeItem>
      <ddeItem name="6416.TW-Name" advise="1">
        <values>
          <value t="str">
            <val>瑞祺電通</val>
          </value>
        </values>
      </ddeItem>
      <ddeItem name="6426.TW-ID" advise="1">
        <values>
          <value t="str">
            <val>6426</val>
          </value>
        </values>
      </ddeItem>
      <ddeItem name="6426.TW-Name" advise="1">
        <values>
          <value t="str">
            <val>統新</val>
          </value>
        </values>
      </ddeItem>
      <ddeItem name="6431.TW-ID" advise="1">
        <values>
          <value t="str">
            <val>6431</val>
          </value>
        </values>
      </ddeItem>
      <ddeItem name="6431.TW-Name" advise="1">
        <values>
          <value t="str">
            <val>光麗-KY</val>
          </value>
        </values>
      </ddeItem>
      <ddeItem name="6438.TW-ID" advise="1">
        <values>
          <value t="str">
            <val>6438</val>
          </value>
        </values>
      </ddeItem>
      <ddeItem name="6438.TW-Name" advise="1">
        <values>
          <value t="str">
            <val>迅得</val>
          </value>
        </values>
      </ddeItem>
      <ddeItem name="6442.TW-ID" advise="1">
        <values>
          <value t="str">
            <val>6442</val>
          </value>
        </values>
      </ddeItem>
      <ddeItem name="6442.TW-Name" advise="1">
        <values>
          <value t="str">
            <val>光聖</val>
          </value>
        </values>
      </ddeItem>
      <ddeItem name="6443.TW-ID" advise="1">
        <values>
          <value t="str">
            <val>6443</val>
          </value>
        </values>
      </ddeItem>
      <ddeItem name="6443.TW-Name" advise="1">
        <values>
          <value t="str">
            <val>元晶</val>
          </value>
        </values>
      </ddeItem>
      <ddeItem name="6449.TW-ID" advise="1">
        <values>
          <value t="str">
            <val>6449</val>
          </value>
        </values>
      </ddeItem>
      <ddeItem name="6449.TW-Name" advise="1">
        <values>
          <value t="str">
            <val>鈺邦</val>
          </value>
        </values>
      </ddeItem>
      <ddeItem name="6451.TW-ID" advise="1">
        <values>
          <value t="str">
            <val>6451</val>
          </value>
        </values>
      </ddeItem>
      <ddeItem name="6451.TW-Name" advise="1">
        <values>
          <value t="str">
            <val>訊芯-KY</val>
          </value>
        </values>
      </ddeItem>
      <ddeItem name="6456.TW-ID" advise="1">
        <values>
          <value t="str">
            <val>6456</val>
          </value>
        </values>
      </ddeItem>
      <ddeItem name="6456.TW-Name" advise="1">
        <values>
          <value t="str">
            <val>GIS-KY</val>
          </value>
        </values>
      </ddeItem>
      <ddeItem name="6464.TW-ID" advise="1">
        <values>
          <value t="str">
            <val>6464</val>
          </value>
        </values>
      </ddeItem>
      <ddeItem name="6464.TW-Name" advise="1">
        <values>
          <value t="str">
            <val>台數科</val>
          </value>
        </values>
      </ddeItem>
      <ddeItem name="6477.TW-ID" advise="1">
        <values>
          <value t="str">
            <val>6477</val>
          </value>
        </values>
      </ddeItem>
      <ddeItem name="6477.TW-Name" advise="1">
        <values>
          <value t="str">
            <val>安集</val>
          </value>
        </values>
      </ddeItem>
      <ddeItem name="6491.TW-ID" advise="1">
        <values>
          <value t="str">
            <val>6491</val>
          </value>
        </values>
      </ddeItem>
      <ddeItem name="6491.TW-Name" advise="1">
        <values>
          <value t="str">
            <val>晶碩</val>
          </value>
        </values>
      </ddeItem>
      <ddeItem name="6504.TW-ID" advise="1">
        <values>
          <value t="str">
            <val>6504</val>
          </value>
        </values>
      </ddeItem>
      <ddeItem name="6504.TW-Name" advise="1">
        <values>
          <value t="str">
            <val>南六</val>
          </value>
        </values>
      </ddeItem>
      <ddeItem name="6505.TW-ID" advise="1">
        <values>
          <value t="str">
            <val>6505</val>
          </value>
        </values>
      </ddeItem>
      <ddeItem name="6505.TW-Name" advise="1">
        <values>
          <value t="str">
            <val>台塑化</val>
          </value>
        </values>
      </ddeItem>
      <ddeItem name="6515.TW-ID" advise="1">
        <values>
          <value t="str">
            <val>6515</val>
          </value>
        </values>
      </ddeItem>
      <ddeItem name="6515.TW-Name" advise="1">
        <values>
          <value t="str">
            <val>穎崴</val>
          </value>
        </values>
      </ddeItem>
      <ddeItem name="6525.TW-ID" advise="1">
        <values>
          <value t="str">
            <val>6525</val>
          </value>
        </values>
      </ddeItem>
      <ddeItem name="6525.TW-Name" advise="1">
        <values>
          <value t="str">
            <val>捷敏-KY</val>
          </value>
        </values>
      </ddeItem>
      <ddeItem name="6526.TW-ID" advise="1">
        <values>
          <value t="str">
            <val>6526</val>
          </value>
        </values>
      </ddeItem>
      <ddeItem name="6526.TW-Name" advise="1">
        <values>
          <value t="str">
            <val>達發</val>
          </value>
        </values>
      </ddeItem>
      <ddeItem name="6531.TW-ID" advise="1">
        <values>
          <value t="str">
            <val>6531</val>
          </value>
        </values>
      </ddeItem>
      <ddeItem name="6531.TW-Name" advise="1">
        <values>
          <value t="str">
            <val>愛普*</val>
          </value>
        </values>
      </ddeItem>
      <ddeItem name="6533.TW-ID" advise="1">
        <values>
          <value t="str">
            <val>6533</val>
          </value>
        </values>
      </ddeItem>
      <ddeItem name="6533.TW-Name" advise="1">
        <values>
          <value t="str">
            <val>晶心科</val>
          </value>
        </values>
      </ddeItem>
      <ddeItem name="6541.TW-ID" advise="1">
        <values>
          <value t="str">
            <val>6541</val>
          </value>
        </values>
      </ddeItem>
      <ddeItem name="6541.TW-Name" advise="1">
        <values>
          <value t="str">
            <val>泰福-KY</val>
          </value>
        </values>
      </ddeItem>
      <ddeItem name="6550.TW-ID" advise="1">
        <values>
          <value t="str">
            <val>6550</val>
          </value>
        </values>
      </ddeItem>
      <ddeItem name="6550.TW-Name" advise="1">
        <values>
          <value t="str">
            <val>北極星藥業-KY</val>
          </value>
        </values>
      </ddeItem>
      <ddeItem name="6552.TW-ID" advise="1">
        <values>
          <value t="str">
            <val>6552</val>
          </value>
        </values>
      </ddeItem>
      <ddeItem name="6552.TW-Name" advise="1">
        <values>
          <value t="str">
            <val>易華電</val>
          </value>
        </values>
      </ddeItem>
      <ddeItem name="6558.TW-ID" advise="1">
        <values>
          <value t="str">
            <val>6558</val>
          </value>
        </values>
      </ddeItem>
      <ddeItem name="6558.TW-Name" advise="1">
        <values>
          <value t="str">
            <val>興能高</val>
          </value>
        </values>
      </ddeItem>
      <ddeItem name="6573.TW-ID" advise="1">
        <values>
          <value t="str">
            <val>6573</val>
          </value>
        </values>
      </ddeItem>
      <ddeItem name="6573.TW-Name" advise="1">
        <values>
          <value t="str">
            <val>虹揚-KY</val>
          </value>
        </values>
      </ddeItem>
      <ddeItem name="6579.TW-ID" advise="1">
        <values>
          <value t="str">
            <val>6579</val>
          </value>
        </values>
      </ddeItem>
      <ddeItem name="6579.TW-Name" advise="1">
        <values>
          <value t="str">
            <val>研揚</val>
          </value>
        </values>
      </ddeItem>
      <ddeItem name="6581.TW-ID" advise="1">
        <values>
          <value t="str">
            <val>6581</val>
          </value>
        </values>
      </ddeItem>
      <ddeItem name="6581.TW-Name" advise="1">
        <values>
          <value t="str">
            <val>鋼聯</val>
          </value>
        </values>
      </ddeItem>
      <ddeItem name="6582.TW-ID" advise="1">
        <values>
          <value t="str">
            <val>6582</val>
          </value>
        </values>
      </ddeItem>
      <ddeItem name="6582.TW-Name" advise="1">
        <values>
          <value t="str">
            <val>申豐</val>
          </value>
        </values>
      </ddeItem>
      <ddeItem name="6585.TW-ID" advise="1">
        <values>
          <value t="str">
            <val>6585</val>
          </value>
        </values>
      </ddeItem>
      <ddeItem name="6585.TW-Name" advise="1">
        <values>
          <value t="str">
            <val>鼎基</val>
          </value>
        </values>
      </ddeItem>
      <ddeItem name="6591.TW-ID" advise="1">
        <values>
          <value t="str">
            <val>6591</val>
          </value>
        </values>
      </ddeItem>
      <ddeItem name="6591.TW-Name" advise="1">
        <values>
          <value t="str">
            <val>動力-KY</val>
          </value>
        </values>
      </ddeItem>
      <ddeItem name="6592.TW-ID" advise="1">
        <values>
          <value t="str">
            <val>6592</val>
          </value>
        </values>
      </ddeItem>
      <ddeItem name="6592.TW-Name" advise="1">
        <values>
          <value t="str">
            <val>和潤企業</val>
          </value>
        </values>
      </ddeItem>
      <ddeItem name="6598.TW-ID" advise="1">
        <values>
          <value t="str">
            <val>6598</val>
          </value>
        </values>
      </ddeItem>
      <ddeItem name="6598.TW-Name" advise="1">
        <values>
          <value t="str">
            <val>ABC-KY</val>
          </value>
        </values>
      </ddeItem>
      <ddeItem name="6605.TW-ID" advise="1">
        <values>
          <value t="str">
            <val>6605</val>
          </value>
        </values>
      </ddeItem>
      <ddeItem name="6605.TW-Name" advise="1">
        <values>
          <value t="str">
            <val>帝寶</val>
          </value>
        </values>
      </ddeItem>
      <ddeItem name="6606.TW-ID" advise="1">
        <values>
          <value t="str">
            <val>6606</val>
          </value>
        </values>
      </ddeItem>
      <ddeItem name="6606.TW-Name" advise="1">
        <values>
          <value t="str">
            <val>建德工業</val>
          </value>
        </values>
      </ddeItem>
      <ddeItem name="6625.TW-ID" advise="1">
        <values>
          <value t="str">
            <val>6625</val>
          </value>
        </values>
      </ddeItem>
      <ddeItem name="6625.TW-Name" advise="1">
        <values>
          <value t="str">
            <val>必應</val>
          </value>
        </values>
      </ddeItem>
      <ddeItem name="6641.TW-ID" advise="1">
        <values>
          <value t="str">
            <val>6641</val>
          </value>
        </values>
      </ddeItem>
      <ddeItem name="6641.TW-Name" advise="1">
        <values>
          <value t="str">
            <val>基士德-KY</val>
          </value>
        </values>
      </ddeItem>
      <ddeItem name="6655.TW-ID" advise="1">
        <values>
          <value t="str">
            <val>6655</val>
          </value>
        </values>
      </ddeItem>
      <ddeItem name="6655.TW-Name" advise="1">
        <values>
          <value t="str">
            <val>科定</val>
          </value>
        </values>
      </ddeItem>
      <ddeItem name="6657.TW-ID" advise="1">
        <values>
          <value t="str">
            <val>6657</val>
          </value>
        </values>
      </ddeItem>
      <ddeItem name="6657.TW-Name" advise="1">
        <values>
          <value t="str">
            <val>華安</val>
          </value>
        </values>
      </ddeItem>
      <ddeItem name="6658.TW-ID" advise="1">
        <values>
          <value t="str">
            <val>6658</val>
          </value>
        </values>
      </ddeItem>
      <ddeItem name="6658.TW-Name" advise="1">
        <values>
          <value t="str">
            <val>聯策</val>
          </value>
        </values>
      </ddeItem>
      <ddeItem name="6666.TW-ID" advise="1">
        <values>
          <value t="str">
            <val>6666</val>
          </value>
        </values>
      </ddeItem>
      <ddeItem name="6666.TW-Name" advise="1">
        <values>
          <value t="str">
            <val>羅麗芬-KY</val>
          </value>
        </values>
      </ddeItem>
      <ddeItem name="6668.TW-ID" advise="1">
        <values>
          <value t="str">
            <val>6668</val>
          </value>
        </values>
      </ddeItem>
      <ddeItem name="6668.TW-Name" advise="1">
        <values>
          <value t="str">
            <val>中揚光</val>
          </value>
        </values>
      </ddeItem>
      <ddeItem name="6669.TW-ID" advise="1">
        <values>
          <value t="str">
            <val>6669</val>
          </value>
        </values>
      </ddeItem>
      <ddeItem name="6669.TW-Name" advise="1">
        <values>
          <value t="str">
            <val>緯穎</val>
          </value>
        </values>
      </ddeItem>
      <ddeItem name="6670.TW-ID" advise="1">
        <values>
          <value t="str">
            <val>6670</val>
          </value>
        </values>
      </ddeItem>
      <ddeItem name="6670.TW-Name" advise="1">
        <values>
          <value t="str">
            <val>復盛應用</val>
          </value>
        </values>
      </ddeItem>
      <ddeItem name="6671.TW-ID" advise="1">
        <values>
          <value t="str">
            <val>6671</val>
          </value>
        </values>
      </ddeItem>
      <ddeItem name="6671.TW-Name" advise="1">
        <values>
          <value t="str">
            <val>三能-KY</val>
          </value>
        </values>
      </ddeItem>
      <ddeItem name="6672.TW-ID" advise="1">
        <values>
          <value t="str">
            <val>6672</val>
          </value>
        </values>
      </ddeItem>
      <ddeItem name="6672.TW-Name" advise="1">
        <values>
          <value t="str">
            <val>騰輝電子-KY</val>
          </value>
        </values>
      </ddeItem>
      <ddeItem name="6674.TW-ID" advise="1">
        <values>
          <value t="str">
            <val>6674</val>
          </value>
        </values>
      </ddeItem>
      <ddeItem name="6674.TW-Name" advise="1">
        <values>
          <value t="str">
            <val>鋐寶科技</val>
          </value>
        </values>
      </ddeItem>
      <ddeItem name="6689.TW-ID" advise="1">
        <values>
          <value t="str">
            <val>6689</val>
          </value>
        </values>
      </ddeItem>
      <ddeItem name="6689.TW-Name" advise="1">
        <values>
          <value t="str">
            <val>伊雲谷</val>
          </value>
        </values>
      </ddeItem>
      <ddeItem name="6691.TW-ID" advise="1">
        <values>
          <value t="str">
            <val>6691</val>
          </value>
        </values>
      </ddeItem>
      <ddeItem name="6691.TW-Name" advise="1">
        <values>
          <value t="str">
            <val>洋基工程</val>
          </value>
        </values>
      </ddeItem>
      <ddeItem name="6695.TW-ID" advise="1">
        <values>
          <value t="str">
            <val>6695</val>
          </value>
        </values>
      </ddeItem>
      <ddeItem name="6695.TW-Name" advise="1">
        <values>
          <value t="str">
            <val>芯鼎</val>
          </value>
        </values>
      </ddeItem>
      <ddeItem name="6698.TW-ID" advise="1">
        <values>
          <value t="str">
            <val>6698</val>
          </value>
        </values>
      </ddeItem>
      <ddeItem name="6698.TW-Name" advise="1">
        <values>
          <value t="str">
            <val>旭暉應材</val>
          </value>
        </values>
      </ddeItem>
      <ddeItem name="6706.TW-ID" advise="1">
        <values>
          <value t="str">
            <val>6706</val>
          </value>
        </values>
      </ddeItem>
      <ddeItem name="6706.TW-Name" advise="1">
        <values>
          <value t="str">
            <val>惠特</val>
          </value>
        </values>
      </ddeItem>
      <ddeItem name="6715.TW-ID" advise="1">
        <values>
          <value t="str">
            <val>6715</val>
          </value>
        </values>
      </ddeItem>
      <ddeItem name="6715.TW-Name" advise="1">
        <values>
          <value t="str">
            <val>嘉基</val>
          </value>
        </values>
      </ddeItem>
      <ddeItem name="6719.TW-ID" advise="1">
        <values>
          <value t="str">
            <val>6719</val>
          </value>
        </values>
      </ddeItem>
      <ddeItem name="6719.TW-Name" advise="1">
        <values>
          <value t="str">
            <val>力智</val>
          </value>
        </values>
      </ddeItem>
      <ddeItem name="6742.TW-ID" advise="1">
        <values>
          <value t="str">
            <val>6742</val>
          </value>
        </values>
      </ddeItem>
      <ddeItem name="6742.TW-Name" advise="1">
        <values>
          <value t="str">
            <val>澤米</val>
          </value>
        </values>
      </ddeItem>
      <ddeItem name="6743.TW-ID" advise="1">
        <values>
          <value t="str">
            <val>6743</val>
          </value>
        </values>
      </ddeItem>
      <ddeItem name="6743.TW-Name" advise="1">
        <values>
          <value t="str">
            <val>安普新</val>
          </value>
        </values>
      </ddeItem>
      <ddeItem name="6753.TW-ID" advise="1">
        <values>
          <value t="str">
            <val>6753</val>
          </value>
        </values>
      </ddeItem>
      <ddeItem name="6753.TW-Name" advise="1">
        <values>
          <value t="str">
            <val>龍德造船</val>
          </value>
        </values>
      </ddeItem>
      <ddeItem name="6754.TW-ID" advise="1">
        <values>
          <value t="str">
            <val>6754</val>
          </value>
        </values>
      </ddeItem>
      <ddeItem name="6754.TW-Name" advise="1">
        <values>
          <value t="str">
            <val>匯僑設計</val>
          </value>
        </values>
      </ddeItem>
      <ddeItem name="6756.TW-ID" advise="1">
        <values>
          <value t="str">
            <val>6756</val>
          </value>
        </values>
      </ddeItem>
      <ddeItem name="6756.TW-Name" advise="1">
        <values>
          <value t="str">
            <val>威鋒電子</val>
          </value>
        </values>
      </ddeItem>
      <ddeItem name="6768.TW-ID" advise="1">
        <values>
          <value t="str">
            <val>6768</val>
          </value>
        </values>
      </ddeItem>
      <ddeItem name="6768.TW-Name" advise="1">
        <values>
          <value t="str">
            <val>志強-KY</val>
          </value>
        </values>
      </ddeItem>
      <ddeItem name="6770.TW-ID" advise="1">
        <values>
          <value t="str">
            <val>6770</val>
          </value>
        </values>
      </ddeItem>
      <ddeItem name="6770.TW-Name" advise="1">
        <values>
          <value t="str">
            <val>力積電</val>
          </value>
        </values>
      </ddeItem>
      <ddeItem name="6776.TW-ID" advise="1">
        <values>
          <value t="str">
            <val>6776</val>
          </value>
        </values>
      </ddeItem>
      <ddeItem name="6776.TW-Name" advise="1">
        <values>
          <value t="str">
            <val>展碁國際</val>
          </value>
        </values>
      </ddeItem>
      <ddeItem name="6781.TW-ID" advise="1">
        <values>
          <value t="str">
            <val>6781</val>
          </value>
        </values>
      </ddeItem>
      <ddeItem name="6781.TW-Name" advise="1">
        <values>
          <value t="str">
            <val>AES-KY</val>
          </value>
        </values>
      </ddeItem>
      <ddeItem name="6782.TW-ID" advise="1">
        <values>
          <value t="str">
            <val>6782</val>
          </value>
        </values>
      </ddeItem>
      <ddeItem name="6782.TW-Name" advise="1">
        <values>
          <value t="str">
            <val>視陽</val>
          </value>
        </values>
      </ddeItem>
      <ddeItem name="6789.TW-ID" advise="1">
        <values>
          <value t="str">
            <val>6789</val>
          </value>
        </values>
      </ddeItem>
      <ddeItem name="6789.TW-Name" advise="1">
        <values>
          <value t="str">
            <val>采鈺</val>
          </value>
        </values>
      </ddeItem>
      <ddeItem name="6790.TW-ID" advise="1">
        <values>
          <value t="str">
            <val>6790</val>
          </value>
        </values>
      </ddeItem>
      <ddeItem name="6790.TW-Name" advise="1">
        <values>
          <value t="str">
            <val>永豐實</val>
          </value>
        </values>
      </ddeItem>
      <ddeItem name="6792.TW-ID" advise="1">
        <values>
          <value t="str">
            <val>6792</val>
          </value>
        </values>
      </ddeItem>
      <ddeItem name="6792.TW-Name" advise="1">
        <values>
          <value t="str">
            <val>詠業</val>
          </value>
        </values>
      </ddeItem>
      <ddeItem name="6796.TW-ID" advise="1">
        <values>
          <value t="str">
            <val>6796</val>
          </value>
        </values>
      </ddeItem>
      <ddeItem name="6796.TW-Name" advise="1">
        <values>
          <value t="str">
            <val>晉弘</val>
          </value>
        </values>
      </ddeItem>
      <ddeItem name="6799.TW-ID" advise="1">
        <values>
          <value t="str">
            <val>6799</val>
          </value>
        </values>
      </ddeItem>
      <ddeItem name="6799.TW-Name" advise="1">
        <values>
          <value t="str">
            <val>來頡</val>
          </value>
        </values>
      </ddeItem>
      <ddeItem name="6805.TW-ID" advise="1">
        <values>
          <value t="str">
            <val>6805</val>
          </value>
        </values>
      </ddeItem>
      <ddeItem name="6805.TW-Name" advise="1">
        <values>
          <value t="str">
            <val>富世達</val>
          </value>
        </values>
      </ddeItem>
      <ddeItem name="6806.TW-ID" advise="1">
        <values>
          <value t="str">
            <val>6806</val>
          </value>
        </values>
      </ddeItem>
      <ddeItem name="6806.TW-Name" advise="1">
        <values>
          <value t="str">
            <val>森崴能源</val>
          </value>
        </values>
      </ddeItem>
      <ddeItem name="6807.TW-ID" advise="1">
        <values>
          <value t="str">
            <val>6807</val>
          </value>
        </values>
      </ddeItem>
      <ddeItem name="6807.TW-Name" advise="1">
        <values>
          <value t="str">
            <val>峰源-KY</val>
          </value>
        </values>
      </ddeItem>
      <ddeItem name="6830.TW-ID" advise="1">
        <values>
          <value t="str">
            <val>6830</val>
          </value>
        </values>
      </ddeItem>
      <ddeItem name="6830.TW-Name" advise="1">
        <values>
          <value t="str">
            <val>汎銓</val>
          </value>
        </values>
      </ddeItem>
      <ddeItem name="6834.TW-ID" advise="1">
        <values>
          <value t="str">
            <val>6834</val>
          </value>
        </values>
      </ddeItem>
      <ddeItem name="6834.TW-Name" advise="1">
        <values>
          <value t="str">
            <val>天二科技</val>
          </value>
        </values>
      </ddeItem>
      <ddeItem name="6835.TW-ID" advise="1">
        <values>
          <value t="str">
            <val>6835</val>
          </value>
        </values>
      </ddeItem>
      <ddeItem name="6835.TW-Name" advise="1">
        <values>
          <value t="str">
            <val>圓裕</val>
          </value>
        </values>
      </ddeItem>
      <ddeItem name="6861.TW-ID" advise="1">
        <values>
          <value t="str">
            <val>6861</val>
          </value>
        </values>
      </ddeItem>
      <ddeItem name="6861.TW-Name" advise="1">
        <values>
          <value t="str">
            <val>睿生光電</val>
          </value>
        </values>
      </ddeItem>
      <ddeItem name="6863.TW-ID" advise="1">
        <values>
          <value t="str">
            <val>6863</val>
          </value>
        </values>
      </ddeItem>
      <ddeItem name="6863.TW-Name" advise="1">
        <values>
          <value t="str">
            <val>永道-KY</val>
          </value>
        </values>
      </ddeItem>
      <ddeItem name="6901.TW-ID" advise="1">
        <values>
          <value t="str">
            <val>6901</val>
          </value>
        </values>
      </ddeItem>
      <ddeItem name="6901.TW-Name" advise="1">
        <values>
          <value t="str">
            <val>鑽石投資</val>
          </value>
        </values>
      </ddeItem>
      <ddeItem name="6916.TW-ID" advise="1">
        <values>
          <value t="str">
            <val>6916</val>
          </value>
        </values>
      </ddeItem>
      <ddeItem name="6916.TW-Name" advise="1">
        <values>
          <value t="str">
            <val>華凌</val>
          </value>
        </values>
      </ddeItem>
      <ddeItem name="6933.TW-ID" advise="1">
        <values>
          <value t="str">
            <val>6933</val>
          </value>
        </values>
      </ddeItem>
      <ddeItem name="6933.TW-Name" advise="1">
        <values>
          <value t="str">
            <val>AMAX-KY</val>
          </value>
        </values>
      </ddeItem>
      <ddeItem name="8011.TW-ID" advise="1">
        <values>
          <value t="str">
            <val>8011</val>
          </value>
        </values>
      </ddeItem>
      <ddeItem name="8011.TW-Name" advise="1">
        <values>
          <value t="str">
            <val>台通</val>
          </value>
        </values>
      </ddeItem>
      <ddeItem name="8016.TW-ID" advise="1">
        <values>
          <value t="str">
            <val>8016</val>
          </value>
        </values>
      </ddeItem>
      <ddeItem name="8016.TW-Name" advise="1">
        <values>
          <value t="str">
            <val>矽創</val>
          </value>
        </values>
      </ddeItem>
      <ddeItem name="8021.TW-ID" advise="1">
        <values>
          <value t="str">
            <val>8021</val>
          </value>
        </values>
      </ddeItem>
      <ddeItem name="8021.TW-Name" advise="1">
        <values>
          <value t="str">
            <val>尖點</val>
          </value>
        </values>
      </ddeItem>
      <ddeItem name="8028.TW-ID" advise="1">
        <values>
          <value t="str">
            <val>8028</val>
          </value>
        </values>
      </ddeItem>
      <ddeItem name="8028.TW-Name" advise="1">
        <values>
          <value t="str">
            <val>昇陽半導體</val>
          </value>
        </values>
      </ddeItem>
      <ddeItem name="8033.TW-ID" advise="1">
        <values>
          <value t="str">
            <val>8033</val>
          </value>
        </values>
      </ddeItem>
      <ddeItem name="8033.TW-Name" advise="1">
        <values>
          <value t="str">
            <val>雷虎</val>
          </value>
        </values>
      </ddeItem>
      <ddeItem name="8039.TW-ID" advise="1">
        <values>
          <value t="str">
            <val>8039</val>
          </value>
        </values>
      </ddeItem>
      <ddeItem name="8039.TW-Name" advise="1">
        <values>
          <value t="str">
            <val>台虹</val>
          </value>
        </values>
      </ddeItem>
      <ddeItem name="8046.TW-ID" advise="1">
        <values>
          <value t="str">
            <val>8046</val>
          </value>
        </values>
      </ddeItem>
      <ddeItem name="8046.TW-Name" advise="1">
        <values>
          <value t="str">
            <val>南電</val>
          </value>
        </values>
      </ddeItem>
      <ddeItem name="8070.TW-ID" advise="1">
        <values>
          <value t="str">
            <val>8070</val>
          </value>
        </values>
      </ddeItem>
      <ddeItem name="8070.TW-Name" advise="1">
        <values>
          <value t="str">
            <val>長華*</val>
          </value>
        </values>
      </ddeItem>
      <ddeItem name="8072.TW-ID" advise="1">
        <values>
          <value t="str">
            <val>8072</val>
          </value>
        </values>
      </ddeItem>
      <ddeItem name="8072.TW-Name" advise="1">
        <values>
          <value t="str">
            <val>陞泰</val>
          </value>
        </values>
      </ddeItem>
      <ddeItem name="8081.TW-ID" advise="1">
        <values>
          <value t="str">
            <val>8081</val>
          </value>
        </values>
      </ddeItem>
      <ddeItem name="8081.TW-Name" advise="1">
        <values>
          <value t="str">
            <val>致新</val>
          </value>
        </values>
      </ddeItem>
      <ddeItem name="8101.TW-ID" advise="1">
        <values>
          <value t="str">
            <val>8101</val>
          </value>
        </values>
      </ddeItem>
      <ddeItem name="8101.TW-Name" advise="1">
        <values>
          <value t="str">
            <val>華冠</val>
          </value>
        </values>
      </ddeItem>
      <ddeItem name="8103.TW-ID" advise="1">
        <values>
          <value t="str">
            <val>8103</val>
          </value>
        </values>
      </ddeItem>
      <ddeItem name="8103.TW-Name" advise="1">
        <values>
          <value t="str">
            <val>瀚荃</val>
          </value>
        </values>
      </ddeItem>
      <ddeItem name="8104.TW-ID" advise="1">
        <values>
          <value t="str">
            <val>8104</val>
          </value>
        </values>
      </ddeItem>
      <ddeItem name="8104.TW-Name" advise="1">
        <values>
          <value t="str">
            <val>錸寶</val>
          </value>
        </values>
      </ddeItem>
      <ddeItem name="8105.TW-ID" advise="1">
        <values>
          <value t="str">
            <val>8105</val>
          </value>
        </values>
      </ddeItem>
      <ddeItem name="8105.TW-Name" advise="1">
        <values>
          <value t="str">
            <val>凌巨</val>
          </value>
        </values>
      </ddeItem>
      <ddeItem name="8110.TW-ID" advise="1">
        <values>
          <value t="str">
            <val>8110</val>
          </value>
        </values>
      </ddeItem>
      <ddeItem name="8110.TW-Name" advise="1">
        <values>
          <value t="str">
            <val>華東</val>
          </value>
        </values>
      </ddeItem>
      <ddeItem name="8112.TW-ID" advise="1">
        <values>
          <value t="str">
            <val>8112</val>
          </value>
        </values>
      </ddeItem>
      <ddeItem name="8112.TW-Name" advise="1">
        <values>
          <value t="str">
            <val>至上</val>
          </value>
        </values>
      </ddeItem>
      <ddeItem name="8114.TW-ID" advise="1">
        <values>
          <value t="str">
            <val>8114</val>
          </value>
        </values>
      </ddeItem>
      <ddeItem name="8114.TW-Name" advise="1">
        <values>
          <value t="str">
            <val>振樺電</val>
          </value>
        </values>
      </ddeItem>
      <ddeItem name="8131.TW-ID" advise="1">
        <values>
          <value t="str">
            <val>8131</val>
          </value>
        </values>
      </ddeItem>
      <ddeItem name="8131.TW-Name" advise="1">
        <values>
          <value t="str">
            <val>福懋科</val>
          </value>
        </values>
      </ddeItem>
      <ddeItem name="8150.TW-ID" advise="1">
        <values>
          <value t="str">
            <val>8150</val>
          </value>
        </values>
      </ddeItem>
      <ddeItem name="8150.TW-Name" advise="1">
        <values>
          <value t="str">
            <val>南茂</val>
          </value>
        </values>
      </ddeItem>
      <ddeItem name="8163.TW-ID" advise="1">
        <values>
          <value t="str">
            <val>8163</val>
          </value>
        </values>
      </ddeItem>
      <ddeItem name="8163.TW-Name" advise="1">
        <values>
          <value t="str">
            <val>達方</val>
          </value>
        </values>
      </ddeItem>
      <ddeItem name="8201.TW-ID" advise="1">
        <values>
          <value t="str">
            <val>8201</val>
          </value>
        </values>
      </ddeItem>
      <ddeItem name="8201.TW-Name" advise="1">
        <values>
          <value t="str">
            <val>無敵</val>
          </value>
        </values>
      </ddeItem>
      <ddeItem name="8210.TW-ID" advise="1">
        <values>
          <value t="str">
            <val>8210</val>
          </value>
        </values>
      </ddeItem>
      <ddeItem name="8210.TW-Name" advise="1">
        <values>
          <value t="str">
            <val>勤誠</val>
          </value>
        </values>
      </ddeItem>
      <ddeItem name="8213.TW-ID" advise="1">
        <values>
          <value t="str">
            <val>8213</val>
          </value>
        </values>
      </ddeItem>
      <ddeItem name="8213.TW-Name" advise="1">
        <values>
          <value t="str">
            <val>志超</val>
          </value>
        </values>
      </ddeItem>
      <ddeItem name="8215.TW-ID" advise="1">
        <values>
          <value t="str">
            <val>8215</val>
          </value>
        </values>
      </ddeItem>
      <ddeItem name="8215.TW-Name" advise="1">
        <values>
          <value t="str">
            <val>明基材</val>
          </value>
        </values>
      </ddeItem>
      <ddeItem name="8222.TW-ID" advise="1">
        <values>
          <value t="str">
            <val>8222</val>
          </value>
        </values>
      </ddeItem>
      <ddeItem name="8222.TW-Name" advise="1">
        <values>
          <value t="str">
            <val>寶一</val>
          </value>
        </values>
      </ddeItem>
      <ddeItem name="8249.TW-ID" advise="1">
        <values>
          <value t="str">
            <val>8249</val>
          </value>
        </values>
      </ddeItem>
      <ddeItem name="8249.TW-Name" advise="1">
        <values>
          <value t="str">
            <val>菱光</val>
          </value>
        </values>
      </ddeItem>
      <ddeItem name="8261.TW-ID" advise="1">
        <values>
          <value t="str">
            <val>8261</val>
          </value>
        </values>
      </ddeItem>
      <ddeItem name="8261.TW-Name" advise="1">
        <values>
          <value t="str">
            <val>富鼎</val>
          </value>
        </values>
      </ddeItem>
      <ddeItem name="8271.TW-ID" advise="1">
        <values>
          <value t="str">
            <val>8271</val>
          </value>
        </values>
      </ddeItem>
      <ddeItem name="8271.TW-Name" advise="1">
        <values>
          <value t="str">
            <val>宇瞻</val>
          </value>
        </values>
      </ddeItem>
      <ddeItem name="8341.TW-ID" advise="1">
        <values>
          <value t="str">
            <val>8341</val>
          </value>
        </values>
      </ddeItem>
      <ddeItem name="8341.TW-Name" advise="1">
        <values>
          <value t="str">
            <val>日友</val>
          </value>
        </values>
      </ddeItem>
      <ddeItem name="8367.TW-ID" advise="1">
        <values>
          <value t="str">
            <val>8367</val>
          </value>
        </values>
      </ddeItem>
      <ddeItem name="8367.TW-Name" advise="1">
        <values>
          <value t="str">
            <val>建新國際</val>
          </value>
        </values>
      </ddeItem>
      <ddeItem name="8374.TW-ID" advise="1">
        <values>
          <value t="str">
            <val>8374</val>
          </value>
        </values>
      </ddeItem>
      <ddeItem name="8374.TW-Name" advise="1">
        <values>
          <value t="str">
            <val>羅昇</val>
          </value>
        </values>
      </ddeItem>
      <ddeItem name="8404.TW-ID" advise="1">
        <values>
          <value t="str">
            <val>8404</val>
          </value>
        </values>
      </ddeItem>
      <ddeItem name="8404.TW-Name" advise="1">
        <values>
          <value t="str">
            <val>百和興業-KY</val>
          </value>
        </values>
      </ddeItem>
      <ddeItem name="8411.TW-ID" advise="1">
        <values>
          <value t="str">
            <val>8411</val>
          </value>
        </values>
      </ddeItem>
      <ddeItem name="8411.TW-Name" advise="1">
        <values>
          <value t="str">
            <val>福貞-KY</val>
          </value>
        </values>
      </ddeItem>
      <ddeItem name="8422.TW-ID" advise="1">
        <values>
          <value t="str">
            <val>8422</val>
          </value>
        </values>
      </ddeItem>
      <ddeItem name="8422.TW-Name" advise="1">
        <values>
          <value t="str">
            <val>可寧衛</val>
          </value>
        </values>
      </ddeItem>
      <ddeItem name="8429.TW-ID" advise="1">
        <values>
          <value t="str">
            <val>8429</val>
          </value>
        </values>
      </ddeItem>
      <ddeItem name="8429.TW-Name" advise="1">
        <values>
          <value t="str">
            <val>金麗-KY</val>
          </value>
        </values>
      </ddeItem>
      <ddeItem name="8438.TW-ID" advise="1">
        <values>
          <value t="str">
            <val>8438</val>
          </value>
        </values>
      </ddeItem>
      <ddeItem name="8438.TW-Name" advise="1">
        <values>
          <value t="str">
            <val>昶昕</val>
          </value>
        </values>
      </ddeItem>
      <ddeItem name="8442.TW-ID" advise="1">
        <values>
          <value t="str">
            <val>8442</val>
          </value>
        </values>
      </ddeItem>
      <ddeItem name="8442.TW-Name" advise="1">
        <values>
          <value t="str">
            <val>威宏-KY</val>
          </value>
        </values>
      </ddeItem>
      <ddeItem name="8443.TW-ID" advise="1">
        <values>
          <value t="str">
            <val>8443</val>
          </value>
        </values>
      </ddeItem>
      <ddeItem name="8443.TW-Name" advise="1">
        <values>
          <value t="str">
            <val>阿瘦</val>
          </value>
        </values>
      </ddeItem>
      <ddeItem name="8454.TW-ID" advise="1">
        <values>
          <value t="str">
            <val>8454</val>
          </value>
        </values>
      </ddeItem>
      <ddeItem name="8454.TW-Name" advise="1">
        <values>
          <value t="str">
            <val>富邦媒</val>
          </value>
        </values>
      </ddeItem>
      <ddeItem name="8462.TW-ID" advise="1">
        <values>
          <value t="str">
            <val>8462</val>
          </value>
        </values>
      </ddeItem>
      <ddeItem name="8462.TW-Name" advise="1">
        <values>
          <value t="str">
            <val>柏文</val>
          </value>
        </values>
      </ddeItem>
      <ddeItem name="8463.TW-ID" advise="1">
        <values>
          <value t="str">
            <val>8463</val>
          </value>
        </values>
      </ddeItem>
      <ddeItem name="8463.TW-Name" advise="1">
        <values>
          <value t="str">
            <val>潤泰材</val>
          </value>
        </values>
      </ddeItem>
      <ddeItem name="8464.TW-ID" advise="1">
        <values>
          <value t="str">
            <val>8464</val>
          </value>
        </values>
      </ddeItem>
      <ddeItem name="8464.TW-Name" advise="1">
        <values>
          <value t="str">
            <val>億豐</val>
          </value>
        </values>
      </ddeItem>
      <ddeItem name="8466.TW-ID" advise="1">
        <values>
          <value t="str">
            <val>8466</val>
          </value>
        </values>
      </ddeItem>
      <ddeItem name="8466.TW-Name" advise="1">
        <values>
          <value t="str">
            <val>美吉吉-KY</val>
          </value>
        </values>
      </ddeItem>
      <ddeItem name="8467.TW-ID" advise="1">
        <values>
          <value t="str">
            <val>8467</val>
          </value>
        </values>
      </ddeItem>
      <ddeItem name="8467.TW-Name" advise="1">
        <values>
          <value t="str">
            <val>波力-KY</val>
          </value>
        </values>
      </ddeItem>
      <ddeItem name="8473.TW-ID" advise="1">
        <values>
          <value t="str">
            <val>8473</val>
          </value>
        </values>
      </ddeItem>
      <ddeItem name="8473.TW-Name" advise="1">
        <values>
          <value t="str">
            <val>山林水</val>
          </value>
        </values>
      </ddeItem>
      <ddeItem name="8476.TW-ID" advise="1">
        <values>
          <value t="str">
            <val>8476</val>
          </value>
        </values>
      </ddeItem>
      <ddeItem name="8476.TW-Name" advise="1">
        <values>
          <value t="str">
            <val>台境</val>
          </value>
        </values>
      </ddeItem>
      <ddeItem name="8478.TW-ID" advise="1">
        <values>
          <value t="str">
            <val>8478</val>
          </value>
        </values>
      </ddeItem>
      <ddeItem name="8478.TW-Name" advise="1">
        <values>
          <value t="str">
            <val>東哥遊艇</val>
          </value>
        </values>
      </ddeItem>
      <ddeItem name="8481.TW-ID" advise="1">
        <values>
          <value t="str">
            <val>8481</val>
          </value>
        </values>
      </ddeItem>
      <ddeItem name="8481.TW-Name" advise="1">
        <values>
          <value t="str">
            <val>政伸</val>
          </value>
        </values>
      </ddeItem>
      <ddeItem name="8482.TW-ID" advise="1">
        <values>
          <value t="str">
            <val>8482</val>
          </value>
        </values>
      </ddeItem>
      <ddeItem name="8482.TW-Name" advise="1">
        <values>
          <value t="str">
            <val>商億-KY</val>
          </value>
        </values>
      </ddeItem>
      <ddeItem name="8488.TW-ID" advise="1">
        <values>
          <value t="str">
            <val>8488</val>
          </value>
        </values>
      </ddeItem>
      <ddeItem name="8488.TW-Name" advise="1">
        <values>
          <value t="str">
            <val>吉源-KY</val>
          </value>
        </values>
      </ddeItem>
      <ddeItem name="8499.TW-ID" advise="1">
        <values>
          <value t="str">
            <val>8499</val>
          </value>
        </values>
      </ddeItem>
      <ddeItem name="8499.TW-Name" advise="1">
        <values>
          <value t="str">
            <val>鼎炫-KY</val>
          </value>
        </values>
      </ddeItem>
      <ddeItem name="8926.TW-ID" advise="1">
        <values>
          <value t="str">
            <val>8926</val>
          </value>
        </values>
      </ddeItem>
      <ddeItem name="8926.TW-Name" advise="1">
        <values>
          <value t="str">
            <val>台汽電</val>
          </value>
        </values>
      </ddeItem>
      <ddeItem name="8940.TW-ID" advise="1">
        <values>
          <value t="str">
            <val>8940</val>
          </value>
        </values>
      </ddeItem>
      <ddeItem name="8940.TW-Name" advise="1">
        <values>
          <value t="str">
            <val>新天地</val>
          </value>
        </values>
      </ddeItem>
      <ddeItem name="8996.TW-ID" advise="1">
        <values>
          <value t="str">
            <val>8996</val>
          </value>
        </values>
      </ddeItem>
      <ddeItem name="8996.TW-Name" advise="1">
        <values>
          <value t="str">
            <val>高力</val>
          </value>
        </values>
      </ddeItem>
      <ddeItem name="9802.TW-ID" advise="1">
        <values>
          <value t="str">
            <val>9802</val>
          </value>
        </values>
      </ddeItem>
      <ddeItem name="9802.TW-Name" advise="1">
        <values>
          <value t="str">
            <val>鈺齊-KY</val>
          </value>
        </values>
      </ddeItem>
      <ddeItem name="9902.TW-ID" advise="1">
        <values>
          <value t="str">
            <val>9902</val>
          </value>
        </values>
      </ddeItem>
      <ddeItem name="9902.TW-Name" advise="1">
        <values>
          <value t="str">
            <val>台火</val>
          </value>
        </values>
      </ddeItem>
      <ddeItem name="9904.TW-ID" advise="1">
        <values>
          <value t="str">
            <val>9904</val>
          </value>
        </values>
      </ddeItem>
      <ddeItem name="9904.TW-Name" advise="1">
        <values>
          <value t="str">
            <val>寶成</val>
          </value>
        </values>
      </ddeItem>
      <ddeItem name="9905.TW-ID" advise="1">
        <values>
          <value t="str">
            <val>9905</val>
          </value>
        </values>
      </ddeItem>
      <ddeItem name="9905.TW-Name" advise="1">
        <values>
          <value t="str">
            <val>大華</val>
          </value>
        </values>
      </ddeItem>
      <ddeItem name="9906.TW-ID" advise="1">
        <values>
          <value t="str">
            <val>9906</val>
          </value>
        </values>
      </ddeItem>
      <ddeItem name="9906.TW-Name" advise="1">
        <values>
          <value t="str">
            <val>欣巴巴</val>
          </value>
        </values>
      </ddeItem>
      <ddeItem name="9907.TW-ID" advise="1">
        <values>
          <value t="str">
            <val>9907</val>
          </value>
        </values>
      </ddeItem>
      <ddeItem name="9907.TW-Name" advise="1">
        <values>
          <value t="str">
            <val>統一實</val>
          </value>
        </values>
      </ddeItem>
      <ddeItem name="9908.TW-ID" advise="1">
        <values>
          <value t="str">
            <val>9908</val>
          </value>
        </values>
      </ddeItem>
      <ddeItem name="9908.TW-Name" advise="1">
        <values>
          <value t="str">
            <val>大台北</val>
          </value>
        </values>
      </ddeItem>
      <ddeItem name="9910.TW-ID" advise="1">
        <values>
          <value t="str">
            <val>9910</val>
          </value>
        </values>
      </ddeItem>
      <ddeItem name="9910.TW-Name" advise="1">
        <values>
          <value t="str">
            <val>豐泰</val>
          </value>
        </values>
      </ddeItem>
      <ddeItem name="9911.TW-ID" advise="1">
        <values>
          <value t="str">
            <val>9911</val>
          </value>
        </values>
      </ddeItem>
      <ddeItem name="9911.TW-Name" advise="1">
        <values>
          <value t="str">
            <val>櫻花</val>
          </value>
        </values>
      </ddeItem>
      <ddeItem name="9912.TW-ID" advise="1">
        <values>
          <value t="str">
            <val>9912</val>
          </value>
        </values>
      </ddeItem>
      <ddeItem name="9912.TW-Name" advise="1">
        <values>
          <value t="str">
            <val>偉聯</val>
          </value>
        </values>
      </ddeItem>
      <ddeItem name="9914.TW-ID" advise="1">
        <values>
          <value t="str">
            <val>9914</val>
          </value>
        </values>
      </ddeItem>
      <ddeItem name="9914.TW-Name" advise="1">
        <values>
          <value t="str">
            <val>美利達</val>
          </value>
        </values>
      </ddeItem>
      <ddeItem name="9917.TW-ID" advise="1">
        <values>
          <value t="str">
            <val>9917</val>
          </value>
        </values>
      </ddeItem>
      <ddeItem name="9917.TW-Name" advise="1">
        <values>
          <value t="str">
            <val>中保科</val>
          </value>
        </values>
      </ddeItem>
      <ddeItem name="9918.TW-ID" advise="1">
        <values>
          <value t="str">
            <val>9918</val>
          </value>
        </values>
      </ddeItem>
      <ddeItem name="9918.TW-Name" advise="1">
        <values>
          <value t="str">
            <val>欣天然</val>
          </value>
        </values>
      </ddeItem>
      <ddeItem name="9919.TW-ID" advise="1">
        <values>
          <value t="str">
            <val>9919</val>
          </value>
        </values>
      </ddeItem>
      <ddeItem name="9919.TW-Name" advise="1">
        <values>
          <value t="str">
            <val>康那香</val>
          </value>
        </values>
      </ddeItem>
      <ddeItem name="9921.TW-ID" advise="1">
        <values>
          <value t="str">
            <val>9921</val>
          </value>
        </values>
      </ddeItem>
      <ddeItem name="9921.TW-Name" advise="1">
        <values>
          <value t="str">
            <val>巨大</val>
          </value>
        </values>
      </ddeItem>
      <ddeItem name="9924.TW-ID" advise="1">
        <values>
          <value t="str">
            <val>9924</val>
          </value>
        </values>
      </ddeItem>
      <ddeItem name="9924.TW-Name" advise="1">
        <values>
          <value t="str">
            <val>福興</val>
          </value>
        </values>
      </ddeItem>
      <ddeItem name="9925.TW-ID" advise="1">
        <values>
          <value t="str">
            <val>9925</val>
          </value>
        </values>
      </ddeItem>
      <ddeItem name="9925.TW-Name" advise="1">
        <values>
          <value t="str">
            <val>新保</val>
          </value>
        </values>
      </ddeItem>
      <ddeItem name="9926.TW-ID" advise="1">
        <values>
          <value t="str">
            <val>9926</val>
          </value>
        </values>
      </ddeItem>
      <ddeItem name="9926.TW-Name" advise="1">
        <values>
          <value t="str">
            <val>新海</val>
          </value>
        </values>
      </ddeItem>
      <ddeItem name="9927.TW-ID" advise="1">
        <values>
          <value t="str">
            <val>9927</val>
          </value>
        </values>
      </ddeItem>
      <ddeItem name="9927.TW-Name" advise="1">
        <values>
          <value t="str">
            <val>泰銘</val>
          </value>
        </values>
      </ddeItem>
      <ddeItem name="9928.TW-ID" advise="1">
        <values>
          <value t="str">
            <val>9928</val>
          </value>
        </values>
      </ddeItem>
      <ddeItem name="9928.TW-Name" advise="1">
        <values>
          <value t="str">
            <val>中視</val>
          </value>
        </values>
      </ddeItem>
      <ddeItem name="9929.TW-ID" advise="1">
        <values>
          <value t="str">
            <val>9929</val>
          </value>
        </values>
      </ddeItem>
      <ddeItem name="9929.TW-Name" advise="1">
        <values>
          <value t="str">
            <val>秋雨</val>
          </value>
        </values>
      </ddeItem>
      <ddeItem name="9930.TW-ID" advise="1">
        <values>
          <value t="str">
            <val>9930</val>
          </value>
        </values>
      </ddeItem>
      <ddeItem name="9930.TW-Name" advise="1">
        <values>
          <value t="str">
            <val>中聯資源</val>
          </value>
        </values>
      </ddeItem>
      <ddeItem name="9931.TW-ID" advise="1">
        <values>
          <value t="str">
            <val>9931</val>
          </value>
        </values>
      </ddeItem>
      <ddeItem name="9931.TW-Name" advise="1">
        <values>
          <value t="str">
            <val>欣高</val>
          </value>
        </values>
      </ddeItem>
      <ddeItem name="9933.TW-ID" advise="1">
        <values>
          <value t="str">
            <val>9933</val>
          </value>
        </values>
      </ddeItem>
      <ddeItem name="9933.TW-Name" advise="1">
        <values>
          <value t="str">
            <val>中鼎</val>
          </value>
        </values>
      </ddeItem>
      <ddeItem name="9934.TW-ID" advise="1">
        <values>
          <value t="str">
            <val>9934</val>
          </value>
        </values>
      </ddeItem>
      <ddeItem name="9934.TW-Name" advise="1">
        <values>
          <value t="str">
            <val>成霖</val>
          </value>
        </values>
      </ddeItem>
      <ddeItem name="9935.TW-ID" advise="1">
        <values>
          <value t="str">
            <val>9935</val>
          </value>
        </values>
      </ddeItem>
      <ddeItem name="9935.TW-Name" advise="1">
        <values>
          <value t="str">
            <val>慶豐富</val>
          </value>
        </values>
      </ddeItem>
      <ddeItem name="9937.TW-ID" advise="1">
        <values>
          <value t="str">
            <val>9937</val>
          </value>
        </values>
      </ddeItem>
      <ddeItem name="9937.TW-Name" advise="1">
        <values>
          <value t="str">
            <val>全國</val>
          </value>
        </values>
      </ddeItem>
      <ddeItem name="9938.TW-ID" advise="1">
        <values>
          <value t="str">
            <val>9938</val>
          </value>
        </values>
      </ddeItem>
      <ddeItem name="9938.TW-Name" advise="1">
        <values>
          <value t="str">
            <val>百和</val>
          </value>
        </values>
      </ddeItem>
      <ddeItem name="9939.TW-ID" advise="1">
        <values>
          <value t="str">
            <val>9939</val>
          </value>
        </values>
      </ddeItem>
      <ddeItem name="9939.TW-Name" advise="1">
        <values>
          <value t="str">
            <val>宏全</val>
          </value>
        </values>
      </ddeItem>
      <ddeItem name="9940.TW-ID" advise="1">
        <values>
          <value t="str">
            <val>9940</val>
          </value>
        </values>
      </ddeItem>
      <ddeItem name="9940.TW-Name" advise="1">
        <values>
          <value t="str">
            <val>信義</val>
          </value>
        </values>
      </ddeItem>
      <ddeItem name="9941.TW-ID" advise="1">
        <values>
          <value t="str">
            <val>9941</val>
          </value>
        </values>
      </ddeItem>
      <ddeItem name="9941.TW-Name" advise="1">
        <values>
          <value t="str">
            <val>裕融</val>
          </value>
        </values>
      </ddeItem>
      <ddeItem name="9942.TW-ID" advise="1">
        <values>
          <value t="str">
            <val>9942</val>
          </value>
        </values>
      </ddeItem>
      <ddeItem name="9942.TW-Name" advise="1">
        <values>
          <value t="str">
            <val>茂順</val>
          </value>
        </values>
      </ddeItem>
      <ddeItem name="9943.TW-ID" advise="1">
        <values>
          <value t="str">
            <val>9943</val>
          </value>
        </values>
      </ddeItem>
      <ddeItem name="9943.TW-Name" advise="1">
        <values>
          <value t="str">
            <val>好樂迪</val>
          </value>
        </values>
      </ddeItem>
      <ddeItem name="9944.TW-ID" advise="1">
        <values>
          <value t="str">
            <val>9944</val>
          </value>
        </values>
      </ddeItem>
      <ddeItem name="9944.TW-Name" advise="1">
        <values>
          <value t="str">
            <val>新麗</val>
          </value>
        </values>
      </ddeItem>
      <ddeItem name="9945.TW-ID" advise="1">
        <values>
          <value t="str">
            <val>9945</val>
          </value>
        </values>
      </ddeItem>
      <ddeItem name="9945.TW-Name" advise="1">
        <values>
          <value t="str">
            <val>潤泰新</val>
          </value>
        </values>
      </ddeItem>
      <ddeItem name="9946.TW-ID" advise="1">
        <values>
          <value t="str">
            <val>9946</val>
          </value>
        </values>
      </ddeItem>
      <ddeItem name="9946.TW-Name" advise="1">
        <values>
          <value t="str">
            <val>三發地產</val>
          </value>
        </values>
      </ddeItem>
      <ddeItem name="9955.TW-ID" advise="1">
        <values>
          <value t="str">
            <val>9955</val>
          </value>
        </values>
      </ddeItem>
      <ddeItem name="9955.TW-Name" advise="1">
        <values>
          <value t="str">
            <val>佳龍</val>
          </value>
        </values>
      </ddeItem>
      <ddeItem name="9958.TW-ID" advise="1">
        <values>
          <value t="str">
            <val>9958</val>
          </value>
        </values>
      </ddeItem>
      <ddeItem name="9958.TW-Name" advise="1">
        <values>
          <value t="str">
            <val>世紀鋼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5059-49F5-42BD-808A-7AE8A72A0250}">
  <dimension ref="A1:B982"/>
  <sheetViews>
    <sheetView tabSelected="1" topLeftCell="A969" workbookViewId="0">
      <selection activeCell="E975" sqref="E975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[1]!'1101.TW-ID'</f>
        <v>1101</v>
      </c>
      <c r="B2" t="str">
        <f>[1]!'1101.TW-Name'</f>
        <v>台泥</v>
      </c>
    </row>
    <row r="3" spans="1:2" x14ac:dyDescent="0.45">
      <c r="A3" t="str">
        <f>[1]!'1102.TW-ID'</f>
        <v>1102</v>
      </c>
      <c r="B3" t="str">
        <f>[1]!'1102.TW-Name'</f>
        <v>亞泥</v>
      </c>
    </row>
    <row r="4" spans="1:2" x14ac:dyDescent="0.45">
      <c r="A4" t="str">
        <f>[1]!'1103.TW-ID'</f>
        <v>1103</v>
      </c>
      <c r="B4" t="str">
        <f>[1]!'1103.TW-Name'</f>
        <v>嘉泥</v>
      </c>
    </row>
    <row r="5" spans="1:2" x14ac:dyDescent="0.45">
      <c r="A5" t="str">
        <f>[1]!'1104.TW-ID'</f>
        <v>1104</v>
      </c>
      <c r="B5" t="str">
        <f>[1]!'1104.TW-Name'</f>
        <v>環泥</v>
      </c>
    </row>
    <row r="6" spans="1:2" x14ac:dyDescent="0.45">
      <c r="A6" t="str">
        <f>[1]!'1108.TW-ID'</f>
        <v>1108</v>
      </c>
      <c r="B6" t="str">
        <f>[1]!'1108.TW-Name'</f>
        <v>幸福</v>
      </c>
    </row>
    <row r="7" spans="1:2" x14ac:dyDescent="0.45">
      <c r="A7" t="str">
        <f>[1]!'1109.TW-ID'</f>
        <v>1109</v>
      </c>
      <c r="B7" t="str">
        <f>[1]!'1109.TW-Name'</f>
        <v>信大</v>
      </c>
    </row>
    <row r="8" spans="1:2" x14ac:dyDescent="0.45">
      <c r="A8" t="str">
        <f>[1]!'1110.TW-ID'</f>
        <v>1110</v>
      </c>
      <c r="B8" t="str">
        <f>[1]!'1110.TW-Name'</f>
        <v>東泥</v>
      </c>
    </row>
    <row r="9" spans="1:2" x14ac:dyDescent="0.45">
      <c r="A9" t="str">
        <f>[1]!'1201.TW-ID'</f>
        <v>1201</v>
      </c>
      <c r="B9" t="str">
        <f>[1]!'1201.TW-Name'</f>
        <v>味全</v>
      </c>
    </row>
    <row r="10" spans="1:2" x14ac:dyDescent="0.45">
      <c r="A10" t="str">
        <f>[1]!'1203.TW-ID'</f>
        <v>1203</v>
      </c>
      <c r="B10" t="str">
        <f>[1]!'1203.TW-Name'</f>
        <v>味王</v>
      </c>
    </row>
    <row r="11" spans="1:2" x14ac:dyDescent="0.45">
      <c r="A11" t="str">
        <f>[1]!'1210.TW-ID'</f>
        <v>1210</v>
      </c>
      <c r="B11" t="str">
        <f>[1]!'1210.TW-Name'</f>
        <v>大成</v>
      </c>
    </row>
    <row r="12" spans="1:2" x14ac:dyDescent="0.45">
      <c r="A12" t="str">
        <f>[1]!'1213.TW-ID'</f>
        <v>1213</v>
      </c>
      <c r="B12" t="str">
        <f>[1]!'1213.TW-Name'</f>
        <v>大飲</v>
      </c>
    </row>
    <row r="13" spans="1:2" x14ac:dyDescent="0.45">
      <c r="A13" t="str">
        <f>[1]!'1215.TW-ID'</f>
        <v>1215</v>
      </c>
      <c r="B13" t="str">
        <f>[1]!'1215.TW-Name'</f>
        <v>卜蜂</v>
      </c>
    </row>
    <row r="14" spans="1:2" x14ac:dyDescent="0.45">
      <c r="A14" t="str">
        <f>[1]!'1216.TW-ID'</f>
        <v>1216</v>
      </c>
      <c r="B14" t="str">
        <f>[1]!'1216.TW-Name'</f>
        <v>統一</v>
      </c>
    </row>
    <row r="15" spans="1:2" x14ac:dyDescent="0.45">
      <c r="A15" t="str">
        <f>[1]!'1217.TW-ID'</f>
        <v>1217</v>
      </c>
      <c r="B15" t="str">
        <f>[1]!'1217.TW-Name'</f>
        <v>愛之味</v>
      </c>
    </row>
    <row r="16" spans="1:2" x14ac:dyDescent="0.45">
      <c r="A16" t="str">
        <f>[1]!'1218.TW-ID'</f>
        <v>1218</v>
      </c>
      <c r="B16" t="str">
        <f>[1]!'1218.TW-Name'</f>
        <v>泰山</v>
      </c>
    </row>
    <row r="17" spans="1:2" x14ac:dyDescent="0.45">
      <c r="A17" t="str">
        <f>[1]!'1219.TW-ID'</f>
        <v>1219</v>
      </c>
      <c r="B17" t="str">
        <f>[1]!'1219.TW-Name'</f>
        <v>福壽</v>
      </c>
    </row>
    <row r="18" spans="1:2" x14ac:dyDescent="0.45">
      <c r="A18" t="str">
        <f>[1]!'1220.TW-ID'</f>
        <v>1220</v>
      </c>
      <c r="B18" t="str">
        <f>[1]!'1220.TW-Name'</f>
        <v>台榮</v>
      </c>
    </row>
    <row r="19" spans="1:2" x14ac:dyDescent="0.45">
      <c r="A19" t="str">
        <f>[1]!'1225.TW-ID'</f>
        <v>1225</v>
      </c>
      <c r="B19" t="str">
        <f>[1]!'1225.TW-Name'</f>
        <v>福懋油</v>
      </c>
    </row>
    <row r="20" spans="1:2" x14ac:dyDescent="0.45">
      <c r="A20" t="str">
        <f>[1]!'1227.TW-ID'</f>
        <v>1227</v>
      </c>
      <c r="B20" t="str">
        <f>[1]!'1227.TW-Name'</f>
        <v>佳格</v>
      </c>
    </row>
    <row r="21" spans="1:2" x14ac:dyDescent="0.45">
      <c r="A21" t="str">
        <f>[1]!'1229.TW-ID'</f>
        <v>1229</v>
      </c>
      <c r="B21" t="str">
        <f>[1]!'1229.TW-Name'</f>
        <v>聯華</v>
      </c>
    </row>
    <row r="22" spans="1:2" x14ac:dyDescent="0.45">
      <c r="A22" t="str">
        <f>[1]!'1231.TW-ID'</f>
        <v>1231</v>
      </c>
      <c r="B22" t="str">
        <f>[1]!'1231.TW-Name'</f>
        <v>聯華食</v>
      </c>
    </row>
    <row r="23" spans="1:2" x14ac:dyDescent="0.45">
      <c r="A23" t="str">
        <f>[1]!'1232.TW-ID'</f>
        <v>1232</v>
      </c>
      <c r="B23" t="str">
        <f>[1]!'1232.TW-Name'</f>
        <v>大統益</v>
      </c>
    </row>
    <row r="24" spans="1:2" x14ac:dyDescent="0.45">
      <c r="A24" t="str">
        <f>[1]!'1233.TW-ID'</f>
        <v>1233</v>
      </c>
      <c r="B24" t="str">
        <f>[1]!'1233.TW-Name'</f>
        <v>天仁</v>
      </c>
    </row>
    <row r="25" spans="1:2" x14ac:dyDescent="0.45">
      <c r="A25" t="str">
        <f>[1]!'1234.TW-ID'</f>
        <v>1234</v>
      </c>
      <c r="B25" t="str">
        <f>[1]!'1234.TW-Name'</f>
        <v>黑松</v>
      </c>
    </row>
    <row r="26" spans="1:2" x14ac:dyDescent="0.45">
      <c r="A26" t="str">
        <f>[1]!'1235.TW-ID'</f>
        <v>1235</v>
      </c>
      <c r="B26" t="str">
        <f>[1]!'1235.TW-Name'</f>
        <v>興泰</v>
      </c>
    </row>
    <row r="27" spans="1:2" x14ac:dyDescent="0.45">
      <c r="A27" t="str">
        <f>[1]!'1236.TW-ID'</f>
        <v>1236</v>
      </c>
      <c r="B27" t="str">
        <f>[1]!'1236.TW-Name'</f>
        <v>宏亞</v>
      </c>
    </row>
    <row r="28" spans="1:2" x14ac:dyDescent="0.45">
      <c r="A28" t="str">
        <f>[1]!'1256.TW-ID'</f>
        <v>1256</v>
      </c>
      <c r="B28" t="str">
        <f>[1]!'1256.TW-Name'</f>
        <v>鮮活果汁-KY</v>
      </c>
    </row>
    <row r="29" spans="1:2" x14ac:dyDescent="0.45">
      <c r="A29" t="str">
        <f>[1]!'1702.TW-ID'</f>
        <v>1702</v>
      </c>
      <c r="B29" t="str">
        <f>[1]!'1702.TW-Name'</f>
        <v>南僑</v>
      </c>
    </row>
    <row r="30" spans="1:2" x14ac:dyDescent="0.45">
      <c r="A30" t="str">
        <f>[1]!'1737.TW-ID'</f>
        <v>1737</v>
      </c>
      <c r="B30" t="str">
        <f>[1]!'1737.TW-Name'</f>
        <v>臺鹽</v>
      </c>
    </row>
    <row r="31" spans="1:2" x14ac:dyDescent="0.45">
      <c r="A31" t="str">
        <f>[1]!'3054.TW-ID'</f>
        <v>3054</v>
      </c>
      <c r="B31" t="str">
        <f>[1]!'3054.TW-Name'</f>
        <v>立萬利</v>
      </c>
    </row>
    <row r="32" spans="1:2" x14ac:dyDescent="0.45">
      <c r="A32" t="str">
        <f>[1]!'1301.TW-ID'</f>
        <v>1301</v>
      </c>
      <c r="B32" t="str">
        <f>[1]!'1301.TW-Name'</f>
        <v>台塑</v>
      </c>
    </row>
    <row r="33" spans="1:2" x14ac:dyDescent="0.45">
      <c r="A33" t="str">
        <f>[1]!'1303.TW-ID'</f>
        <v>1303</v>
      </c>
      <c r="B33" t="str">
        <f>[1]!'1303.TW-Name'</f>
        <v>南亞</v>
      </c>
    </row>
    <row r="34" spans="1:2" x14ac:dyDescent="0.45">
      <c r="A34" t="str">
        <f>[1]!'1304.TW-ID'</f>
        <v>1304</v>
      </c>
      <c r="B34" t="str">
        <f>[1]!'1304.TW-Name'</f>
        <v>台聚</v>
      </c>
    </row>
    <row r="35" spans="1:2" x14ac:dyDescent="0.45">
      <c r="A35" t="str">
        <f>[1]!'1305.TW-ID'</f>
        <v>1305</v>
      </c>
      <c r="B35" t="str">
        <f>[1]!'1305.TW-Name'</f>
        <v>華夏</v>
      </c>
    </row>
    <row r="36" spans="1:2" x14ac:dyDescent="0.45">
      <c r="A36" t="str">
        <f>[1]!'1307.TW-ID'</f>
        <v>1307</v>
      </c>
      <c r="B36" t="str">
        <f>[1]!'1307.TW-Name'</f>
        <v>三芳</v>
      </c>
    </row>
    <row r="37" spans="1:2" x14ac:dyDescent="0.45">
      <c r="A37" t="str">
        <f>[1]!'1308.TW-ID'</f>
        <v>1308</v>
      </c>
      <c r="B37" t="str">
        <f>[1]!'1308.TW-Name'</f>
        <v>亞聚</v>
      </c>
    </row>
    <row r="38" spans="1:2" x14ac:dyDescent="0.45">
      <c r="A38" t="str">
        <f>[1]!'1309.TW-ID'</f>
        <v>1309</v>
      </c>
      <c r="B38" t="str">
        <f>[1]!'1309.TW-Name'</f>
        <v>台達化</v>
      </c>
    </row>
    <row r="39" spans="1:2" x14ac:dyDescent="0.45">
      <c r="A39" t="str">
        <f>[1]!'1310.TW-ID'</f>
        <v>1310</v>
      </c>
      <c r="B39" t="str">
        <f>[1]!'1310.TW-Name'</f>
        <v>台苯</v>
      </c>
    </row>
    <row r="40" spans="1:2" x14ac:dyDescent="0.45">
      <c r="A40" t="str">
        <f>[1]!'1312.TW-ID'</f>
        <v>1312</v>
      </c>
      <c r="B40" t="str">
        <f>[1]!'1312.TW-Name'</f>
        <v>國喬</v>
      </c>
    </row>
    <row r="41" spans="1:2" x14ac:dyDescent="0.45">
      <c r="A41" t="str">
        <f>[1]!'1313.TW-ID'</f>
        <v>1313</v>
      </c>
      <c r="B41" t="str">
        <f>[1]!'1313.TW-Name'</f>
        <v>聯成</v>
      </c>
    </row>
    <row r="42" spans="1:2" x14ac:dyDescent="0.45">
      <c r="A42" t="str">
        <f>[1]!'1314.TW-ID'</f>
        <v>1314</v>
      </c>
      <c r="B42" t="str">
        <f>[1]!'1314.TW-Name'</f>
        <v>中石化</v>
      </c>
    </row>
    <row r="43" spans="1:2" x14ac:dyDescent="0.45">
      <c r="A43" t="str">
        <f>[1]!'1315.TW-ID'</f>
        <v>1315</v>
      </c>
      <c r="B43" t="str">
        <f>[1]!'1315.TW-Name'</f>
        <v>達新</v>
      </c>
    </row>
    <row r="44" spans="1:2" x14ac:dyDescent="0.45">
      <c r="A44" t="str">
        <f>[1]!'1321.TW-ID'</f>
        <v>1321</v>
      </c>
      <c r="B44" t="str">
        <f>[1]!'1321.TW-Name'</f>
        <v>大洋</v>
      </c>
    </row>
    <row r="45" spans="1:2" x14ac:dyDescent="0.45">
      <c r="A45" t="str">
        <f>[1]!'1323.TW-ID'</f>
        <v>1323</v>
      </c>
      <c r="B45" t="str">
        <f>[1]!'1323.TW-Name'</f>
        <v>永裕</v>
      </c>
    </row>
    <row r="46" spans="1:2" x14ac:dyDescent="0.45">
      <c r="A46" t="str">
        <f>[1]!'1324.TW-ID'</f>
        <v>1324</v>
      </c>
      <c r="B46" t="str">
        <f>[1]!'1324.TW-Name'</f>
        <v>地球</v>
      </c>
    </row>
    <row r="47" spans="1:2" x14ac:dyDescent="0.45">
      <c r="A47" t="str">
        <f>[1]!'1325.TW-ID'</f>
        <v>1325</v>
      </c>
      <c r="B47" t="str">
        <f>[1]!'1325.TW-Name'</f>
        <v>恆大</v>
      </c>
    </row>
    <row r="48" spans="1:2" x14ac:dyDescent="0.45">
      <c r="A48" t="str">
        <f>[1]!'1326.TW-ID'</f>
        <v>1326</v>
      </c>
      <c r="B48" t="str">
        <f>[1]!'1326.TW-Name'</f>
        <v>台化</v>
      </c>
    </row>
    <row r="49" spans="1:2" x14ac:dyDescent="0.45">
      <c r="A49" t="str">
        <f>[1]!'1337.TW-ID'</f>
        <v>1337</v>
      </c>
      <c r="B49" t="str">
        <f>[1]!'1337.TW-Name'</f>
        <v>再生-KY</v>
      </c>
    </row>
    <row r="50" spans="1:2" x14ac:dyDescent="0.45">
      <c r="A50" t="str">
        <f>[1]!'1340.TW-ID'</f>
        <v>1340</v>
      </c>
      <c r="B50" t="str">
        <f>[1]!'1340.TW-Name'</f>
        <v>勝悅-KY</v>
      </c>
    </row>
    <row r="51" spans="1:2" x14ac:dyDescent="0.45">
      <c r="A51" t="str">
        <f>[1]!'1341.TW-ID'</f>
        <v>1341</v>
      </c>
      <c r="B51" t="str">
        <f>[1]!'1341.TW-Name'</f>
        <v>富林-KY</v>
      </c>
    </row>
    <row r="52" spans="1:2" x14ac:dyDescent="0.45">
      <c r="A52" t="str">
        <f>[1]!'4306.TW-ID'</f>
        <v>4306</v>
      </c>
      <c r="B52" t="str">
        <f>[1]!'4306.TW-Name'</f>
        <v>炎洲</v>
      </c>
    </row>
    <row r="53" spans="1:2" x14ac:dyDescent="0.45">
      <c r="A53" t="str">
        <f>[1]!'1402.TW-ID'</f>
        <v>1402</v>
      </c>
      <c r="B53" t="str">
        <f>[1]!'1402.TW-Name'</f>
        <v>遠東新</v>
      </c>
    </row>
    <row r="54" spans="1:2" x14ac:dyDescent="0.45">
      <c r="A54" t="str">
        <f>[1]!'1409.TW-ID'</f>
        <v>1409</v>
      </c>
      <c r="B54" t="str">
        <f>[1]!'1409.TW-Name'</f>
        <v>新纖</v>
      </c>
    </row>
    <row r="55" spans="1:2" x14ac:dyDescent="0.45">
      <c r="A55" t="str">
        <f>[1]!'1410.TW-ID'</f>
        <v>1410</v>
      </c>
      <c r="B55" t="str">
        <f>[1]!'1410.TW-Name'</f>
        <v>南染</v>
      </c>
    </row>
    <row r="56" spans="1:2" x14ac:dyDescent="0.45">
      <c r="A56" t="str">
        <f>[1]!'1413.TW-ID'</f>
        <v>1413</v>
      </c>
      <c r="B56" t="str">
        <f>[1]!'1413.TW-Name'</f>
        <v>宏洲</v>
      </c>
    </row>
    <row r="57" spans="1:2" x14ac:dyDescent="0.45">
      <c r="A57" t="str">
        <f>[1]!'1414.TW-ID'</f>
        <v>1414</v>
      </c>
      <c r="B57" t="str">
        <f>[1]!'1414.TW-Name'</f>
        <v>東和</v>
      </c>
    </row>
    <row r="58" spans="1:2" x14ac:dyDescent="0.45">
      <c r="A58" t="str">
        <f>[1]!'1417.TW-ID'</f>
        <v>1417</v>
      </c>
      <c r="B58" t="str">
        <f>[1]!'1417.TW-Name'</f>
        <v>嘉裕</v>
      </c>
    </row>
    <row r="59" spans="1:2" x14ac:dyDescent="0.45">
      <c r="A59" t="str">
        <f>[1]!'1418.TW-ID'</f>
        <v>1418</v>
      </c>
      <c r="B59" t="str">
        <f>[1]!'1418.TW-Name'</f>
        <v>東華</v>
      </c>
    </row>
    <row r="60" spans="1:2" x14ac:dyDescent="0.45">
      <c r="A60" t="str">
        <f>[1]!'1419.TW-ID'</f>
        <v>1419</v>
      </c>
      <c r="B60" t="str">
        <f>[1]!'1419.TW-Name'</f>
        <v>新紡</v>
      </c>
    </row>
    <row r="61" spans="1:2" x14ac:dyDescent="0.45">
      <c r="A61" t="str">
        <f>[1]!'1423.TW-ID'</f>
        <v>1423</v>
      </c>
      <c r="B61" t="str">
        <f>[1]!'1423.TW-Name'</f>
        <v>利華</v>
      </c>
    </row>
    <row r="62" spans="1:2" x14ac:dyDescent="0.45">
      <c r="A62" t="str">
        <f>[1]!'1434.TW-ID'</f>
        <v>1434</v>
      </c>
      <c r="B62" t="str">
        <f>[1]!'1434.TW-Name'</f>
        <v>福懋</v>
      </c>
    </row>
    <row r="63" spans="1:2" x14ac:dyDescent="0.45">
      <c r="A63" t="str">
        <f>[1]!'1440.TW-ID'</f>
        <v>1440</v>
      </c>
      <c r="B63" t="str">
        <f>[1]!'1440.TW-Name'</f>
        <v>南紡</v>
      </c>
    </row>
    <row r="64" spans="1:2" x14ac:dyDescent="0.45">
      <c r="A64" t="str">
        <f>[1]!'1441.TW-ID'</f>
        <v>1441</v>
      </c>
      <c r="B64" t="str">
        <f>[1]!'1441.TW-Name'</f>
        <v>大東</v>
      </c>
    </row>
    <row r="65" spans="1:2" x14ac:dyDescent="0.45">
      <c r="A65" t="str">
        <f>[1]!'1444.TW-ID'</f>
        <v>1444</v>
      </c>
      <c r="B65" t="str">
        <f>[1]!'1444.TW-Name'</f>
        <v>力麗</v>
      </c>
    </row>
    <row r="66" spans="1:2" x14ac:dyDescent="0.45">
      <c r="A66" t="str">
        <f>[1]!'1445.TW-ID'</f>
        <v>1445</v>
      </c>
      <c r="B66" t="str">
        <f>[1]!'1445.TW-Name'</f>
        <v>大宇</v>
      </c>
    </row>
    <row r="67" spans="1:2" x14ac:dyDescent="0.45">
      <c r="A67" t="str">
        <f>[1]!'1446.TW-ID'</f>
        <v>1446</v>
      </c>
      <c r="B67" t="str">
        <f>[1]!'1446.TW-Name'</f>
        <v>宏和</v>
      </c>
    </row>
    <row r="68" spans="1:2" x14ac:dyDescent="0.45">
      <c r="A68" t="str">
        <f>[1]!'1447.TW-ID'</f>
        <v>1447</v>
      </c>
      <c r="B68" t="str">
        <f>[1]!'1447.TW-Name'</f>
        <v>力鵬</v>
      </c>
    </row>
    <row r="69" spans="1:2" x14ac:dyDescent="0.45">
      <c r="A69" t="str">
        <f>[1]!'1449.TW-ID'</f>
        <v>1449</v>
      </c>
      <c r="B69" t="str">
        <f>[1]!'1449.TW-Name'</f>
        <v>佳和</v>
      </c>
    </row>
    <row r="70" spans="1:2" x14ac:dyDescent="0.45">
      <c r="A70" t="str">
        <f>[1]!'1451.TW-ID'</f>
        <v>1451</v>
      </c>
      <c r="B70" t="str">
        <f>[1]!'1451.TW-Name'</f>
        <v>年興</v>
      </c>
    </row>
    <row r="71" spans="1:2" x14ac:dyDescent="0.45">
      <c r="A71" t="str">
        <f>[1]!'1452.TW-ID'</f>
        <v>1452</v>
      </c>
      <c r="B71" t="str">
        <f>[1]!'1452.TW-Name'</f>
        <v>宏益</v>
      </c>
    </row>
    <row r="72" spans="1:2" x14ac:dyDescent="0.45">
      <c r="A72" t="str">
        <f>[1]!'1454.TW-ID'</f>
        <v>1454</v>
      </c>
      <c r="B72" t="str">
        <f>[1]!'1454.TW-Name'</f>
        <v>台富</v>
      </c>
    </row>
    <row r="73" spans="1:2" x14ac:dyDescent="0.45">
      <c r="A73" t="str">
        <f>[1]!'1455.TW-ID'</f>
        <v>1455</v>
      </c>
      <c r="B73" t="str">
        <f>[1]!'1455.TW-Name'</f>
        <v>集盛</v>
      </c>
    </row>
    <row r="74" spans="1:2" x14ac:dyDescent="0.45">
      <c r="A74" t="str">
        <f>[1]!'1457.TW-ID'</f>
        <v>1457</v>
      </c>
      <c r="B74" t="str">
        <f>[1]!'1457.TW-Name'</f>
        <v>宜進</v>
      </c>
    </row>
    <row r="75" spans="1:2" x14ac:dyDescent="0.45">
      <c r="A75" t="str">
        <f>[1]!'1459.TW-ID'</f>
        <v>1459</v>
      </c>
      <c r="B75" t="str">
        <f>[1]!'1459.TW-Name'</f>
        <v>聯發</v>
      </c>
    </row>
    <row r="76" spans="1:2" x14ac:dyDescent="0.45">
      <c r="A76" t="str">
        <f>[1]!'1460.TW-ID'</f>
        <v>1460</v>
      </c>
      <c r="B76" t="str">
        <f>[1]!'1460.TW-Name'</f>
        <v>宏遠</v>
      </c>
    </row>
    <row r="77" spans="1:2" x14ac:dyDescent="0.45">
      <c r="A77" t="str">
        <f>[1]!'1463.TW-ID'</f>
        <v>1463</v>
      </c>
      <c r="B77" t="str">
        <f>[1]!'1463.TW-Name'</f>
        <v>強盛</v>
      </c>
    </row>
    <row r="78" spans="1:2" x14ac:dyDescent="0.45">
      <c r="A78" t="str">
        <f>[1]!'1464.TW-ID'</f>
        <v>1464</v>
      </c>
      <c r="B78" t="str">
        <f>[1]!'1464.TW-Name'</f>
        <v>得力</v>
      </c>
    </row>
    <row r="79" spans="1:2" x14ac:dyDescent="0.45">
      <c r="A79" t="str">
        <f>[1]!'1465.TW-ID'</f>
        <v>1465</v>
      </c>
      <c r="B79" t="str">
        <f>[1]!'1465.TW-Name'</f>
        <v>偉全</v>
      </c>
    </row>
    <row r="80" spans="1:2" x14ac:dyDescent="0.45">
      <c r="A80" t="str">
        <f>[1]!'1466.TW-ID'</f>
        <v>1466</v>
      </c>
      <c r="B80" t="str">
        <f>[1]!'1466.TW-Name'</f>
        <v>聚隆</v>
      </c>
    </row>
    <row r="81" spans="1:2" x14ac:dyDescent="0.45">
      <c r="A81" t="str">
        <f>[1]!'1467.TW-ID'</f>
        <v>1467</v>
      </c>
      <c r="B81" t="str">
        <f>[1]!'1467.TW-Name'</f>
        <v>南緯</v>
      </c>
    </row>
    <row r="82" spans="1:2" x14ac:dyDescent="0.45">
      <c r="A82" t="str">
        <f>[1]!'1468.TW-ID'</f>
        <v>1468</v>
      </c>
      <c r="B82" t="str">
        <f>[1]!'1468.TW-Name'</f>
        <v>昶和</v>
      </c>
    </row>
    <row r="83" spans="1:2" x14ac:dyDescent="0.45">
      <c r="A83" t="str">
        <f>[1]!'1470.TW-ID'</f>
        <v>1470</v>
      </c>
      <c r="B83" t="str">
        <f>[1]!'1470.TW-Name'</f>
        <v>大統新創</v>
      </c>
    </row>
    <row r="84" spans="1:2" x14ac:dyDescent="0.45">
      <c r="A84" t="str">
        <f>[1]!'1473.TW-ID'</f>
        <v>1473</v>
      </c>
      <c r="B84" t="str">
        <f>[1]!'1473.TW-Name'</f>
        <v>台南</v>
      </c>
    </row>
    <row r="85" spans="1:2" x14ac:dyDescent="0.45">
      <c r="A85" t="str">
        <f>[1]!'1474.TW-ID'</f>
        <v>1474</v>
      </c>
      <c r="B85" t="str">
        <f>[1]!'1474.TW-Name'</f>
        <v>弘裕</v>
      </c>
    </row>
    <row r="86" spans="1:2" x14ac:dyDescent="0.45">
      <c r="A86" t="str">
        <f>[1]!'1475.TW-ID'</f>
        <v>1475</v>
      </c>
      <c r="B86" t="str">
        <f>[1]!'1475.TW-Name'</f>
        <v>業旺</v>
      </c>
    </row>
    <row r="87" spans="1:2" x14ac:dyDescent="0.45">
      <c r="A87" t="str">
        <f>[1]!'1476.TW-ID'</f>
        <v>1476</v>
      </c>
      <c r="B87" t="str">
        <f>[1]!'1476.TW-Name'</f>
        <v>儒鴻</v>
      </c>
    </row>
    <row r="88" spans="1:2" x14ac:dyDescent="0.45">
      <c r="A88" t="str">
        <f>[1]!'1477.TW-ID'</f>
        <v>1477</v>
      </c>
      <c r="B88" t="str">
        <f>[1]!'1477.TW-Name'</f>
        <v>聚陽</v>
      </c>
    </row>
    <row r="89" spans="1:2" x14ac:dyDescent="0.45">
      <c r="A89" t="str">
        <f>[1]!'4414.TW-ID'</f>
        <v>4414</v>
      </c>
      <c r="B89" t="str">
        <f>[1]!'4414.TW-Name'</f>
        <v>如興</v>
      </c>
    </row>
    <row r="90" spans="1:2" x14ac:dyDescent="0.45">
      <c r="A90" t="str">
        <f>[1]!'4426.TW-ID'</f>
        <v>4426</v>
      </c>
      <c r="B90" t="str">
        <f>[1]!'4426.TW-Name'</f>
        <v>利勤</v>
      </c>
    </row>
    <row r="91" spans="1:2" x14ac:dyDescent="0.45">
      <c r="A91" t="str">
        <f>[1]!'4438.TW-ID'</f>
        <v>4438</v>
      </c>
      <c r="B91" t="str">
        <f>[1]!'4438.TW-Name'</f>
        <v>廣越</v>
      </c>
    </row>
    <row r="92" spans="1:2" x14ac:dyDescent="0.45">
      <c r="A92" t="str">
        <f>[1]!'4439.TW-ID'</f>
        <v>4439</v>
      </c>
      <c r="B92" t="str">
        <f>[1]!'4439.TW-Name'</f>
        <v>冠星-KY</v>
      </c>
    </row>
    <row r="93" spans="1:2" x14ac:dyDescent="0.45">
      <c r="A93" t="str">
        <f>[1]!'4440.TW-ID'</f>
        <v>4440</v>
      </c>
      <c r="B93" t="str">
        <f>[1]!'4440.TW-Name'</f>
        <v>宜新實業</v>
      </c>
    </row>
    <row r="94" spans="1:2" x14ac:dyDescent="0.45">
      <c r="A94" t="str">
        <f>[1]!'1503.TW-ID'</f>
        <v>1503</v>
      </c>
      <c r="B94" t="str">
        <f>[1]!'1503.TW-Name'</f>
        <v>士電</v>
      </c>
    </row>
    <row r="95" spans="1:2" x14ac:dyDescent="0.45">
      <c r="A95" t="str">
        <f>[1]!'1504.TW-ID'</f>
        <v>1504</v>
      </c>
      <c r="B95" t="str">
        <f>[1]!'1504.TW-Name'</f>
        <v>東元</v>
      </c>
    </row>
    <row r="96" spans="1:2" x14ac:dyDescent="0.45">
      <c r="A96" t="str">
        <f>[1]!'1506.TW-ID'</f>
        <v>1506</v>
      </c>
      <c r="B96" t="str">
        <f>[1]!'1506.TW-Name'</f>
        <v>正道</v>
      </c>
    </row>
    <row r="97" spans="1:2" x14ac:dyDescent="0.45">
      <c r="A97" t="str">
        <f>[1]!'1513.TW-ID'</f>
        <v>1513</v>
      </c>
      <c r="B97" t="str">
        <f>[1]!'1513.TW-Name'</f>
        <v>中興電</v>
      </c>
    </row>
    <row r="98" spans="1:2" x14ac:dyDescent="0.45">
      <c r="A98" t="str">
        <f>[1]!'1514.TW-ID'</f>
        <v>1514</v>
      </c>
      <c r="B98" t="str">
        <f>[1]!'1514.TW-Name'</f>
        <v>亞力</v>
      </c>
    </row>
    <row r="99" spans="1:2" x14ac:dyDescent="0.45">
      <c r="A99" t="str">
        <f>[1]!'1515.TW-ID'</f>
        <v>1515</v>
      </c>
      <c r="B99" t="str">
        <f>[1]!'1515.TW-Name'</f>
        <v>力山</v>
      </c>
    </row>
    <row r="100" spans="1:2" x14ac:dyDescent="0.45">
      <c r="A100" t="str">
        <f>[1]!'1517.TW-ID'</f>
        <v>1517</v>
      </c>
      <c r="B100" t="str">
        <f>[1]!'1517.TW-Name'</f>
        <v>利奇</v>
      </c>
    </row>
    <row r="101" spans="1:2" x14ac:dyDescent="0.45">
      <c r="A101" t="str">
        <f>[1]!'1519.TW-ID'</f>
        <v>1519</v>
      </c>
      <c r="B101" t="str">
        <f>[1]!'1519.TW-Name'</f>
        <v>華城</v>
      </c>
    </row>
    <row r="102" spans="1:2" x14ac:dyDescent="0.45">
      <c r="A102" t="str">
        <f>[1]!'1526.TW-ID'</f>
        <v>1526</v>
      </c>
      <c r="B102" t="str">
        <f>[1]!'1526.TW-Name'</f>
        <v>日馳</v>
      </c>
    </row>
    <row r="103" spans="1:2" x14ac:dyDescent="0.45">
      <c r="A103" t="str">
        <f>[1]!'1527.TW-ID'</f>
        <v>1527</v>
      </c>
      <c r="B103" t="str">
        <f>[1]!'1527.TW-Name'</f>
        <v>鑽全</v>
      </c>
    </row>
    <row r="104" spans="1:2" x14ac:dyDescent="0.45">
      <c r="A104" t="str">
        <f>[1]!'1528.TW-ID'</f>
        <v>1528</v>
      </c>
      <c r="B104" t="str">
        <f>[1]!'1528.TW-Name'</f>
        <v>恩德</v>
      </c>
    </row>
    <row r="105" spans="1:2" x14ac:dyDescent="0.45">
      <c r="A105" t="str">
        <f>[1]!'1529.TW-ID'</f>
        <v>1529</v>
      </c>
      <c r="B105" t="str">
        <f>[1]!'1529.TW-Name'</f>
        <v>樂事綠能</v>
      </c>
    </row>
    <row r="106" spans="1:2" x14ac:dyDescent="0.45">
      <c r="A106" t="str">
        <f>[1]!'1530.TW-ID'</f>
        <v>1530</v>
      </c>
      <c r="B106" t="str">
        <f>[1]!'1530.TW-Name'</f>
        <v>亞崴</v>
      </c>
    </row>
    <row r="107" spans="1:2" x14ac:dyDescent="0.45">
      <c r="A107" t="str">
        <f>[1]!'1531.TW-ID'</f>
        <v>1531</v>
      </c>
      <c r="B107" t="str">
        <f>[1]!'1531.TW-Name'</f>
        <v>高林股</v>
      </c>
    </row>
    <row r="108" spans="1:2" x14ac:dyDescent="0.45">
      <c r="A108" t="str">
        <f>[1]!'1532.TW-ID'</f>
        <v>1532</v>
      </c>
      <c r="B108" t="str">
        <f>[1]!'1532.TW-Name'</f>
        <v>勤美</v>
      </c>
    </row>
    <row r="109" spans="1:2" x14ac:dyDescent="0.45">
      <c r="A109" t="str">
        <f>[1]!'1535.TW-ID'</f>
        <v>1535</v>
      </c>
      <c r="B109" t="str">
        <f>[1]!'1535.TW-Name'</f>
        <v>中宇</v>
      </c>
    </row>
    <row r="110" spans="1:2" x14ac:dyDescent="0.45">
      <c r="A110" t="str">
        <f>[1]!'1537.TW-ID'</f>
        <v>1537</v>
      </c>
      <c r="B110" t="str">
        <f>[1]!'1537.TW-Name'</f>
        <v>廣隆</v>
      </c>
    </row>
    <row r="111" spans="1:2" x14ac:dyDescent="0.45">
      <c r="A111" t="str">
        <f>[1]!'1539.TW-ID'</f>
        <v>1539</v>
      </c>
      <c r="B111" t="str">
        <f>[1]!'1539.TW-Name'</f>
        <v>巨庭</v>
      </c>
    </row>
    <row r="112" spans="1:2" x14ac:dyDescent="0.45">
      <c r="A112" t="str">
        <f>[1]!'1540.TW-ID'</f>
        <v>1540</v>
      </c>
      <c r="B112" t="str">
        <f>[1]!'1540.TW-Name'</f>
        <v>喬福</v>
      </c>
    </row>
    <row r="113" spans="1:2" x14ac:dyDescent="0.45">
      <c r="A113" t="str">
        <f>[1]!'1541.TW-ID'</f>
        <v>1541</v>
      </c>
      <c r="B113" t="str">
        <f>[1]!'1541.TW-Name'</f>
        <v>錩泰</v>
      </c>
    </row>
    <row r="114" spans="1:2" x14ac:dyDescent="0.45">
      <c r="A114" t="str">
        <f>[1]!'1558.TW-ID'</f>
        <v>1558</v>
      </c>
      <c r="B114" t="str">
        <f>[1]!'1558.TW-Name'</f>
        <v>伸興</v>
      </c>
    </row>
    <row r="115" spans="1:2" x14ac:dyDescent="0.45">
      <c r="A115" t="str">
        <f>[1]!'1560.TW-ID'</f>
        <v>1560</v>
      </c>
      <c r="B115" t="str">
        <f>[1]!'1560.TW-Name'</f>
        <v>中砂</v>
      </c>
    </row>
    <row r="116" spans="1:2" x14ac:dyDescent="0.45">
      <c r="A116" t="str">
        <f>[1]!'1583.TW-ID'</f>
        <v>1583</v>
      </c>
      <c r="B116" t="str">
        <f>[1]!'1583.TW-Name'</f>
        <v>程泰</v>
      </c>
    </row>
    <row r="117" spans="1:2" x14ac:dyDescent="0.45">
      <c r="A117" t="str">
        <f>[1]!'1589.TW-ID'</f>
        <v>1589</v>
      </c>
      <c r="B117" t="str">
        <f>[1]!'1589.TW-Name'</f>
        <v>永冠-KY</v>
      </c>
    </row>
    <row r="118" spans="1:2" x14ac:dyDescent="0.45">
      <c r="A118" t="str">
        <f>[1]!'1590.TW-ID'</f>
        <v>1590</v>
      </c>
      <c r="B118" t="str">
        <f>[1]!'1590.TW-Name'</f>
        <v>亞德客-KY</v>
      </c>
    </row>
    <row r="119" spans="1:2" x14ac:dyDescent="0.45">
      <c r="A119" t="str">
        <f>[1]!'1597.TW-ID'</f>
        <v>1597</v>
      </c>
      <c r="B119" t="str">
        <f>[1]!'1597.TW-Name'</f>
        <v>直得</v>
      </c>
    </row>
    <row r="120" spans="1:2" x14ac:dyDescent="0.45">
      <c r="A120" t="str">
        <f>[1]!'2049.TW-ID'</f>
        <v>2049</v>
      </c>
      <c r="B120" t="str">
        <f>[1]!'2049.TW-Name'</f>
        <v>上銀</v>
      </c>
    </row>
    <row r="121" spans="1:2" x14ac:dyDescent="0.45">
      <c r="A121" t="str">
        <f>[1]!'2371.TW-ID'</f>
        <v>2371</v>
      </c>
      <c r="B121" t="str">
        <f>[1]!'2371.TW-Name'</f>
        <v>大同</v>
      </c>
    </row>
    <row r="122" spans="1:2" x14ac:dyDescent="0.45">
      <c r="A122" t="str">
        <f>[1]!'3167.TW-ID'</f>
        <v>3167</v>
      </c>
      <c r="B122" t="str">
        <f>[1]!'3167.TW-Name'</f>
        <v>大量</v>
      </c>
    </row>
    <row r="123" spans="1:2" x14ac:dyDescent="0.45">
      <c r="A123" t="str">
        <f>[1]!'4526.TW-ID'</f>
        <v>4526</v>
      </c>
      <c r="B123" t="str">
        <f>[1]!'4526.TW-Name'</f>
        <v>東台</v>
      </c>
    </row>
    <row r="124" spans="1:2" x14ac:dyDescent="0.45">
      <c r="A124" t="str">
        <f>[1]!'4532.TW-ID'</f>
        <v>4532</v>
      </c>
      <c r="B124" t="str">
        <f>[1]!'4532.TW-Name'</f>
        <v>瑞智</v>
      </c>
    </row>
    <row r="125" spans="1:2" x14ac:dyDescent="0.45">
      <c r="A125" t="str">
        <f>[1]!'4540.TW-ID'</f>
        <v>4540</v>
      </c>
      <c r="B125" t="str">
        <f>[1]!'4540.TW-Name'</f>
        <v>全球傳動</v>
      </c>
    </row>
    <row r="126" spans="1:2" x14ac:dyDescent="0.45">
      <c r="A126" t="str">
        <f>[1]!'4552.TW-ID'</f>
        <v>4552</v>
      </c>
      <c r="B126" t="str">
        <f>[1]!'4552.TW-Name'</f>
        <v>力達-KY</v>
      </c>
    </row>
    <row r="127" spans="1:2" x14ac:dyDescent="0.45">
      <c r="A127" t="str">
        <f>[1]!'4555.TW-ID'</f>
        <v>4555</v>
      </c>
      <c r="B127" t="str">
        <f>[1]!'4555.TW-Name'</f>
        <v>氣立</v>
      </c>
    </row>
    <row r="128" spans="1:2" x14ac:dyDescent="0.45">
      <c r="A128" t="str">
        <f>[1]!'4560.TW-ID'</f>
        <v>4560</v>
      </c>
      <c r="B128" t="str">
        <f>[1]!'4560.TW-Name'</f>
        <v>強信-KY</v>
      </c>
    </row>
    <row r="129" spans="1:2" x14ac:dyDescent="0.45">
      <c r="A129" t="str">
        <f>[1]!'4562.TW-ID'</f>
        <v>4562</v>
      </c>
      <c r="B129" t="str">
        <f>[1]!'4562.TW-Name'</f>
        <v>穎漢</v>
      </c>
    </row>
    <row r="130" spans="1:2" x14ac:dyDescent="0.45">
      <c r="A130" t="str">
        <f>[1]!'4564.TW-ID'</f>
        <v>4564</v>
      </c>
      <c r="B130" t="str">
        <f>[1]!'4564.TW-Name'</f>
        <v>元翎</v>
      </c>
    </row>
    <row r="131" spans="1:2" x14ac:dyDescent="0.45">
      <c r="A131" t="str">
        <f>[1]!'4566.TW-ID'</f>
        <v>4566</v>
      </c>
      <c r="B131" t="str">
        <f>[1]!'4566.TW-Name'</f>
        <v>時碩工業</v>
      </c>
    </row>
    <row r="132" spans="1:2" x14ac:dyDescent="0.45">
      <c r="A132" t="str">
        <f>[1]!'4571.TW-ID'</f>
        <v>4571</v>
      </c>
      <c r="B132" t="str">
        <f>[1]!'4571.TW-Name'</f>
        <v>鈞興-KY</v>
      </c>
    </row>
    <row r="133" spans="1:2" x14ac:dyDescent="0.45">
      <c r="A133" t="str">
        <f>[1]!'4572.TW-ID'</f>
        <v>4572</v>
      </c>
      <c r="B133" t="str">
        <f>[1]!'4572.TW-Name'</f>
        <v>駐龍</v>
      </c>
    </row>
    <row r="134" spans="1:2" x14ac:dyDescent="0.45">
      <c r="A134" t="str">
        <f>[1]!'4576.TW-ID'</f>
        <v>4576</v>
      </c>
      <c r="B134" t="str">
        <f>[1]!'4576.TW-Name'</f>
        <v>大銀微系統</v>
      </c>
    </row>
    <row r="135" spans="1:2" x14ac:dyDescent="0.45">
      <c r="A135" t="str">
        <f>[1]!'4583.TW-ID'</f>
        <v>4583</v>
      </c>
      <c r="B135" t="str">
        <f>[1]!'4583.TW-Name'</f>
        <v>台灣精銳</v>
      </c>
    </row>
    <row r="136" spans="1:2" x14ac:dyDescent="0.45">
      <c r="A136" t="str">
        <f>[1]!'5288.TW-ID'</f>
        <v>5288</v>
      </c>
      <c r="B136" t="str">
        <f>[1]!'5288.TW-Name'</f>
        <v>豐祥-KY</v>
      </c>
    </row>
    <row r="137" spans="1:2" x14ac:dyDescent="0.45">
      <c r="A137" t="str">
        <f>[1]!'6606.TW-ID'</f>
        <v>6606</v>
      </c>
      <c r="B137" t="str">
        <f>[1]!'6606.TW-Name'</f>
        <v>建德工業</v>
      </c>
    </row>
    <row r="138" spans="1:2" x14ac:dyDescent="0.45">
      <c r="A138" t="str">
        <f>[1]!'8222.TW-ID'</f>
        <v>8222</v>
      </c>
      <c r="B138" t="str">
        <f>[1]!'8222.TW-Name'</f>
        <v>寶一</v>
      </c>
    </row>
    <row r="139" spans="1:2" x14ac:dyDescent="0.45">
      <c r="A139" t="str">
        <f>[1]!'8374.TW-ID'</f>
        <v>8374</v>
      </c>
      <c r="B139" t="str">
        <f>[1]!'8374.TW-Name'</f>
        <v>羅昇</v>
      </c>
    </row>
    <row r="140" spans="1:2" x14ac:dyDescent="0.45">
      <c r="A140" t="str">
        <f>[1]!'8996.TW-ID'</f>
        <v>8996</v>
      </c>
      <c r="B140" t="str">
        <f>[1]!'8996.TW-Name'</f>
        <v>高力</v>
      </c>
    </row>
    <row r="141" spans="1:2" x14ac:dyDescent="0.45">
      <c r="A141" t="str">
        <f>[1]!'1603.TW-ID'</f>
        <v>1603</v>
      </c>
      <c r="B141" t="str">
        <f>[1]!'1603.TW-Name'</f>
        <v>華電</v>
      </c>
    </row>
    <row r="142" spans="1:2" x14ac:dyDescent="0.45">
      <c r="A142" t="str">
        <f>[1]!'1604.TW-ID'</f>
        <v>1604</v>
      </c>
      <c r="B142" t="str">
        <f>[1]!'1604.TW-Name'</f>
        <v>聲寶</v>
      </c>
    </row>
    <row r="143" spans="1:2" x14ac:dyDescent="0.45">
      <c r="A143" t="str">
        <f>[1]!'1605.TW-ID'</f>
        <v>1605</v>
      </c>
      <c r="B143" t="str">
        <f>[1]!'1605.TW-Name'</f>
        <v>華新</v>
      </c>
    </row>
    <row r="144" spans="1:2" x14ac:dyDescent="0.45">
      <c r="A144" t="str">
        <f>[1]!'1608.TW-ID'</f>
        <v>1608</v>
      </c>
      <c r="B144" t="str">
        <f>[1]!'1608.TW-Name'</f>
        <v>華榮</v>
      </c>
    </row>
    <row r="145" spans="1:2" x14ac:dyDescent="0.45">
      <c r="A145" t="str">
        <f>[1]!'1609.TW-ID'</f>
        <v>1609</v>
      </c>
      <c r="B145" t="str">
        <f>[1]!'1609.TW-Name'</f>
        <v>大亞</v>
      </c>
    </row>
    <row r="146" spans="1:2" x14ac:dyDescent="0.45">
      <c r="A146" t="str">
        <f>[1]!'1611.TW-ID'</f>
        <v>1611</v>
      </c>
      <c r="B146" t="str">
        <f>[1]!'1611.TW-Name'</f>
        <v>中電</v>
      </c>
    </row>
    <row r="147" spans="1:2" x14ac:dyDescent="0.45">
      <c r="A147" t="str">
        <f>[1]!'1612.TW-ID'</f>
        <v>1612</v>
      </c>
      <c r="B147" t="str">
        <f>[1]!'1612.TW-Name'</f>
        <v>宏泰</v>
      </c>
    </row>
    <row r="148" spans="1:2" x14ac:dyDescent="0.45">
      <c r="A148" t="str">
        <f>[1]!'1614.TW-ID'</f>
        <v>1614</v>
      </c>
      <c r="B148" t="str">
        <f>[1]!'1614.TW-Name'</f>
        <v>三洋電</v>
      </c>
    </row>
    <row r="149" spans="1:2" x14ac:dyDescent="0.45">
      <c r="A149" t="str">
        <f>[1]!'1615.TW-ID'</f>
        <v>1615</v>
      </c>
      <c r="B149" t="str">
        <f>[1]!'1615.TW-Name'</f>
        <v>大山</v>
      </c>
    </row>
    <row r="150" spans="1:2" x14ac:dyDescent="0.45">
      <c r="A150" t="str">
        <f>[1]!'1616.TW-ID'</f>
        <v>1616</v>
      </c>
      <c r="B150" t="str">
        <f>[1]!'1616.TW-Name'</f>
        <v>億泰</v>
      </c>
    </row>
    <row r="151" spans="1:2" x14ac:dyDescent="0.45">
      <c r="A151" t="str">
        <f>[1]!'1617.TW-ID'</f>
        <v>1617</v>
      </c>
      <c r="B151" t="str">
        <f>[1]!'1617.TW-Name'</f>
        <v>榮星</v>
      </c>
    </row>
    <row r="152" spans="1:2" x14ac:dyDescent="0.45">
      <c r="A152" t="str">
        <f>[1]!'1618.TW-ID'</f>
        <v>1618</v>
      </c>
      <c r="B152" t="str">
        <f>[1]!'1618.TW-Name'</f>
        <v>合機</v>
      </c>
    </row>
    <row r="153" spans="1:2" x14ac:dyDescent="0.45">
      <c r="A153" t="str">
        <f>[1]!'1626.TW-ID'</f>
        <v>1626</v>
      </c>
      <c r="B153" t="str">
        <f>[1]!'1626.TW-Name'</f>
        <v>艾美特-KY</v>
      </c>
    </row>
    <row r="154" spans="1:2" x14ac:dyDescent="0.45">
      <c r="A154" t="str">
        <f>[1]!'4930.TW-ID'</f>
        <v>4930</v>
      </c>
      <c r="B154" t="str">
        <f>[1]!'4930.TW-Name'</f>
        <v>燦星網</v>
      </c>
    </row>
    <row r="155" spans="1:2" x14ac:dyDescent="0.45">
      <c r="A155" t="str">
        <f>[1]!'5283.TW-ID'</f>
        <v>5283</v>
      </c>
      <c r="B155" t="str">
        <f>[1]!'5283.TW-Name'</f>
        <v>禾聯碩</v>
      </c>
    </row>
    <row r="156" spans="1:2" x14ac:dyDescent="0.45">
      <c r="A156" t="str">
        <f>[1]!'1708.TW-ID'</f>
        <v>1708</v>
      </c>
      <c r="B156" t="str">
        <f>[1]!'1708.TW-Name'</f>
        <v>東鹼</v>
      </c>
    </row>
    <row r="157" spans="1:2" x14ac:dyDescent="0.45">
      <c r="A157" t="str">
        <f>[1]!'1709.TW-ID'</f>
        <v>1709</v>
      </c>
      <c r="B157" t="str">
        <f>[1]!'1709.TW-Name'</f>
        <v>和益</v>
      </c>
    </row>
    <row r="158" spans="1:2" x14ac:dyDescent="0.45">
      <c r="A158" t="str">
        <f>[1]!'1710.TW-ID'</f>
        <v>1710</v>
      </c>
      <c r="B158" t="str">
        <f>[1]!'1710.TW-Name'</f>
        <v>東聯</v>
      </c>
    </row>
    <row r="159" spans="1:2" x14ac:dyDescent="0.45">
      <c r="A159" t="str">
        <f>[1]!'1711.TW-ID'</f>
        <v>1711</v>
      </c>
      <c r="B159" t="str">
        <f>[1]!'1711.TW-Name'</f>
        <v>永光</v>
      </c>
    </row>
    <row r="160" spans="1:2" x14ac:dyDescent="0.45">
      <c r="A160" t="str">
        <f>[1]!'1712.TW-ID'</f>
        <v>1712</v>
      </c>
      <c r="B160" t="str">
        <f>[1]!'1712.TW-Name'</f>
        <v>興農</v>
      </c>
    </row>
    <row r="161" spans="1:2" x14ac:dyDescent="0.45">
      <c r="A161" t="str">
        <f>[1]!'1713.TW-ID'</f>
        <v>1713</v>
      </c>
      <c r="B161" t="str">
        <f>[1]!'1713.TW-Name'</f>
        <v>國化</v>
      </c>
    </row>
    <row r="162" spans="1:2" x14ac:dyDescent="0.45">
      <c r="A162" t="str">
        <f>[1]!'1714.TW-ID'</f>
        <v>1714</v>
      </c>
      <c r="B162" t="str">
        <f>[1]!'1714.TW-Name'</f>
        <v>和桐</v>
      </c>
    </row>
    <row r="163" spans="1:2" x14ac:dyDescent="0.45">
      <c r="A163" t="str">
        <f>[1]!'1717.TW-ID'</f>
        <v>1717</v>
      </c>
      <c r="B163" t="str">
        <f>[1]!'1717.TW-Name'</f>
        <v>長興</v>
      </c>
    </row>
    <row r="164" spans="1:2" x14ac:dyDescent="0.45">
      <c r="A164" t="str">
        <f>[1]!'1718.TW-ID'</f>
        <v>1718</v>
      </c>
      <c r="B164" t="str">
        <f>[1]!'1718.TW-Name'</f>
        <v>中纖</v>
      </c>
    </row>
    <row r="165" spans="1:2" x14ac:dyDescent="0.45">
      <c r="A165" t="str">
        <f>[1]!'1721.TW-ID'</f>
        <v>1721</v>
      </c>
      <c r="B165" t="str">
        <f>[1]!'1721.TW-Name'</f>
        <v>三晃</v>
      </c>
    </row>
    <row r="166" spans="1:2" x14ac:dyDescent="0.45">
      <c r="A166" t="str">
        <f>[1]!'1722.TW-ID'</f>
        <v>1722</v>
      </c>
      <c r="B166" t="str">
        <f>[1]!'1722.TW-Name'</f>
        <v>台肥</v>
      </c>
    </row>
    <row r="167" spans="1:2" x14ac:dyDescent="0.45">
      <c r="A167" t="str">
        <f>[1]!'1723.TW-ID'</f>
        <v>1723</v>
      </c>
      <c r="B167" t="str">
        <f>[1]!'1723.TW-Name'</f>
        <v>中碳</v>
      </c>
    </row>
    <row r="168" spans="1:2" x14ac:dyDescent="0.45">
      <c r="A168" t="str">
        <f>[1]!'1725.TW-ID'</f>
        <v>1725</v>
      </c>
      <c r="B168" t="str">
        <f>[1]!'1725.TW-Name'</f>
        <v>元禎</v>
      </c>
    </row>
    <row r="169" spans="1:2" x14ac:dyDescent="0.45">
      <c r="A169" t="str">
        <f>[1]!'1726.TW-ID'</f>
        <v>1726</v>
      </c>
      <c r="B169" t="str">
        <f>[1]!'1726.TW-Name'</f>
        <v>永記</v>
      </c>
    </row>
    <row r="170" spans="1:2" x14ac:dyDescent="0.45">
      <c r="A170" t="str">
        <f>[1]!'1727.TW-ID'</f>
        <v>1727</v>
      </c>
      <c r="B170" t="str">
        <f>[1]!'1727.TW-Name'</f>
        <v>中華化</v>
      </c>
    </row>
    <row r="171" spans="1:2" x14ac:dyDescent="0.45">
      <c r="A171" t="str">
        <f>[1]!'1730.TW-ID'</f>
        <v>1730</v>
      </c>
      <c r="B171" t="str">
        <f>[1]!'1730.TW-Name'</f>
        <v>花仙子</v>
      </c>
    </row>
    <row r="172" spans="1:2" x14ac:dyDescent="0.45">
      <c r="A172" t="str">
        <f>[1]!'1732.TW-ID'</f>
        <v>1732</v>
      </c>
      <c r="B172" t="str">
        <f>[1]!'1732.TW-Name'</f>
        <v>毛寶</v>
      </c>
    </row>
    <row r="173" spans="1:2" x14ac:dyDescent="0.45">
      <c r="A173" t="str">
        <f>[1]!'1735.TW-ID'</f>
        <v>1735</v>
      </c>
      <c r="B173" t="str">
        <f>[1]!'1735.TW-Name'</f>
        <v>日勝化</v>
      </c>
    </row>
    <row r="174" spans="1:2" x14ac:dyDescent="0.45">
      <c r="A174" t="str">
        <f>[1]!'1773.TW-ID'</f>
        <v>1773</v>
      </c>
      <c r="B174" t="str">
        <f>[1]!'1773.TW-Name'</f>
        <v>勝一</v>
      </c>
    </row>
    <row r="175" spans="1:2" x14ac:dyDescent="0.45">
      <c r="A175" t="str">
        <f>[1]!'1776.TW-ID'</f>
        <v>1776</v>
      </c>
      <c r="B175" t="str">
        <f>[1]!'1776.TW-Name'</f>
        <v>展宇</v>
      </c>
    </row>
    <row r="176" spans="1:2" x14ac:dyDescent="0.45">
      <c r="A176" t="str">
        <f>[1]!'4720.TW-ID'</f>
        <v>4720</v>
      </c>
      <c r="B176" t="str">
        <f>[1]!'4720.TW-Name'</f>
        <v>德淵</v>
      </c>
    </row>
    <row r="177" spans="1:2" x14ac:dyDescent="0.45">
      <c r="A177" t="str">
        <f>[1]!'4722.TW-ID'</f>
        <v>4722</v>
      </c>
      <c r="B177" t="str">
        <f>[1]!'4722.TW-Name'</f>
        <v>國精化</v>
      </c>
    </row>
    <row r="178" spans="1:2" x14ac:dyDescent="0.45">
      <c r="A178" t="str">
        <f>[1]!'4739.TW-ID'</f>
        <v>4739</v>
      </c>
      <c r="B178" t="str">
        <f>[1]!'4739.TW-Name'</f>
        <v>康普</v>
      </c>
    </row>
    <row r="179" spans="1:2" x14ac:dyDescent="0.45">
      <c r="A179" t="str">
        <f>[1]!'4755.TW-ID'</f>
        <v>4755</v>
      </c>
      <c r="B179" t="str">
        <f>[1]!'4755.TW-Name'</f>
        <v>三福化</v>
      </c>
    </row>
    <row r="180" spans="1:2" x14ac:dyDescent="0.45">
      <c r="A180" t="str">
        <f>[1]!'4763.TW-ID'</f>
        <v>4763</v>
      </c>
      <c r="B180" t="str">
        <f>[1]!'4763.TW-Name'</f>
        <v>材料-KY</v>
      </c>
    </row>
    <row r="181" spans="1:2" x14ac:dyDescent="0.45">
      <c r="A181" t="str">
        <f>[1]!'4764.TW-ID'</f>
        <v>4764</v>
      </c>
      <c r="B181" t="str">
        <f>[1]!'4764.TW-Name'</f>
        <v>雙鍵</v>
      </c>
    </row>
    <row r="182" spans="1:2" x14ac:dyDescent="0.45">
      <c r="A182" t="str">
        <f>[1]!'4766.TW-ID'</f>
        <v>4766</v>
      </c>
      <c r="B182" t="str">
        <f>[1]!'4766.TW-Name'</f>
        <v>南寶</v>
      </c>
    </row>
    <row r="183" spans="1:2" x14ac:dyDescent="0.45">
      <c r="A183" t="str">
        <f>[1]!'4770.TW-ID'</f>
        <v>4770</v>
      </c>
      <c r="B183" t="str">
        <f>[1]!'4770.TW-Name'</f>
        <v>上品</v>
      </c>
    </row>
    <row r="184" spans="1:2" x14ac:dyDescent="0.45">
      <c r="A184" t="str">
        <f>[1]!'1701.TW-ID'</f>
        <v>1701</v>
      </c>
      <c r="B184" t="str">
        <f>[1]!'1701.TW-Name'</f>
        <v>中化</v>
      </c>
    </row>
    <row r="185" spans="1:2" x14ac:dyDescent="0.45">
      <c r="A185" t="str">
        <f>[1]!'1707.TW-ID'</f>
        <v>1707</v>
      </c>
      <c r="B185" t="str">
        <f>[1]!'1707.TW-Name'</f>
        <v>葡萄王</v>
      </c>
    </row>
    <row r="186" spans="1:2" x14ac:dyDescent="0.45">
      <c r="A186" t="str">
        <f>[1]!'1720.TW-ID'</f>
        <v>1720</v>
      </c>
      <c r="B186" t="str">
        <f>[1]!'1720.TW-Name'</f>
        <v>生達</v>
      </c>
    </row>
    <row r="187" spans="1:2" x14ac:dyDescent="0.45">
      <c r="A187" t="str">
        <f>[1]!'1731.TW-ID'</f>
        <v>1731</v>
      </c>
      <c r="B187" t="str">
        <f>[1]!'1731.TW-Name'</f>
        <v>美吾華</v>
      </c>
    </row>
    <row r="188" spans="1:2" x14ac:dyDescent="0.45">
      <c r="A188" t="str">
        <f>[1]!'1733.TW-ID'</f>
        <v>1733</v>
      </c>
      <c r="B188" t="str">
        <f>[1]!'1733.TW-Name'</f>
        <v>五鼎</v>
      </c>
    </row>
    <row r="189" spans="1:2" x14ac:dyDescent="0.45">
      <c r="A189" t="str">
        <f>[1]!'1734.TW-ID'</f>
        <v>1734</v>
      </c>
      <c r="B189" t="str">
        <f>[1]!'1734.TW-Name'</f>
        <v>杏輝</v>
      </c>
    </row>
    <row r="190" spans="1:2" x14ac:dyDescent="0.45">
      <c r="A190" t="str">
        <f>[1]!'1752.TW-ID'</f>
        <v>1752</v>
      </c>
      <c r="B190" t="str">
        <f>[1]!'1752.TW-Name'</f>
        <v>南光</v>
      </c>
    </row>
    <row r="191" spans="1:2" x14ac:dyDescent="0.45">
      <c r="A191" t="str">
        <f>[1]!'1760.TW-ID'</f>
        <v>1760</v>
      </c>
      <c r="B191" t="str">
        <f>[1]!'1760.TW-Name'</f>
        <v>寶齡富錦</v>
      </c>
    </row>
    <row r="192" spans="1:2" x14ac:dyDescent="0.45">
      <c r="A192" t="str">
        <f>[1]!'1762.TW-ID'</f>
        <v>1762</v>
      </c>
      <c r="B192" t="str">
        <f>[1]!'1762.TW-Name'</f>
        <v>中化生</v>
      </c>
    </row>
    <row r="193" spans="1:2" x14ac:dyDescent="0.45">
      <c r="A193" t="str">
        <f>[1]!'1783.TW-ID'</f>
        <v>1783</v>
      </c>
      <c r="B193" t="str">
        <f>[1]!'1783.TW-Name'</f>
        <v>和康生</v>
      </c>
    </row>
    <row r="194" spans="1:2" x14ac:dyDescent="0.45">
      <c r="A194" t="str">
        <f>[1]!'1786.TW-ID'</f>
        <v>1786</v>
      </c>
      <c r="B194" t="str">
        <f>[1]!'1786.TW-Name'</f>
        <v>科妍</v>
      </c>
    </row>
    <row r="195" spans="1:2" x14ac:dyDescent="0.45">
      <c r="A195" t="str">
        <f>[1]!'1789.TW-ID'</f>
        <v>1789</v>
      </c>
      <c r="B195" t="str">
        <f>[1]!'1789.TW-Name'</f>
        <v>神隆</v>
      </c>
    </row>
    <row r="196" spans="1:2" x14ac:dyDescent="0.45">
      <c r="A196" t="str">
        <f>[1]!'1795.TW-ID'</f>
        <v>1795</v>
      </c>
      <c r="B196" t="str">
        <f>[1]!'1795.TW-Name'</f>
        <v>美時</v>
      </c>
    </row>
    <row r="197" spans="1:2" x14ac:dyDescent="0.45">
      <c r="A197" t="str">
        <f>[1]!'3164.TW-ID'</f>
        <v>3164</v>
      </c>
      <c r="B197" t="str">
        <f>[1]!'3164.TW-Name'</f>
        <v>景岳</v>
      </c>
    </row>
    <row r="198" spans="1:2" x14ac:dyDescent="0.45">
      <c r="A198" t="str">
        <f>[1]!'3705.TW-ID'</f>
        <v>3705</v>
      </c>
      <c r="B198" t="str">
        <f>[1]!'3705.TW-Name'</f>
        <v>永信</v>
      </c>
    </row>
    <row r="199" spans="1:2" x14ac:dyDescent="0.45">
      <c r="A199" t="str">
        <f>[1]!'4104.TW-ID'</f>
        <v>4104</v>
      </c>
      <c r="B199" t="str">
        <f>[1]!'4104.TW-Name'</f>
        <v>佳醫</v>
      </c>
    </row>
    <row r="200" spans="1:2" x14ac:dyDescent="0.45">
      <c r="A200" t="str">
        <f>[1]!'4106.TW-ID'</f>
        <v>4106</v>
      </c>
      <c r="B200" t="str">
        <f>[1]!'4106.TW-Name'</f>
        <v>雃博</v>
      </c>
    </row>
    <row r="201" spans="1:2" x14ac:dyDescent="0.45">
      <c r="A201" t="str">
        <f>[1]!'4108.TW-ID'</f>
        <v>4108</v>
      </c>
      <c r="B201" t="str">
        <f>[1]!'4108.TW-Name'</f>
        <v>懷特</v>
      </c>
    </row>
    <row r="202" spans="1:2" x14ac:dyDescent="0.45">
      <c r="A202" t="str">
        <f>[1]!'4119.TW-ID'</f>
        <v>4119</v>
      </c>
      <c r="B202" t="str">
        <f>[1]!'4119.TW-Name'</f>
        <v>旭富</v>
      </c>
    </row>
    <row r="203" spans="1:2" x14ac:dyDescent="0.45">
      <c r="A203" t="str">
        <f>[1]!'4133.TW-ID'</f>
        <v>4133</v>
      </c>
      <c r="B203" t="str">
        <f>[1]!'4133.TW-Name'</f>
        <v>亞諾法</v>
      </c>
    </row>
    <row r="204" spans="1:2" x14ac:dyDescent="0.45">
      <c r="A204" t="str">
        <f>[1]!'4137.TW-ID'</f>
        <v>4137</v>
      </c>
      <c r="B204" t="str">
        <f>[1]!'4137.TW-Name'</f>
        <v>麗豐-KY</v>
      </c>
    </row>
    <row r="205" spans="1:2" x14ac:dyDescent="0.45">
      <c r="A205" t="str">
        <f>[1]!'4142.TW-ID'</f>
        <v>4142</v>
      </c>
      <c r="B205" t="str">
        <f>[1]!'4142.TW-Name'</f>
        <v>國光生</v>
      </c>
    </row>
    <row r="206" spans="1:2" x14ac:dyDescent="0.45">
      <c r="A206" t="str">
        <f>[1]!'4148.TW-ID'</f>
        <v>4148</v>
      </c>
      <c r="B206" t="str">
        <f>[1]!'4148.TW-Name'</f>
        <v>全宇生技-KY</v>
      </c>
    </row>
    <row r="207" spans="1:2" x14ac:dyDescent="0.45">
      <c r="A207" t="str">
        <f>[1]!'4155.TW-ID'</f>
        <v>4155</v>
      </c>
      <c r="B207" t="str">
        <f>[1]!'4155.TW-Name'</f>
        <v>訊映</v>
      </c>
    </row>
    <row r="208" spans="1:2" x14ac:dyDescent="0.45">
      <c r="A208" t="str">
        <f>[1]!'4164.TW-ID'</f>
        <v>4164</v>
      </c>
      <c r="B208" t="str">
        <f>[1]!'4164.TW-Name'</f>
        <v>承業醫</v>
      </c>
    </row>
    <row r="209" spans="1:2" x14ac:dyDescent="0.45">
      <c r="A209" t="str">
        <f>[1]!'4190.TW-ID'</f>
        <v>4190</v>
      </c>
      <c r="B209" t="str">
        <f>[1]!'4190.TW-Name'</f>
        <v>佐登-KY</v>
      </c>
    </row>
    <row r="210" spans="1:2" x14ac:dyDescent="0.45">
      <c r="A210" t="str">
        <f>[1]!'4737.TW-ID'</f>
        <v>4737</v>
      </c>
      <c r="B210" t="str">
        <f>[1]!'4737.TW-Name'</f>
        <v>華廣</v>
      </c>
    </row>
    <row r="211" spans="1:2" x14ac:dyDescent="0.45">
      <c r="A211" t="str">
        <f>[1]!'4746.TW-ID'</f>
        <v>4746</v>
      </c>
      <c r="B211" t="str">
        <f>[1]!'4746.TW-Name'</f>
        <v>台耀</v>
      </c>
    </row>
    <row r="212" spans="1:2" x14ac:dyDescent="0.45">
      <c r="A212" t="str">
        <f>[1]!'6431.TW-ID'</f>
        <v>6431</v>
      </c>
      <c r="B212" t="str">
        <f>[1]!'6431.TW-Name'</f>
        <v>光麗-KY</v>
      </c>
    </row>
    <row r="213" spans="1:2" x14ac:dyDescent="0.45">
      <c r="A213" t="str">
        <f>[1]!'6491.TW-ID'</f>
        <v>6491</v>
      </c>
      <c r="B213" t="str">
        <f>[1]!'6491.TW-Name'</f>
        <v>晶碩</v>
      </c>
    </row>
    <row r="214" spans="1:2" x14ac:dyDescent="0.45">
      <c r="A214" t="str">
        <f>[1]!'6541.TW-ID'</f>
        <v>6541</v>
      </c>
      <c r="B214" t="str">
        <f>[1]!'6541.TW-Name'</f>
        <v>泰福-KY</v>
      </c>
    </row>
    <row r="215" spans="1:2" x14ac:dyDescent="0.45">
      <c r="A215" t="str">
        <f>[1]!'6550.TW-ID'</f>
        <v>6550</v>
      </c>
      <c r="B215" t="str">
        <f>[1]!'6550.TW-Name'</f>
        <v>北極星藥業-KY</v>
      </c>
    </row>
    <row r="216" spans="1:2" x14ac:dyDescent="0.45">
      <c r="A216" t="str">
        <f>[1]!'6598.TW-ID'</f>
        <v>6598</v>
      </c>
      <c r="B216" t="str">
        <f>[1]!'6598.TW-Name'</f>
        <v>ABC-KY</v>
      </c>
    </row>
    <row r="217" spans="1:2" x14ac:dyDescent="0.45">
      <c r="A217" t="str">
        <f>[1]!'6657.TW-ID'</f>
        <v>6657</v>
      </c>
      <c r="B217" t="str">
        <f>[1]!'6657.TW-Name'</f>
        <v>華安</v>
      </c>
    </row>
    <row r="218" spans="1:2" x14ac:dyDescent="0.45">
      <c r="A218" t="str">
        <f>[1]!'6666.TW-ID'</f>
        <v>6666</v>
      </c>
      <c r="B218" t="str">
        <f>[1]!'6666.TW-Name'</f>
        <v>羅麗芬-KY</v>
      </c>
    </row>
    <row r="219" spans="1:2" x14ac:dyDescent="0.45">
      <c r="A219" t="str">
        <f>[1]!'6782.TW-ID'</f>
        <v>6782</v>
      </c>
      <c r="B219" t="str">
        <f>[1]!'6782.TW-Name'</f>
        <v>視陽</v>
      </c>
    </row>
    <row r="220" spans="1:2" x14ac:dyDescent="0.45">
      <c r="A220" t="str">
        <f>[1]!'6796.TW-ID'</f>
        <v>6796</v>
      </c>
      <c r="B220" t="str">
        <f>[1]!'6796.TW-Name'</f>
        <v>晉弘</v>
      </c>
    </row>
    <row r="221" spans="1:2" x14ac:dyDescent="0.45">
      <c r="A221" t="str">
        <f>[1]!'6861.TW-ID'</f>
        <v>6861</v>
      </c>
      <c r="B221" t="str">
        <f>[1]!'6861.TW-Name'</f>
        <v>睿生光電</v>
      </c>
    </row>
    <row r="222" spans="1:2" x14ac:dyDescent="0.45">
      <c r="A222" t="str">
        <f>[1]!'1802.TW-ID'</f>
        <v>1802</v>
      </c>
      <c r="B222" t="str">
        <f>[1]!'1802.TW-Name'</f>
        <v>台玻</v>
      </c>
    </row>
    <row r="223" spans="1:2" x14ac:dyDescent="0.45">
      <c r="A223" t="str">
        <f>[1]!'1806.TW-ID'</f>
        <v>1806</v>
      </c>
      <c r="B223" t="str">
        <f>[1]!'1806.TW-Name'</f>
        <v>冠軍</v>
      </c>
    </row>
    <row r="224" spans="1:2" x14ac:dyDescent="0.45">
      <c r="A224" t="str">
        <f>[1]!'1809.TW-ID'</f>
        <v>1809</v>
      </c>
      <c r="B224" t="str">
        <f>[1]!'1809.TW-Name'</f>
        <v>中釉</v>
      </c>
    </row>
    <row r="225" spans="1:2" x14ac:dyDescent="0.45">
      <c r="A225" t="str">
        <f>[1]!'1810.TW-ID'</f>
        <v>1810</v>
      </c>
      <c r="B225" t="str">
        <f>[1]!'1810.TW-Name'</f>
        <v>和成</v>
      </c>
    </row>
    <row r="226" spans="1:2" x14ac:dyDescent="0.45">
      <c r="A226" t="str">
        <f>[1]!'1817.TW-ID'</f>
        <v>1817</v>
      </c>
      <c r="B226" t="str">
        <f>[1]!'1817.TW-Name'</f>
        <v>凱撒衛</v>
      </c>
    </row>
    <row r="227" spans="1:2" x14ac:dyDescent="0.45">
      <c r="A227" t="str">
        <f>[1]!'1903.TW-ID'</f>
        <v>1903</v>
      </c>
      <c r="B227" t="str">
        <f>[1]!'1903.TW-Name'</f>
        <v>士紙</v>
      </c>
    </row>
    <row r="228" spans="1:2" x14ac:dyDescent="0.45">
      <c r="A228" t="str">
        <f>[1]!'1904.TW-ID'</f>
        <v>1904</v>
      </c>
      <c r="B228" t="str">
        <f>[1]!'1904.TW-Name'</f>
        <v>正隆</v>
      </c>
    </row>
    <row r="229" spans="1:2" x14ac:dyDescent="0.45">
      <c r="A229" t="str">
        <f>[1]!'1905.TW-ID'</f>
        <v>1905</v>
      </c>
      <c r="B229" t="str">
        <f>[1]!'1905.TW-Name'</f>
        <v>華紙</v>
      </c>
    </row>
    <row r="230" spans="1:2" x14ac:dyDescent="0.45">
      <c r="A230" t="str">
        <f>[1]!'1906.TW-ID'</f>
        <v>1906</v>
      </c>
      <c r="B230" t="str">
        <f>[1]!'1906.TW-Name'</f>
        <v>寶隆</v>
      </c>
    </row>
    <row r="231" spans="1:2" x14ac:dyDescent="0.45">
      <c r="A231" t="str">
        <f>[1]!'1907.TW-ID'</f>
        <v>1907</v>
      </c>
      <c r="B231" t="str">
        <f>[1]!'1907.TW-Name'</f>
        <v>永豐餘</v>
      </c>
    </row>
    <row r="232" spans="1:2" x14ac:dyDescent="0.45">
      <c r="A232" t="str">
        <f>[1]!'1909.TW-ID'</f>
        <v>1909</v>
      </c>
      <c r="B232" t="str">
        <f>[1]!'1909.TW-Name'</f>
        <v>榮成</v>
      </c>
    </row>
    <row r="233" spans="1:2" x14ac:dyDescent="0.45">
      <c r="A233" t="str">
        <f>[1]!'6790.TW-ID'</f>
        <v>6790</v>
      </c>
      <c r="B233" t="str">
        <f>[1]!'6790.TW-Name'</f>
        <v>永豐實</v>
      </c>
    </row>
    <row r="234" spans="1:2" x14ac:dyDescent="0.45">
      <c r="A234" t="str">
        <f>[1]!'2002.TW-ID'</f>
        <v>2002</v>
      </c>
      <c r="B234" t="str">
        <f>[1]!'2002.TW-Name'</f>
        <v>中鋼</v>
      </c>
    </row>
    <row r="235" spans="1:2" x14ac:dyDescent="0.45">
      <c r="A235" t="str">
        <f>[1]!'2006.TW-ID'</f>
        <v>2006</v>
      </c>
      <c r="B235" t="str">
        <f>[1]!'2006.TW-Name'</f>
        <v>東和鋼鐵</v>
      </c>
    </row>
    <row r="236" spans="1:2" x14ac:dyDescent="0.45">
      <c r="A236" t="str">
        <f>[1]!'2007.TW-ID'</f>
        <v>2007</v>
      </c>
      <c r="B236" t="str">
        <f>[1]!'2007.TW-Name'</f>
        <v>燁興</v>
      </c>
    </row>
    <row r="237" spans="1:2" x14ac:dyDescent="0.45">
      <c r="A237" t="str">
        <f>[1]!'2008.TW-ID'</f>
        <v>2008</v>
      </c>
      <c r="B237" t="str">
        <f>[1]!'2008.TW-Name'</f>
        <v>高興昌</v>
      </c>
    </row>
    <row r="238" spans="1:2" x14ac:dyDescent="0.45">
      <c r="A238" t="str">
        <f>[1]!'2009.TW-ID'</f>
        <v>2009</v>
      </c>
      <c r="B238" t="str">
        <f>[1]!'2009.TW-Name'</f>
        <v>第一銅</v>
      </c>
    </row>
    <row r="239" spans="1:2" x14ac:dyDescent="0.45">
      <c r="A239" t="str">
        <f>[1]!'2010.TW-ID'</f>
        <v>2010</v>
      </c>
      <c r="B239" t="str">
        <f>[1]!'2010.TW-Name'</f>
        <v>春源</v>
      </c>
    </row>
    <row r="240" spans="1:2" x14ac:dyDescent="0.45">
      <c r="A240" t="str">
        <f>[1]!'2012.TW-ID'</f>
        <v>2012</v>
      </c>
      <c r="B240" t="str">
        <f>[1]!'2012.TW-Name'</f>
        <v>春雨</v>
      </c>
    </row>
    <row r="241" spans="1:2" x14ac:dyDescent="0.45">
      <c r="A241" t="str">
        <f>[1]!'2013.TW-ID'</f>
        <v>2013</v>
      </c>
      <c r="B241" t="str">
        <f>[1]!'2013.TW-Name'</f>
        <v>中鋼構</v>
      </c>
    </row>
    <row r="242" spans="1:2" x14ac:dyDescent="0.45">
      <c r="A242" t="str">
        <f>[1]!'2014.TW-ID'</f>
        <v>2014</v>
      </c>
      <c r="B242" t="str">
        <f>[1]!'2014.TW-Name'</f>
        <v>中鴻</v>
      </c>
    </row>
    <row r="243" spans="1:2" x14ac:dyDescent="0.45">
      <c r="A243" t="str">
        <f>[1]!'2015.TW-ID'</f>
        <v>2015</v>
      </c>
      <c r="B243" t="str">
        <f>[1]!'2015.TW-Name'</f>
        <v>豐興</v>
      </c>
    </row>
    <row r="244" spans="1:2" x14ac:dyDescent="0.45">
      <c r="A244" t="str">
        <f>[1]!'2017.TW-ID'</f>
        <v>2017</v>
      </c>
      <c r="B244" t="str">
        <f>[1]!'2017.TW-Name'</f>
        <v>官田鋼</v>
      </c>
    </row>
    <row r="245" spans="1:2" x14ac:dyDescent="0.45">
      <c r="A245" t="str">
        <f>[1]!'2020.TW-ID'</f>
        <v>2020</v>
      </c>
      <c r="B245" t="str">
        <f>[1]!'2020.TW-Name'</f>
        <v>美亞</v>
      </c>
    </row>
    <row r="246" spans="1:2" x14ac:dyDescent="0.45">
      <c r="A246" t="str">
        <f>[1]!'2022.TW-ID'</f>
        <v>2022</v>
      </c>
      <c r="B246" t="str">
        <f>[1]!'2022.TW-Name'</f>
        <v>聚亨</v>
      </c>
    </row>
    <row r="247" spans="1:2" x14ac:dyDescent="0.45">
      <c r="A247" t="str">
        <f>[1]!'2023.TW-ID'</f>
        <v>2023</v>
      </c>
      <c r="B247" t="str">
        <f>[1]!'2023.TW-Name'</f>
        <v>燁輝</v>
      </c>
    </row>
    <row r="248" spans="1:2" x14ac:dyDescent="0.45">
      <c r="A248" t="str">
        <f>[1]!'2024.TW-ID'</f>
        <v>2024</v>
      </c>
      <c r="B248" t="str">
        <f>[1]!'2024.TW-Name'</f>
        <v>志聯</v>
      </c>
    </row>
    <row r="249" spans="1:2" x14ac:dyDescent="0.45">
      <c r="A249" t="str">
        <f>[1]!'2025.TW-ID'</f>
        <v>2025</v>
      </c>
      <c r="B249" t="str">
        <f>[1]!'2025.TW-Name'</f>
        <v>千興</v>
      </c>
    </row>
    <row r="250" spans="1:2" x14ac:dyDescent="0.45">
      <c r="A250" t="str">
        <f>[1]!'2027.TW-ID'</f>
        <v>2027</v>
      </c>
      <c r="B250" t="str">
        <f>[1]!'2027.TW-Name'</f>
        <v>大成鋼</v>
      </c>
    </row>
    <row r="251" spans="1:2" x14ac:dyDescent="0.45">
      <c r="A251" t="str">
        <f>[1]!'2028.TW-ID'</f>
        <v>2028</v>
      </c>
      <c r="B251" t="str">
        <f>[1]!'2028.TW-Name'</f>
        <v>威致</v>
      </c>
    </row>
    <row r="252" spans="1:2" x14ac:dyDescent="0.45">
      <c r="A252" t="str">
        <f>[1]!'2029.TW-ID'</f>
        <v>2029</v>
      </c>
      <c r="B252" t="str">
        <f>[1]!'2029.TW-Name'</f>
        <v>盛餘</v>
      </c>
    </row>
    <row r="253" spans="1:2" x14ac:dyDescent="0.45">
      <c r="A253" t="str">
        <f>[1]!'2030.TW-ID'</f>
        <v>2030</v>
      </c>
      <c r="B253" t="str">
        <f>[1]!'2030.TW-Name'</f>
        <v>彰源</v>
      </c>
    </row>
    <row r="254" spans="1:2" x14ac:dyDescent="0.45">
      <c r="A254" t="str">
        <f>[1]!'2031.TW-ID'</f>
        <v>2031</v>
      </c>
      <c r="B254" t="str">
        <f>[1]!'2031.TW-Name'</f>
        <v>新光鋼</v>
      </c>
    </row>
    <row r="255" spans="1:2" x14ac:dyDescent="0.45">
      <c r="A255" t="str">
        <f>[1]!'2032.TW-ID'</f>
        <v>2032</v>
      </c>
      <c r="B255" t="str">
        <f>[1]!'2032.TW-Name'</f>
        <v>新鋼</v>
      </c>
    </row>
    <row r="256" spans="1:2" x14ac:dyDescent="0.45">
      <c r="A256" t="str">
        <f>[1]!'2033.TW-ID'</f>
        <v>2033</v>
      </c>
      <c r="B256" t="str">
        <f>[1]!'2033.TW-Name'</f>
        <v>佳大</v>
      </c>
    </row>
    <row r="257" spans="1:2" x14ac:dyDescent="0.45">
      <c r="A257" t="str">
        <f>[1]!'2034.TW-ID'</f>
        <v>2034</v>
      </c>
      <c r="B257" t="str">
        <f>[1]!'2034.TW-Name'</f>
        <v>允強</v>
      </c>
    </row>
    <row r="258" spans="1:2" x14ac:dyDescent="0.45">
      <c r="A258" t="str">
        <f>[1]!'2038.TW-ID'</f>
        <v>2038</v>
      </c>
      <c r="B258" t="str">
        <f>[1]!'2038.TW-Name'</f>
        <v>海光</v>
      </c>
    </row>
    <row r="259" spans="1:2" x14ac:dyDescent="0.45">
      <c r="A259" t="str">
        <f>[1]!'2069.TW-ID'</f>
        <v>2069</v>
      </c>
      <c r="B259" t="str">
        <f>[1]!'2069.TW-Name'</f>
        <v>運錩</v>
      </c>
    </row>
    <row r="260" spans="1:2" x14ac:dyDescent="0.45">
      <c r="A260" t="str">
        <f>[1]!'2211.TW-ID'</f>
        <v>2211</v>
      </c>
      <c r="B260" t="str">
        <f>[1]!'2211.TW-Name'</f>
        <v>長榮鋼</v>
      </c>
    </row>
    <row r="261" spans="1:2" x14ac:dyDescent="0.45">
      <c r="A261" t="str">
        <f>[1]!'3004.TW-ID'</f>
        <v>3004</v>
      </c>
      <c r="B261" t="str">
        <f>[1]!'3004.TW-Name'</f>
        <v>豐達科</v>
      </c>
    </row>
    <row r="262" spans="1:2" x14ac:dyDescent="0.45">
      <c r="A262" t="str">
        <f>[1]!'5007.TW-ID'</f>
        <v>5007</v>
      </c>
      <c r="B262" t="str">
        <f>[1]!'5007.TW-Name'</f>
        <v>三星</v>
      </c>
    </row>
    <row r="263" spans="1:2" x14ac:dyDescent="0.45">
      <c r="A263" t="str">
        <f>[1]!'5538.TW-ID'</f>
        <v>5538</v>
      </c>
      <c r="B263" t="str">
        <f>[1]!'5538.TW-Name'</f>
        <v>東明-KY</v>
      </c>
    </row>
    <row r="264" spans="1:2" x14ac:dyDescent="0.45">
      <c r="A264" t="str">
        <f>[1]!'9958.TW-ID'</f>
        <v>9958</v>
      </c>
      <c r="B264" t="str">
        <f>[1]!'9958.TW-Name'</f>
        <v>世紀鋼</v>
      </c>
    </row>
    <row r="265" spans="1:2" x14ac:dyDescent="0.45">
      <c r="A265" t="str">
        <f>[1]!'2101.TW-ID'</f>
        <v>2101</v>
      </c>
      <c r="B265" t="str">
        <f>[1]!'2101.TW-Name'</f>
        <v>南港</v>
      </c>
    </row>
    <row r="266" spans="1:2" x14ac:dyDescent="0.45">
      <c r="A266" t="str">
        <f>[1]!'2102.TW-ID'</f>
        <v>2102</v>
      </c>
      <c r="B266" t="str">
        <f>[1]!'2102.TW-Name'</f>
        <v>泰豐</v>
      </c>
    </row>
    <row r="267" spans="1:2" x14ac:dyDescent="0.45">
      <c r="A267" t="str">
        <f>[1]!'2103.TW-ID'</f>
        <v>2103</v>
      </c>
      <c r="B267" t="str">
        <f>[1]!'2103.TW-Name'</f>
        <v>台橡</v>
      </c>
    </row>
    <row r="268" spans="1:2" x14ac:dyDescent="0.45">
      <c r="A268" t="str">
        <f>[1]!'2104.TW-ID'</f>
        <v>2104</v>
      </c>
      <c r="B268" t="str">
        <f>[1]!'2104.TW-Name'</f>
        <v>國際中橡</v>
      </c>
    </row>
    <row r="269" spans="1:2" x14ac:dyDescent="0.45">
      <c r="A269" t="str">
        <f>[1]!'2105.TW-ID'</f>
        <v>2105</v>
      </c>
      <c r="B269" t="str">
        <f>[1]!'2105.TW-Name'</f>
        <v>正新</v>
      </c>
    </row>
    <row r="270" spans="1:2" x14ac:dyDescent="0.45">
      <c r="A270" t="str">
        <f>[1]!'2106.TW-ID'</f>
        <v>2106</v>
      </c>
      <c r="B270" t="str">
        <f>[1]!'2106.TW-Name'</f>
        <v>建大</v>
      </c>
    </row>
    <row r="271" spans="1:2" x14ac:dyDescent="0.45">
      <c r="A271" t="str">
        <f>[1]!'2107.TW-ID'</f>
        <v>2107</v>
      </c>
      <c r="B271" t="str">
        <f>[1]!'2107.TW-Name'</f>
        <v>厚生</v>
      </c>
    </row>
    <row r="272" spans="1:2" x14ac:dyDescent="0.45">
      <c r="A272" t="str">
        <f>[1]!'2108.TW-ID'</f>
        <v>2108</v>
      </c>
      <c r="B272" t="str">
        <f>[1]!'2108.TW-Name'</f>
        <v>南帝</v>
      </c>
    </row>
    <row r="273" spans="1:2" x14ac:dyDescent="0.45">
      <c r="A273" t="str">
        <f>[1]!'2109.TW-ID'</f>
        <v>2109</v>
      </c>
      <c r="B273" t="str">
        <f>[1]!'2109.TW-Name'</f>
        <v>華豐</v>
      </c>
    </row>
    <row r="274" spans="1:2" x14ac:dyDescent="0.45">
      <c r="A274" t="str">
        <f>[1]!'2114.TW-ID'</f>
        <v>2114</v>
      </c>
      <c r="B274" t="str">
        <f>[1]!'2114.TW-Name'</f>
        <v>鑫永銓</v>
      </c>
    </row>
    <row r="275" spans="1:2" x14ac:dyDescent="0.45">
      <c r="A275" t="str">
        <f>[1]!'6582.TW-ID'</f>
        <v>6582</v>
      </c>
      <c r="B275" t="str">
        <f>[1]!'6582.TW-Name'</f>
        <v>申豐</v>
      </c>
    </row>
    <row r="276" spans="1:2" x14ac:dyDescent="0.45">
      <c r="A276" t="str">
        <f>[1]!'1319.TW-ID'</f>
        <v>1319</v>
      </c>
      <c r="B276" t="str">
        <f>[1]!'1319.TW-Name'</f>
        <v>東陽</v>
      </c>
    </row>
    <row r="277" spans="1:2" x14ac:dyDescent="0.45">
      <c r="A277" t="str">
        <f>[1]!'1338.TW-ID'</f>
        <v>1338</v>
      </c>
      <c r="B277" t="str">
        <f>[1]!'1338.TW-Name'</f>
        <v>廣華-KY</v>
      </c>
    </row>
    <row r="278" spans="1:2" x14ac:dyDescent="0.45">
      <c r="A278" t="str">
        <f>[1]!'1339.TW-ID'</f>
        <v>1339</v>
      </c>
      <c r="B278" t="str">
        <f>[1]!'1339.TW-Name'</f>
        <v>昭輝</v>
      </c>
    </row>
    <row r="279" spans="1:2" x14ac:dyDescent="0.45">
      <c r="A279" t="str">
        <f>[1]!'1512.TW-ID'</f>
        <v>1512</v>
      </c>
      <c r="B279" t="str">
        <f>[1]!'1512.TW-Name'</f>
        <v>瑞利</v>
      </c>
    </row>
    <row r="280" spans="1:2" x14ac:dyDescent="0.45">
      <c r="A280" t="str">
        <f>[1]!'1521.TW-ID'</f>
        <v>1521</v>
      </c>
      <c r="B280" t="str">
        <f>[1]!'1521.TW-Name'</f>
        <v>大億</v>
      </c>
    </row>
    <row r="281" spans="1:2" x14ac:dyDescent="0.45">
      <c r="A281" t="str">
        <f>[1]!'1522.TW-ID'</f>
        <v>1522</v>
      </c>
      <c r="B281" t="str">
        <f>[1]!'1522.TW-Name'</f>
        <v>堤維西</v>
      </c>
    </row>
    <row r="282" spans="1:2" x14ac:dyDescent="0.45">
      <c r="A282" t="str">
        <f>[1]!'1524.TW-ID'</f>
        <v>1524</v>
      </c>
      <c r="B282" t="str">
        <f>[1]!'1524.TW-Name'</f>
        <v>耿鼎</v>
      </c>
    </row>
    <row r="283" spans="1:2" x14ac:dyDescent="0.45">
      <c r="A283" t="str">
        <f>[1]!'1525.TW-ID'</f>
        <v>1525</v>
      </c>
      <c r="B283" t="str">
        <f>[1]!'1525.TW-Name'</f>
        <v>江申</v>
      </c>
    </row>
    <row r="284" spans="1:2" x14ac:dyDescent="0.45">
      <c r="A284" t="str">
        <f>[1]!'1533.TW-ID'</f>
        <v>1533</v>
      </c>
      <c r="B284" t="str">
        <f>[1]!'1533.TW-Name'</f>
        <v>車王電</v>
      </c>
    </row>
    <row r="285" spans="1:2" x14ac:dyDescent="0.45">
      <c r="A285" t="str">
        <f>[1]!'1536.TW-ID'</f>
        <v>1536</v>
      </c>
      <c r="B285" t="str">
        <f>[1]!'1536.TW-Name'</f>
        <v>和大</v>
      </c>
    </row>
    <row r="286" spans="1:2" x14ac:dyDescent="0.45">
      <c r="A286" t="str">
        <f>[1]!'1568.TW-ID'</f>
        <v>1568</v>
      </c>
      <c r="B286" t="str">
        <f>[1]!'1568.TW-Name'</f>
        <v>倉佑</v>
      </c>
    </row>
    <row r="287" spans="1:2" x14ac:dyDescent="0.45">
      <c r="A287" t="str">
        <f>[1]!'1587.TW-ID'</f>
        <v>1587</v>
      </c>
      <c r="B287" t="str">
        <f>[1]!'1587.TW-Name'</f>
        <v>吉茂</v>
      </c>
    </row>
    <row r="288" spans="1:2" x14ac:dyDescent="0.45">
      <c r="A288" t="str">
        <f>[1]!'2115.TW-ID'</f>
        <v>2115</v>
      </c>
      <c r="B288" t="str">
        <f>[1]!'2115.TW-Name'</f>
        <v>六暉-KY</v>
      </c>
    </row>
    <row r="289" spans="1:2" x14ac:dyDescent="0.45">
      <c r="A289" t="str">
        <f>[1]!'2201.TW-ID'</f>
        <v>2201</v>
      </c>
      <c r="B289" t="str">
        <f>[1]!'2201.TW-Name'</f>
        <v>裕隆</v>
      </c>
    </row>
    <row r="290" spans="1:2" x14ac:dyDescent="0.45">
      <c r="A290" t="str">
        <f>[1]!'2204.TW-ID'</f>
        <v>2204</v>
      </c>
      <c r="B290" t="str">
        <f>[1]!'2204.TW-Name'</f>
        <v>中華</v>
      </c>
    </row>
    <row r="291" spans="1:2" x14ac:dyDescent="0.45">
      <c r="A291" t="str">
        <f>[1]!'2206.TW-ID'</f>
        <v>2206</v>
      </c>
      <c r="B291" t="str">
        <f>[1]!'2206.TW-Name'</f>
        <v>三陽工業</v>
      </c>
    </row>
    <row r="292" spans="1:2" x14ac:dyDescent="0.45">
      <c r="A292" t="str">
        <f>[1]!'2207.TW-ID'</f>
        <v>2207</v>
      </c>
      <c r="B292" t="str">
        <f>[1]!'2207.TW-Name'</f>
        <v>和泰車</v>
      </c>
    </row>
    <row r="293" spans="1:2" x14ac:dyDescent="0.45">
      <c r="A293" t="str">
        <f>[1]!'2227.TW-ID'</f>
        <v>2227</v>
      </c>
      <c r="B293" t="str">
        <f>[1]!'2227.TW-Name'</f>
        <v>裕日車</v>
      </c>
    </row>
    <row r="294" spans="1:2" x14ac:dyDescent="0.45">
      <c r="A294" t="str">
        <f>[1]!'2228.TW-ID'</f>
        <v>2228</v>
      </c>
      <c r="B294" t="str">
        <f>[1]!'2228.TW-Name'</f>
        <v>劍麟</v>
      </c>
    </row>
    <row r="295" spans="1:2" x14ac:dyDescent="0.45">
      <c r="A295" t="str">
        <f>[1]!'2231.TW-ID'</f>
        <v>2231</v>
      </c>
      <c r="B295" t="str">
        <f>[1]!'2231.TW-Name'</f>
        <v>為升</v>
      </c>
    </row>
    <row r="296" spans="1:2" x14ac:dyDescent="0.45">
      <c r="A296" t="str">
        <f>[1]!'2233.TW-ID'</f>
        <v>2233</v>
      </c>
      <c r="B296" t="str">
        <f>[1]!'2233.TW-Name'</f>
        <v>宇隆</v>
      </c>
    </row>
    <row r="297" spans="1:2" x14ac:dyDescent="0.45">
      <c r="A297" t="str">
        <f>[1]!'2236.TW-ID'</f>
        <v>2236</v>
      </c>
      <c r="B297" t="str">
        <f>[1]!'2236.TW-Name'</f>
        <v>百達-KY</v>
      </c>
    </row>
    <row r="298" spans="1:2" x14ac:dyDescent="0.45">
      <c r="A298" t="str">
        <f>[1]!'2239.TW-ID'</f>
        <v>2239</v>
      </c>
      <c r="B298" t="str">
        <f>[1]!'2239.TW-Name'</f>
        <v>英利-KY</v>
      </c>
    </row>
    <row r="299" spans="1:2" x14ac:dyDescent="0.45">
      <c r="A299" t="str">
        <f>[1]!'2241.TW-ID'</f>
        <v>2241</v>
      </c>
      <c r="B299" t="str">
        <f>[1]!'2241.TW-Name'</f>
        <v>艾姆勒</v>
      </c>
    </row>
    <row r="300" spans="1:2" x14ac:dyDescent="0.45">
      <c r="A300" t="str">
        <f>[1]!'2243.TW-ID'</f>
        <v>2243</v>
      </c>
      <c r="B300" t="str">
        <f>[1]!'2243.TW-Name'</f>
        <v>宏旭-KY</v>
      </c>
    </row>
    <row r="301" spans="1:2" x14ac:dyDescent="0.45">
      <c r="A301" t="str">
        <f>[1]!'2247.TW-ID'</f>
        <v>2247</v>
      </c>
      <c r="B301" t="str">
        <f>[1]!'2247.TW-Name'</f>
        <v>汎德永業</v>
      </c>
    </row>
    <row r="302" spans="1:2" x14ac:dyDescent="0.45">
      <c r="A302" t="str">
        <f>[1]!'2250.TW-ID'</f>
        <v>2250</v>
      </c>
      <c r="B302" t="str">
        <f>[1]!'2250.TW-Name'</f>
        <v>IKKA-KY</v>
      </c>
    </row>
    <row r="303" spans="1:2" x14ac:dyDescent="0.45">
      <c r="A303" t="str">
        <f>[1]!'2497.TW-ID'</f>
        <v>2497</v>
      </c>
      <c r="B303" t="str">
        <f>[1]!'2497.TW-Name'</f>
        <v>怡利電</v>
      </c>
    </row>
    <row r="304" spans="1:2" x14ac:dyDescent="0.45">
      <c r="A304" t="str">
        <f>[1]!'3346.TW-ID'</f>
        <v>3346</v>
      </c>
      <c r="B304" t="str">
        <f>[1]!'3346.TW-Name'</f>
        <v>麗清</v>
      </c>
    </row>
    <row r="305" spans="1:2" x14ac:dyDescent="0.45">
      <c r="A305" t="str">
        <f>[1]!'4551.TW-ID'</f>
        <v>4551</v>
      </c>
      <c r="B305" t="str">
        <f>[1]!'4551.TW-Name'</f>
        <v>智伸科</v>
      </c>
    </row>
    <row r="306" spans="1:2" x14ac:dyDescent="0.45">
      <c r="A306" t="str">
        <f>[1]!'4557.TW-ID'</f>
        <v>4557</v>
      </c>
      <c r="B306" t="str">
        <f>[1]!'4557.TW-Name'</f>
        <v>永新-KY</v>
      </c>
    </row>
    <row r="307" spans="1:2" x14ac:dyDescent="0.45">
      <c r="A307" t="str">
        <f>[1]!'4569.TW-ID'</f>
        <v>4569</v>
      </c>
      <c r="B307" t="str">
        <f>[1]!'4569.TW-Name'</f>
        <v>六方科-KY</v>
      </c>
    </row>
    <row r="308" spans="1:2" x14ac:dyDescent="0.45">
      <c r="A308" t="str">
        <f>[1]!'4581.TW-ID'</f>
        <v>4581</v>
      </c>
      <c r="B308" t="str">
        <f>[1]!'4581.TW-Name'</f>
        <v>光隆精密-KY</v>
      </c>
    </row>
    <row r="309" spans="1:2" x14ac:dyDescent="0.45">
      <c r="A309" t="str">
        <f>[1]!'6288.TW-ID'</f>
        <v>6288</v>
      </c>
      <c r="B309" t="str">
        <f>[1]!'6288.TW-Name'</f>
        <v>聯嘉</v>
      </c>
    </row>
    <row r="310" spans="1:2" x14ac:dyDescent="0.45">
      <c r="A310" t="str">
        <f>[1]!'6605.TW-ID'</f>
        <v>6605</v>
      </c>
      <c r="B310" t="str">
        <f>[1]!'6605.TW-Name'</f>
        <v>帝寶</v>
      </c>
    </row>
    <row r="311" spans="1:2" x14ac:dyDescent="0.45">
      <c r="A311" t="str">
        <f>[1]!'2302.TW-ID'</f>
        <v>2302</v>
      </c>
      <c r="B311" t="str">
        <f>[1]!'2302.TW-Name'</f>
        <v>麗正</v>
      </c>
    </row>
    <row r="312" spans="1:2" x14ac:dyDescent="0.45">
      <c r="A312" t="str">
        <f>[1]!'2303.TW-ID'</f>
        <v>2303</v>
      </c>
      <c r="B312" t="str">
        <f>[1]!'2303.TW-Name'</f>
        <v>聯電</v>
      </c>
    </row>
    <row r="313" spans="1:2" x14ac:dyDescent="0.45">
      <c r="A313" t="str">
        <f>[1]!'2329.TW-ID'</f>
        <v>2329</v>
      </c>
      <c r="B313" t="str">
        <f>[1]!'2329.TW-Name'</f>
        <v>華泰</v>
      </c>
    </row>
    <row r="314" spans="1:2" x14ac:dyDescent="0.45">
      <c r="A314" t="str">
        <f>[1]!'2330.TW-ID'</f>
        <v>2330</v>
      </c>
      <c r="B314" t="str">
        <f>[1]!'2330.TW-Name'</f>
        <v>台積電</v>
      </c>
    </row>
    <row r="315" spans="1:2" x14ac:dyDescent="0.45">
      <c r="A315" t="str">
        <f>[1]!'2337.TW-ID'</f>
        <v>2337</v>
      </c>
      <c r="B315" t="str">
        <f>[1]!'2337.TW-Name'</f>
        <v>旺宏</v>
      </c>
    </row>
    <row r="316" spans="1:2" x14ac:dyDescent="0.45">
      <c r="A316" t="str">
        <f>[1]!'2338.TW-ID'</f>
        <v>2338</v>
      </c>
      <c r="B316" t="str">
        <f>[1]!'2338.TW-Name'</f>
        <v>光罩</v>
      </c>
    </row>
    <row r="317" spans="1:2" x14ac:dyDescent="0.45">
      <c r="A317" t="str">
        <f>[1]!'2340.TW-ID'</f>
        <v>2340</v>
      </c>
      <c r="B317" t="str">
        <f>[1]!'2340.TW-Name'</f>
        <v>台亞</v>
      </c>
    </row>
    <row r="318" spans="1:2" x14ac:dyDescent="0.45">
      <c r="A318" t="str">
        <f>[1]!'2342.TW-ID'</f>
        <v>2342</v>
      </c>
      <c r="B318" t="str">
        <f>[1]!'2342.TW-Name'</f>
        <v>茂矽</v>
      </c>
    </row>
    <row r="319" spans="1:2" x14ac:dyDescent="0.45">
      <c r="A319" t="str">
        <f>[1]!'2344.TW-ID'</f>
        <v>2344</v>
      </c>
      <c r="B319" t="str">
        <f>[1]!'2344.TW-Name'</f>
        <v>華邦電</v>
      </c>
    </row>
    <row r="320" spans="1:2" x14ac:dyDescent="0.45">
      <c r="A320" t="str">
        <f>[1]!'2351.TW-ID'</f>
        <v>2351</v>
      </c>
      <c r="B320" t="str">
        <f>[1]!'2351.TW-Name'</f>
        <v>順德</v>
      </c>
    </row>
    <row r="321" spans="1:2" x14ac:dyDescent="0.45">
      <c r="A321" t="str">
        <f>[1]!'2363.TW-ID'</f>
        <v>2363</v>
      </c>
      <c r="B321" t="str">
        <f>[1]!'2363.TW-Name'</f>
        <v>矽統</v>
      </c>
    </row>
    <row r="322" spans="1:2" x14ac:dyDescent="0.45">
      <c r="A322" t="str">
        <f>[1]!'2369.TW-ID'</f>
        <v>2369</v>
      </c>
      <c r="B322" t="str">
        <f>[1]!'2369.TW-Name'</f>
        <v>菱生</v>
      </c>
    </row>
    <row r="323" spans="1:2" x14ac:dyDescent="0.45">
      <c r="A323" t="str">
        <f>[1]!'2379.TW-ID'</f>
        <v>2379</v>
      </c>
      <c r="B323" t="str">
        <f>[1]!'2379.TW-Name'</f>
        <v>瑞昱</v>
      </c>
    </row>
    <row r="324" spans="1:2" x14ac:dyDescent="0.45">
      <c r="A324" t="str">
        <f>[1]!'2388.TW-ID'</f>
        <v>2388</v>
      </c>
      <c r="B324" t="str">
        <f>[1]!'2388.TW-Name'</f>
        <v>威盛</v>
      </c>
    </row>
    <row r="325" spans="1:2" x14ac:dyDescent="0.45">
      <c r="A325" t="str">
        <f>[1]!'2401.TW-ID'</f>
        <v>2401</v>
      </c>
      <c r="B325" t="str">
        <f>[1]!'2401.TW-Name'</f>
        <v>凌陽</v>
      </c>
    </row>
    <row r="326" spans="1:2" x14ac:dyDescent="0.45">
      <c r="A326" t="str">
        <f>[1]!'2408.TW-ID'</f>
        <v>2408</v>
      </c>
      <c r="B326" t="str">
        <f>[1]!'2408.TW-Name'</f>
        <v>南亞科</v>
      </c>
    </row>
    <row r="327" spans="1:2" x14ac:dyDescent="0.45">
      <c r="A327" t="str">
        <f>[1]!'2434.TW-ID'</f>
        <v>2434</v>
      </c>
      <c r="B327" t="str">
        <f>[1]!'2434.TW-Name'</f>
        <v>統懋</v>
      </c>
    </row>
    <row r="328" spans="1:2" x14ac:dyDescent="0.45">
      <c r="A328" t="str">
        <f>[1]!'2436.TW-ID'</f>
        <v>2436</v>
      </c>
      <c r="B328" t="str">
        <f>[1]!'2436.TW-Name'</f>
        <v>偉詮電</v>
      </c>
    </row>
    <row r="329" spans="1:2" x14ac:dyDescent="0.45">
      <c r="A329" t="str">
        <f>[1]!'2441.TW-ID'</f>
        <v>2441</v>
      </c>
      <c r="B329" t="str">
        <f>[1]!'2441.TW-Name'</f>
        <v>超豐</v>
      </c>
    </row>
    <row r="330" spans="1:2" x14ac:dyDescent="0.45">
      <c r="A330" t="str">
        <f>[1]!'2449.TW-ID'</f>
        <v>2449</v>
      </c>
      <c r="B330" t="str">
        <f>[1]!'2449.TW-Name'</f>
        <v>京元電子</v>
      </c>
    </row>
    <row r="331" spans="1:2" x14ac:dyDescent="0.45">
      <c r="A331" t="str">
        <f>[1]!'2451.TW-ID'</f>
        <v>2451</v>
      </c>
      <c r="B331" t="str">
        <f>[1]!'2451.TW-Name'</f>
        <v>創見</v>
      </c>
    </row>
    <row r="332" spans="1:2" x14ac:dyDescent="0.45">
      <c r="A332" t="str">
        <f>[1]!'2454.TW-ID'</f>
        <v>2454</v>
      </c>
      <c r="B332" t="str">
        <f>[1]!'2454.TW-Name'</f>
        <v>聯發科</v>
      </c>
    </row>
    <row r="333" spans="1:2" x14ac:dyDescent="0.45">
      <c r="A333" t="str">
        <f>[1]!'2458.TW-ID'</f>
        <v>2458</v>
      </c>
      <c r="B333" t="str">
        <f>[1]!'2458.TW-Name'</f>
        <v>義隆</v>
      </c>
    </row>
    <row r="334" spans="1:2" x14ac:dyDescent="0.45">
      <c r="A334" t="str">
        <f>[1]!'2481.TW-ID'</f>
        <v>2481</v>
      </c>
      <c r="B334" t="str">
        <f>[1]!'2481.TW-Name'</f>
        <v>強茂</v>
      </c>
    </row>
    <row r="335" spans="1:2" x14ac:dyDescent="0.45">
      <c r="A335" t="str">
        <f>[1]!'3006.TW-ID'</f>
        <v>3006</v>
      </c>
      <c r="B335" t="str">
        <f>[1]!'3006.TW-Name'</f>
        <v>晶豪科</v>
      </c>
    </row>
    <row r="336" spans="1:2" x14ac:dyDescent="0.45">
      <c r="A336" t="str">
        <f>[1]!'3014.TW-ID'</f>
        <v>3014</v>
      </c>
      <c r="B336" t="str">
        <f>[1]!'3014.TW-Name'</f>
        <v>聯陽</v>
      </c>
    </row>
    <row r="337" spans="1:2" x14ac:dyDescent="0.45">
      <c r="A337" t="str">
        <f>[1]!'3016.TW-ID'</f>
        <v>3016</v>
      </c>
      <c r="B337" t="str">
        <f>[1]!'3016.TW-Name'</f>
        <v>嘉晶</v>
      </c>
    </row>
    <row r="338" spans="1:2" x14ac:dyDescent="0.45">
      <c r="A338" t="str">
        <f>[1]!'3034.TW-ID'</f>
        <v>3034</v>
      </c>
      <c r="B338" t="str">
        <f>[1]!'3034.TW-Name'</f>
        <v>聯詠</v>
      </c>
    </row>
    <row r="339" spans="1:2" x14ac:dyDescent="0.45">
      <c r="A339" t="str">
        <f>[1]!'3035.TW-ID'</f>
        <v>3035</v>
      </c>
      <c r="B339" t="str">
        <f>[1]!'3035.TW-Name'</f>
        <v>智原</v>
      </c>
    </row>
    <row r="340" spans="1:2" x14ac:dyDescent="0.45">
      <c r="A340" t="str">
        <f>[1]!'3041.TW-ID'</f>
        <v>3041</v>
      </c>
      <c r="B340" t="str">
        <f>[1]!'3041.TW-Name'</f>
        <v>揚智</v>
      </c>
    </row>
    <row r="341" spans="1:2" x14ac:dyDescent="0.45">
      <c r="A341" t="str">
        <f>[1]!'3094.TW-ID'</f>
        <v>3094</v>
      </c>
      <c r="B341" t="str">
        <f>[1]!'3094.TW-Name'</f>
        <v>聯傑</v>
      </c>
    </row>
    <row r="342" spans="1:2" x14ac:dyDescent="0.45">
      <c r="A342" t="str">
        <f>[1]!'3189.TW-ID'</f>
        <v>3189</v>
      </c>
      <c r="B342" t="str">
        <f>[1]!'3189.TW-Name'</f>
        <v>景碩</v>
      </c>
    </row>
    <row r="343" spans="1:2" x14ac:dyDescent="0.45">
      <c r="A343" t="str">
        <f>[1]!'3257.TW-ID'</f>
        <v>3257</v>
      </c>
      <c r="B343" t="str">
        <f>[1]!'3257.TW-Name'</f>
        <v>虹冠電</v>
      </c>
    </row>
    <row r="344" spans="1:2" x14ac:dyDescent="0.45">
      <c r="A344" t="str">
        <f>[1]!'3413.TW-ID'</f>
        <v>3413</v>
      </c>
      <c r="B344" t="str">
        <f>[1]!'3413.TW-Name'</f>
        <v>京鼎</v>
      </c>
    </row>
    <row r="345" spans="1:2" x14ac:dyDescent="0.45">
      <c r="A345" t="str">
        <f>[1]!'3443.TW-ID'</f>
        <v>3443</v>
      </c>
      <c r="B345" t="str">
        <f>[1]!'3443.TW-Name'</f>
        <v>創意</v>
      </c>
    </row>
    <row r="346" spans="1:2" x14ac:dyDescent="0.45">
      <c r="A346" t="str">
        <f>[1]!'3450.TW-ID'</f>
        <v>3450</v>
      </c>
      <c r="B346" t="str">
        <f>[1]!'3450.TW-Name'</f>
        <v>聯鈞</v>
      </c>
    </row>
    <row r="347" spans="1:2" x14ac:dyDescent="0.45">
      <c r="A347" t="str">
        <f>[1]!'3530.TW-ID'</f>
        <v>3530</v>
      </c>
      <c r="B347" t="str">
        <f>[1]!'3530.TW-Name'</f>
        <v>晶相光</v>
      </c>
    </row>
    <row r="348" spans="1:2" x14ac:dyDescent="0.45">
      <c r="A348" t="str">
        <f>[1]!'3532.TW-ID'</f>
        <v>3532</v>
      </c>
      <c r="B348" t="str">
        <f>[1]!'3532.TW-Name'</f>
        <v>台勝科</v>
      </c>
    </row>
    <row r="349" spans="1:2" x14ac:dyDescent="0.45">
      <c r="A349" t="str">
        <f>[1]!'3545.TW-ID'</f>
        <v>3545</v>
      </c>
      <c r="B349" t="str">
        <f>[1]!'3545.TW-Name'</f>
        <v>敦泰</v>
      </c>
    </row>
    <row r="350" spans="1:2" x14ac:dyDescent="0.45">
      <c r="A350" t="str">
        <f>[1]!'3583.TW-ID'</f>
        <v>3583</v>
      </c>
      <c r="B350" t="str">
        <f>[1]!'3583.TW-Name'</f>
        <v>辛耘</v>
      </c>
    </row>
    <row r="351" spans="1:2" x14ac:dyDescent="0.45">
      <c r="A351" t="str">
        <f>[1]!'3588.TW-ID'</f>
        <v>3588</v>
      </c>
      <c r="B351" t="str">
        <f>[1]!'3588.TW-Name'</f>
        <v>通嘉</v>
      </c>
    </row>
    <row r="352" spans="1:2" x14ac:dyDescent="0.45">
      <c r="A352" t="str">
        <f>[1]!'3592.TW-ID'</f>
        <v>3592</v>
      </c>
      <c r="B352" t="str">
        <f>[1]!'3592.TW-Name'</f>
        <v>瑞鼎</v>
      </c>
    </row>
    <row r="353" spans="1:2" x14ac:dyDescent="0.45">
      <c r="A353" t="str">
        <f>[1]!'3661.TW-ID'</f>
        <v>3661</v>
      </c>
      <c r="B353" t="str">
        <f>[1]!'3661.TW-Name'</f>
        <v>世芯-KY</v>
      </c>
    </row>
    <row r="354" spans="1:2" x14ac:dyDescent="0.45">
      <c r="A354" t="str">
        <f>[1]!'3686.TW-ID'</f>
        <v>3686</v>
      </c>
      <c r="B354" t="str">
        <f>[1]!'3686.TW-Name'</f>
        <v>達能</v>
      </c>
    </row>
    <row r="355" spans="1:2" x14ac:dyDescent="0.45">
      <c r="A355" t="str">
        <f>[1]!'3711.TW-ID'</f>
        <v>3711</v>
      </c>
      <c r="B355" t="str">
        <f>[1]!'3711.TW-Name'</f>
        <v>日月光投控</v>
      </c>
    </row>
    <row r="356" spans="1:2" x14ac:dyDescent="0.45">
      <c r="A356" t="str">
        <f>[1]!'4919.TW-ID'</f>
        <v>4919</v>
      </c>
      <c r="B356" t="str">
        <f>[1]!'4919.TW-Name'</f>
        <v>新唐</v>
      </c>
    </row>
    <row r="357" spans="1:2" x14ac:dyDescent="0.45">
      <c r="A357" t="str">
        <f>[1]!'4952.TW-ID'</f>
        <v>4952</v>
      </c>
      <c r="B357" t="str">
        <f>[1]!'4952.TW-Name'</f>
        <v>凌通</v>
      </c>
    </row>
    <row r="358" spans="1:2" x14ac:dyDescent="0.45">
      <c r="A358" t="str">
        <f>[1]!'4961.TW-ID'</f>
        <v>4961</v>
      </c>
      <c r="B358" t="str">
        <f>[1]!'4961.TW-Name'</f>
        <v>天鈺</v>
      </c>
    </row>
    <row r="359" spans="1:2" x14ac:dyDescent="0.45">
      <c r="A359" t="str">
        <f>[1]!'4967.TW-ID'</f>
        <v>4967</v>
      </c>
      <c r="B359" t="str">
        <f>[1]!'4967.TW-Name'</f>
        <v>十銓</v>
      </c>
    </row>
    <row r="360" spans="1:2" x14ac:dyDescent="0.45">
      <c r="A360" t="str">
        <f>[1]!'4968.TW-ID'</f>
        <v>4968</v>
      </c>
      <c r="B360" t="str">
        <f>[1]!'4968.TW-Name'</f>
        <v>立積</v>
      </c>
    </row>
    <row r="361" spans="1:2" x14ac:dyDescent="0.45">
      <c r="A361" t="str">
        <f>[1]!'5222.TW-ID'</f>
        <v>5222</v>
      </c>
      <c r="B361" t="str">
        <f>[1]!'5222.TW-Name'</f>
        <v>全訊</v>
      </c>
    </row>
    <row r="362" spans="1:2" x14ac:dyDescent="0.45">
      <c r="A362" t="str">
        <f>[1]!'5269.TW-ID'</f>
        <v>5269</v>
      </c>
      <c r="B362" t="str">
        <f>[1]!'5269.TW-Name'</f>
        <v>祥碩</v>
      </c>
    </row>
    <row r="363" spans="1:2" x14ac:dyDescent="0.45">
      <c r="A363" t="str">
        <f>[1]!'5285.TW-ID'</f>
        <v>5285</v>
      </c>
      <c r="B363" t="str">
        <f>[1]!'5285.TW-Name'</f>
        <v>界霖</v>
      </c>
    </row>
    <row r="364" spans="1:2" x14ac:dyDescent="0.45">
      <c r="A364" t="str">
        <f>[1]!'5471.TW-ID'</f>
        <v>5471</v>
      </c>
      <c r="B364" t="str">
        <f>[1]!'5471.TW-Name'</f>
        <v>松翰</v>
      </c>
    </row>
    <row r="365" spans="1:2" x14ac:dyDescent="0.45">
      <c r="A365" t="str">
        <f>[1]!'6202.TW-ID'</f>
        <v>6202</v>
      </c>
      <c r="B365" t="str">
        <f>[1]!'6202.TW-Name'</f>
        <v>盛群</v>
      </c>
    </row>
    <row r="366" spans="1:2" x14ac:dyDescent="0.45">
      <c r="A366" t="str">
        <f>[1]!'6239.TW-ID'</f>
        <v>6239</v>
      </c>
      <c r="B366" t="str">
        <f>[1]!'6239.TW-Name'</f>
        <v>力成</v>
      </c>
    </row>
    <row r="367" spans="1:2" x14ac:dyDescent="0.45">
      <c r="A367" t="str">
        <f>[1]!'6243.TW-ID'</f>
        <v>6243</v>
      </c>
      <c r="B367" t="str">
        <f>[1]!'6243.TW-Name'</f>
        <v>迅杰</v>
      </c>
    </row>
    <row r="368" spans="1:2" x14ac:dyDescent="0.45">
      <c r="A368" t="str">
        <f>[1]!'6257.TW-ID'</f>
        <v>6257</v>
      </c>
      <c r="B368" t="str">
        <f>[1]!'6257.TW-Name'</f>
        <v>矽格</v>
      </c>
    </row>
    <row r="369" spans="1:2" x14ac:dyDescent="0.45">
      <c r="A369" t="str">
        <f>[1]!'6271.TW-ID'</f>
        <v>6271</v>
      </c>
      <c r="B369" t="str">
        <f>[1]!'6271.TW-Name'</f>
        <v>同欣電</v>
      </c>
    </row>
    <row r="370" spans="1:2" x14ac:dyDescent="0.45">
      <c r="A370" t="str">
        <f>[1]!'6415.TW-ID'</f>
        <v>6415</v>
      </c>
      <c r="B370" t="str">
        <f>[1]!'6415.TW-Name'</f>
        <v>矽力*-KY</v>
      </c>
    </row>
    <row r="371" spans="1:2" x14ac:dyDescent="0.45">
      <c r="A371" t="str">
        <f>[1]!'6451.TW-ID'</f>
        <v>6451</v>
      </c>
      <c r="B371" t="str">
        <f>[1]!'6451.TW-Name'</f>
        <v>訊芯-KY</v>
      </c>
    </row>
    <row r="372" spans="1:2" x14ac:dyDescent="0.45">
      <c r="A372" t="str">
        <f>[1]!'6515.TW-ID'</f>
        <v>6515</v>
      </c>
      <c r="B372" t="str">
        <f>[1]!'6515.TW-Name'</f>
        <v>穎崴</v>
      </c>
    </row>
    <row r="373" spans="1:2" x14ac:dyDescent="0.45">
      <c r="A373" t="str">
        <f>[1]!'6525.TW-ID'</f>
        <v>6525</v>
      </c>
      <c r="B373" t="str">
        <f>[1]!'6525.TW-Name'</f>
        <v>捷敏-KY</v>
      </c>
    </row>
    <row r="374" spans="1:2" x14ac:dyDescent="0.45">
      <c r="A374" t="str">
        <f>[1]!'6526.TW-ID'</f>
        <v>6526</v>
      </c>
      <c r="B374" t="str">
        <f>[1]!'6526.TW-Name'</f>
        <v>達發</v>
      </c>
    </row>
    <row r="375" spans="1:2" x14ac:dyDescent="0.45">
      <c r="A375" t="str">
        <f>[1]!'6531.TW-ID'</f>
        <v>6531</v>
      </c>
      <c r="B375" t="str">
        <f>[1]!'6531.TW-Name'</f>
        <v>愛普*</v>
      </c>
    </row>
    <row r="376" spans="1:2" x14ac:dyDescent="0.45">
      <c r="A376" t="str">
        <f>[1]!'6533.TW-ID'</f>
        <v>6533</v>
      </c>
      <c r="B376" t="str">
        <f>[1]!'6533.TW-Name'</f>
        <v>晶心科</v>
      </c>
    </row>
    <row r="377" spans="1:2" x14ac:dyDescent="0.45">
      <c r="A377" t="str">
        <f>[1]!'6552.TW-ID'</f>
        <v>6552</v>
      </c>
      <c r="B377" t="str">
        <f>[1]!'6552.TW-Name'</f>
        <v>易華電</v>
      </c>
    </row>
    <row r="378" spans="1:2" x14ac:dyDescent="0.45">
      <c r="A378" t="str">
        <f>[1]!'6573.TW-ID'</f>
        <v>6573</v>
      </c>
      <c r="B378" t="str">
        <f>[1]!'6573.TW-Name'</f>
        <v>虹揚-KY</v>
      </c>
    </row>
    <row r="379" spans="1:2" x14ac:dyDescent="0.45">
      <c r="A379" t="str">
        <f>[1]!'6695.TW-ID'</f>
        <v>6695</v>
      </c>
      <c r="B379" t="str">
        <f>[1]!'6695.TW-Name'</f>
        <v>芯鼎</v>
      </c>
    </row>
    <row r="380" spans="1:2" x14ac:dyDescent="0.45">
      <c r="A380" t="str">
        <f>[1]!'6719.TW-ID'</f>
        <v>6719</v>
      </c>
      <c r="B380" t="str">
        <f>[1]!'6719.TW-Name'</f>
        <v>力智</v>
      </c>
    </row>
    <row r="381" spans="1:2" x14ac:dyDescent="0.45">
      <c r="A381" t="str">
        <f>[1]!'6756.TW-ID'</f>
        <v>6756</v>
      </c>
      <c r="B381" t="str">
        <f>[1]!'6756.TW-Name'</f>
        <v>威鋒電子</v>
      </c>
    </row>
    <row r="382" spans="1:2" x14ac:dyDescent="0.45">
      <c r="A382" t="str">
        <f>[1]!'6770.TW-ID'</f>
        <v>6770</v>
      </c>
      <c r="B382" t="str">
        <f>[1]!'6770.TW-Name'</f>
        <v>力積電</v>
      </c>
    </row>
    <row r="383" spans="1:2" x14ac:dyDescent="0.45">
      <c r="A383" t="str">
        <f>[1]!'6789.TW-ID'</f>
        <v>6789</v>
      </c>
      <c r="B383" t="str">
        <f>[1]!'6789.TW-Name'</f>
        <v>采鈺</v>
      </c>
    </row>
    <row r="384" spans="1:2" x14ac:dyDescent="0.45">
      <c r="A384" t="str">
        <f>[1]!'6799.TW-ID'</f>
        <v>6799</v>
      </c>
      <c r="B384" t="str">
        <f>[1]!'6799.TW-Name'</f>
        <v>來頡</v>
      </c>
    </row>
    <row r="385" spans="1:2" x14ac:dyDescent="0.45">
      <c r="A385" t="str">
        <f>[1]!'8016.TW-ID'</f>
        <v>8016</v>
      </c>
      <c r="B385" t="str">
        <f>[1]!'8016.TW-Name'</f>
        <v>矽創</v>
      </c>
    </row>
    <row r="386" spans="1:2" x14ac:dyDescent="0.45">
      <c r="A386" t="str">
        <f>[1]!'8028.TW-ID'</f>
        <v>8028</v>
      </c>
      <c r="B386" t="str">
        <f>[1]!'8028.TW-Name'</f>
        <v>昇陽半導體</v>
      </c>
    </row>
    <row r="387" spans="1:2" x14ac:dyDescent="0.45">
      <c r="A387" t="str">
        <f>[1]!'8081.TW-ID'</f>
        <v>8081</v>
      </c>
      <c r="B387" t="str">
        <f>[1]!'8081.TW-Name'</f>
        <v>致新</v>
      </c>
    </row>
    <row r="388" spans="1:2" x14ac:dyDescent="0.45">
      <c r="A388" t="str">
        <f>[1]!'8110.TW-ID'</f>
        <v>8110</v>
      </c>
      <c r="B388" t="str">
        <f>[1]!'8110.TW-Name'</f>
        <v>華東</v>
      </c>
    </row>
    <row r="389" spans="1:2" x14ac:dyDescent="0.45">
      <c r="A389" t="str">
        <f>[1]!'8131.TW-ID'</f>
        <v>8131</v>
      </c>
      <c r="B389" t="str">
        <f>[1]!'8131.TW-Name'</f>
        <v>福懋科</v>
      </c>
    </row>
    <row r="390" spans="1:2" x14ac:dyDescent="0.45">
      <c r="A390" t="str">
        <f>[1]!'8150.TW-ID'</f>
        <v>8150</v>
      </c>
      <c r="B390" t="str">
        <f>[1]!'8150.TW-Name'</f>
        <v>南茂</v>
      </c>
    </row>
    <row r="391" spans="1:2" x14ac:dyDescent="0.45">
      <c r="A391" t="str">
        <f>[1]!'8261.TW-ID'</f>
        <v>8261</v>
      </c>
      <c r="B391" t="str">
        <f>[1]!'8261.TW-Name'</f>
        <v>富鼎</v>
      </c>
    </row>
    <row r="392" spans="1:2" x14ac:dyDescent="0.45">
      <c r="A392" t="str">
        <f>[1]!'8271.TW-ID'</f>
        <v>8271</v>
      </c>
      <c r="B392" t="str">
        <f>[1]!'8271.TW-Name'</f>
        <v>宇瞻</v>
      </c>
    </row>
    <row r="393" spans="1:2" x14ac:dyDescent="0.45">
      <c r="A393" t="str">
        <f>[1]!'2301.TW-ID'</f>
        <v>2301</v>
      </c>
      <c r="B393" t="str">
        <f>[1]!'2301.TW-Name'</f>
        <v>光寶科</v>
      </c>
    </row>
    <row r="394" spans="1:2" x14ac:dyDescent="0.45">
      <c r="A394" t="str">
        <f>[1]!'2305.TW-ID'</f>
        <v>2305</v>
      </c>
      <c r="B394" t="str">
        <f>[1]!'2305.TW-Name'</f>
        <v>全友</v>
      </c>
    </row>
    <row r="395" spans="1:2" x14ac:dyDescent="0.45">
      <c r="A395" t="str">
        <f>[1]!'2324.TW-ID'</f>
        <v>2324</v>
      </c>
      <c r="B395" t="str">
        <f>[1]!'2324.TW-Name'</f>
        <v>仁寶</v>
      </c>
    </row>
    <row r="396" spans="1:2" x14ac:dyDescent="0.45">
      <c r="A396" t="str">
        <f>[1]!'2331.TW-ID'</f>
        <v>2331</v>
      </c>
      <c r="B396" t="str">
        <f>[1]!'2331.TW-Name'</f>
        <v>精英</v>
      </c>
    </row>
    <row r="397" spans="1:2" x14ac:dyDescent="0.45">
      <c r="A397" t="str">
        <f>[1]!'2352.TW-ID'</f>
        <v>2352</v>
      </c>
      <c r="B397" t="str">
        <f>[1]!'2352.TW-Name'</f>
        <v>佳世達</v>
      </c>
    </row>
    <row r="398" spans="1:2" x14ac:dyDescent="0.45">
      <c r="A398" t="str">
        <f>[1]!'2353.TW-ID'</f>
        <v>2353</v>
      </c>
      <c r="B398" t="str">
        <f>[1]!'2353.TW-Name'</f>
        <v>宏碁</v>
      </c>
    </row>
    <row r="399" spans="1:2" x14ac:dyDescent="0.45">
      <c r="A399" t="str">
        <f>[1]!'2356.TW-ID'</f>
        <v>2356</v>
      </c>
      <c r="B399" t="str">
        <f>[1]!'2356.TW-Name'</f>
        <v>英業達</v>
      </c>
    </row>
    <row r="400" spans="1:2" x14ac:dyDescent="0.45">
      <c r="A400" t="str">
        <f>[1]!'2357.TW-ID'</f>
        <v>2357</v>
      </c>
      <c r="B400" t="str">
        <f>[1]!'2357.TW-Name'</f>
        <v>華碩</v>
      </c>
    </row>
    <row r="401" spans="1:2" x14ac:dyDescent="0.45">
      <c r="A401" t="str">
        <f>[1]!'2362.TW-ID'</f>
        <v>2362</v>
      </c>
      <c r="B401" t="str">
        <f>[1]!'2362.TW-Name'</f>
        <v>藍天</v>
      </c>
    </row>
    <row r="402" spans="1:2" x14ac:dyDescent="0.45">
      <c r="A402" t="str">
        <f>[1]!'2364.TW-ID'</f>
        <v>2364</v>
      </c>
      <c r="B402" t="str">
        <f>[1]!'2364.TW-Name'</f>
        <v>倫飛</v>
      </c>
    </row>
    <row r="403" spans="1:2" x14ac:dyDescent="0.45">
      <c r="A403" t="str">
        <f>[1]!'2365.TW-ID'</f>
        <v>2365</v>
      </c>
      <c r="B403" t="str">
        <f>[1]!'2365.TW-Name'</f>
        <v>昆盈</v>
      </c>
    </row>
    <row r="404" spans="1:2" x14ac:dyDescent="0.45">
      <c r="A404" t="str">
        <f>[1]!'2376.TW-ID'</f>
        <v>2376</v>
      </c>
      <c r="B404" t="str">
        <f>[1]!'2376.TW-Name'</f>
        <v>技嘉</v>
      </c>
    </row>
    <row r="405" spans="1:2" x14ac:dyDescent="0.45">
      <c r="A405" t="str">
        <f>[1]!'2377.TW-ID'</f>
        <v>2377</v>
      </c>
      <c r="B405" t="str">
        <f>[1]!'2377.TW-Name'</f>
        <v>微星</v>
      </c>
    </row>
    <row r="406" spans="1:2" x14ac:dyDescent="0.45">
      <c r="A406" t="str">
        <f>[1]!'2380.TW-ID'</f>
        <v>2380</v>
      </c>
      <c r="B406" t="str">
        <f>[1]!'2380.TW-Name'</f>
        <v>虹光</v>
      </c>
    </row>
    <row r="407" spans="1:2" x14ac:dyDescent="0.45">
      <c r="A407" t="str">
        <f>[1]!'2382.TW-ID'</f>
        <v>2382</v>
      </c>
      <c r="B407" t="str">
        <f>[1]!'2382.TW-Name'</f>
        <v>廣達</v>
      </c>
    </row>
    <row r="408" spans="1:2" x14ac:dyDescent="0.45">
      <c r="A408" t="str">
        <f>[1]!'2387.TW-ID'</f>
        <v>2387</v>
      </c>
      <c r="B408" t="str">
        <f>[1]!'2387.TW-Name'</f>
        <v>精元</v>
      </c>
    </row>
    <row r="409" spans="1:2" x14ac:dyDescent="0.45">
      <c r="A409" t="str">
        <f>[1]!'2395.TW-ID'</f>
        <v>2395</v>
      </c>
      <c r="B409" t="str">
        <f>[1]!'2395.TW-Name'</f>
        <v>研華</v>
      </c>
    </row>
    <row r="410" spans="1:2" x14ac:dyDescent="0.45">
      <c r="A410" t="str">
        <f>[1]!'2397.TW-ID'</f>
        <v>2397</v>
      </c>
      <c r="B410" t="str">
        <f>[1]!'2397.TW-Name'</f>
        <v>友通</v>
      </c>
    </row>
    <row r="411" spans="1:2" x14ac:dyDescent="0.45">
      <c r="A411" t="str">
        <f>[1]!'2399.TW-ID'</f>
        <v>2399</v>
      </c>
      <c r="B411" t="str">
        <f>[1]!'2399.TW-Name'</f>
        <v>映泰</v>
      </c>
    </row>
    <row r="412" spans="1:2" x14ac:dyDescent="0.45">
      <c r="A412" t="str">
        <f>[1]!'2405.TW-ID'</f>
        <v>2405</v>
      </c>
      <c r="B412" t="str">
        <f>[1]!'2405.TW-Name'</f>
        <v>輔信</v>
      </c>
    </row>
    <row r="413" spans="1:2" x14ac:dyDescent="0.45">
      <c r="A413" t="str">
        <f>[1]!'2417.TW-ID'</f>
        <v>2417</v>
      </c>
      <c r="B413" t="str">
        <f>[1]!'2417.TW-Name'</f>
        <v>圓剛</v>
      </c>
    </row>
    <row r="414" spans="1:2" x14ac:dyDescent="0.45">
      <c r="A414" t="str">
        <f>[1]!'2425.TW-ID'</f>
        <v>2425</v>
      </c>
      <c r="B414" t="str">
        <f>[1]!'2425.TW-Name'</f>
        <v>承啟</v>
      </c>
    </row>
    <row r="415" spans="1:2" x14ac:dyDescent="0.45">
      <c r="A415" t="str">
        <f>[1]!'2465.TW-ID'</f>
        <v>2465</v>
      </c>
      <c r="B415" t="str">
        <f>[1]!'2465.TW-Name'</f>
        <v>麗臺</v>
      </c>
    </row>
    <row r="416" spans="1:2" x14ac:dyDescent="0.45">
      <c r="A416" t="str">
        <f>[1]!'2495.TW-ID'</f>
        <v>2495</v>
      </c>
      <c r="B416" t="str">
        <f>[1]!'2495.TW-Name'</f>
        <v>普安</v>
      </c>
    </row>
    <row r="417" spans="1:2" x14ac:dyDescent="0.45">
      <c r="A417" t="str">
        <f>[1]!'3002.TW-ID'</f>
        <v>3002</v>
      </c>
      <c r="B417" t="str">
        <f>[1]!'3002.TW-Name'</f>
        <v>歐格</v>
      </c>
    </row>
    <row r="418" spans="1:2" x14ac:dyDescent="0.45">
      <c r="A418" t="str">
        <f>[1]!'3005.TW-ID'</f>
        <v>3005</v>
      </c>
      <c r="B418" t="str">
        <f>[1]!'3005.TW-Name'</f>
        <v>神基</v>
      </c>
    </row>
    <row r="419" spans="1:2" x14ac:dyDescent="0.45">
      <c r="A419" t="str">
        <f>[1]!'3013.TW-ID'</f>
        <v>3013</v>
      </c>
      <c r="B419" t="str">
        <f>[1]!'3013.TW-Name'</f>
        <v>晟銘電</v>
      </c>
    </row>
    <row r="420" spans="1:2" x14ac:dyDescent="0.45">
      <c r="A420" t="str">
        <f>[1]!'3017.TW-ID'</f>
        <v>3017</v>
      </c>
      <c r="B420" t="str">
        <f>[1]!'3017.TW-Name'</f>
        <v>奇鋐</v>
      </c>
    </row>
    <row r="421" spans="1:2" x14ac:dyDescent="0.45">
      <c r="A421" t="str">
        <f>[1]!'3022.TW-ID'</f>
        <v>3022</v>
      </c>
      <c r="B421" t="str">
        <f>[1]!'3022.TW-Name'</f>
        <v>威強電</v>
      </c>
    </row>
    <row r="422" spans="1:2" x14ac:dyDescent="0.45">
      <c r="A422" t="str">
        <f>[1]!'3046.TW-ID'</f>
        <v>3046</v>
      </c>
      <c r="B422" t="str">
        <f>[1]!'3046.TW-Name'</f>
        <v>建碁</v>
      </c>
    </row>
    <row r="423" spans="1:2" x14ac:dyDescent="0.45">
      <c r="A423" t="str">
        <f>[1]!'3057.TW-ID'</f>
        <v>3057</v>
      </c>
      <c r="B423" t="str">
        <f>[1]!'3057.TW-Name'</f>
        <v>喬鼎</v>
      </c>
    </row>
    <row r="424" spans="1:2" x14ac:dyDescent="0.45">
      <c r="A424" t="str">
        <f>[1]!'3060.TW-ID'</f>
        <v>3060</v>
      </c>
      <c r="B424" t="str">
        <f>[1]!'3060.TW-Name'</f>
        <v>銘異</v>
      </c>
    </row>
    <row r="425" spans="1:2" x14ac:dyDescent="0.45">
      <c r="A425" t="str">
        <f>[1]!'3231.TW-ID'</f>
        <v>3231</v>
      </c>
      <c r="B425" t="str">
        <f>[1]!'3231.TW-Name'</f>
        <v>緯創</v>
      </c>
    </row>
    <row r="426" spans="1:2" x14ac:dyDescent="0.45">
      <c r="A426" t="str">
        <f>[1]!'3416.TW-ID'</f>
        <v>3416</v>
      </c>
      <c r="B426" t="str">
        <f>[1]!'3416.TW-Name'</f>
        <v>融程電</v>
      </c>
    </row>
    <row r="427" spans="1:2" x14ac:dyDescent="0.45">
      <c r="A427" t="str">
        <f>[1]!'3494.TW-ID'</f>
        <v>3494</v>
      </c>
      <c r="B427" t="str">
        <f>[1]!'3494.TW-Name'</f>
        <v>誠研</v>
      </c>
    </row>
    <row r="428" spans="1:2" x14ac:dyDescent="0.45">
      <c r="A428" t="str">
        <f>[1]!'3515.TW-ID'</f>
        <v>3515</v>
      </c>
      <c r="B428" t="str">
        <f>[1]!'3515.TW-Name'</f>
        <v>華擎</v>
      </c>
    </row>
    <row r="429" spans="1:2" x14ac:dyDescent="0.45">
      <c r="A429" t="str">
        <f>[1]!'3652.TW-ID'</f>
        <v>3652</v>
      </c>
      <c r="B429" t="str">
        <f>[1]!'3652.TW-Name'</f>
        <v>精聯</v>
      </c>
    </row>
    <row r="430" spans="1:2" x14ac:dyDescent="0.45">
      <c r="A430" t="str">
        <f>[1]!'3701.TW-ID'</f>
        <v>3701</v>
      </c>
      <c r="B430" t="str">
        <f>[1]!'3701.TW-Name'</f>
        <v>大眾控</v>
      </c>
    </row>
    <row r="431" spans="1:2" x14ac:dyDescent="0.45">
      <c r="A431" t="str">
        <f>[1]!'3706.TW-ID'</f>
        <v>3706</v>
      </c>
      <c r="B431" t="str">
        <f>[1]!'3706.TW-Name'</f>
        <v>神達</v>
      </c>
    </row>
    <row r="432" spans="1:2" x14ac:dyDescent="0.45">
      <c r="A432" t="str">
        <f>[1]!'3712.TW-ID'</f>
        <v>3712</v>
      </c>
      <c r="B432" t="str">
        <f>[1]!'3712.TW-Name'</f>
        <v>永崴投控</v>
      </c>
    </row>
    <row r="433" spans="1:2" x14ac:dyDescent="0.45">
      <c r="A433" t="str">
        <f>[1]!'4916.TW-ID'</f>
        <v>4916</v>
      </c>
      <c r="B433" t="str">
        <f>[1]!'4916.TW-Name'</f>
        <v>事欣科</v>
      </c>
    </row>
    <row r="434" spans="1:2" x14ac:dyDescent="0.45">
      <c r="A434" t="str">
        <f>[1]!'4938.TW-ID'</f>
        <v>4938</v>
      </c>
      <c r="B434" t="str">
        <f>[1]!'4938.TW-Name'</f>
        <v>和碩</v>
      </c>
    </row>
    <row r="435" spans="1:2" x14ac:dyDescent="0.45">
      <c r="A435" t="str">
        <f>[1]!'5215.TW-ID'</f>
        <v>5215</v>
      </c>
      <c r="B435" t="str">
        <f>[1]!'5215.TW-Name'</f>
        <v>科嘉-KY</v>
      </c>
    </row>
    <row r="436" spans="1:2" x14ac:dyDescent="0.45">
      <c r="A436" t="str">
        <f>[1]!'5258.TW-ID'</f>
        <v>5258</v>
      </c>
      <c r="B436" t="str">
        <f>[1]!'5258.TW-Name'</f>
        <v>虹堡</v>
      </c>
    </row>
    <row r="437" spans="1:2" x14ac:dyDescent="0.45">
      <c r="A437" t="str">
        <f>[1]!'6117.TW-ID'</f>
        <v>6117</v>
      </c>
      <c r="B437" t="str">
        <f>[1]!'6117.TW-Name'</f>
        <v>迎廣</v>
      </c>
    </row>
    <row r="438" spans="1:2" x14ac:dyDescent="0.45">
      <c r="A438" t="str">
        <f>[1]!'6128.TW-ID'</f>
        <v>6128</v>
      </c>
      <c r="B438" t="str">
        <f>[1]!'6128.TW-Name'</f>
        <v>上福</v>
      </c>
    </row>
    <row r="439" spans="1:2" x14ac:dyDescent="0.45">
      <c r="A439" t="str">
        <f>[1]!'6166.TW-ID'</f>
        <v>6166</v>
      </c>
      <c r="B439" t="str">
        <f>[1]!'6166.TW-Name'</f>
        <v>凌華</v>
      </c>
    </row>
    <row r="440" spans="1:2" x14ac:dyDescent="0.45">
      <c r="A440" t="str">
        <f>[1]!'6206.TW-ID'</f>
        <v>6206</v>
      </c>
      <c r="B440" t="str">
        <f>[1]!'6206.TW-Name'</f>
        <v>飛捷</v>
      </c>
    </row>
    <row r="441" spans="1:2" x14ac:dyDescent="0.45">
      <c r="A441" t="str">
        <f>[1]!'6230.TW-ID'</f>
        <v>6230</v>
      </c>
      <c r="B441" t="str">
        <f>[1]!'6230.TW-Name'</f>
        <v>尼得科超眾</v>
      </c>
    </row>
    <row r="442" spans="1:2" x14ac:dyDescent="0.45">
      <c r="A442" t="str">
        <f>[1]!'6235.TW-ID'</f>
        <v>6235</v>
      </c>
      <c r="B442" t="str">
        <f>[1]!'6235.TW-Name'</f>
        <v>華孚</v>
      </c>
    </row>
    <row r="443" spans="1:2" x14ac:dyDescent="0.45">
      <c r="A443" t="str">
        <f>[1]!'6277.TW-ID'</f>
        <v>6277</v>
      </c>
      <c r="B443" t="str">
        <f>[1]!'6277.TW-Name'</f>
        <v>宏正</v>
      </c>
    </row>
    <row r="444" spans="1:2" x14ac:dyDescent="0.45">
      <c r="A444" t="str">
        <f>[1]!'6414.TW-ID'</f>
        <v>6414</v>
      </c>
      <c r="B444" t="str">
        <f>[1]!'6414.TW-Name'</f>
        <v>樺漢</v>
      </c>
    </row>
    <row r="445" spans="1:2" x14ac:dyDescent="0.45">
      <c r="A445" t="str">
        <f>[1]!'6579.TW-ID'</f>
        <v>6579</v>
      </c>
      <c r="B445" t="str">
        <f>[1]!'6579.TW-Name'</f>
        <v>研揚</v>
      </c>
    </row>
    <row r="446" spans="1:2" x14ac:dyDescent="0.45">
      <c r="A446" t="str">
        <f>[1]!'6591.TW-ID'</f>
        <v>6591</v>
      </c>
      <c r="B446" t="str">
        <f>[1]!'6591.TW-Name'</f>
        <v>動力-KY</v>
      </c>
    </row>
    <row r="447" spans="1:2" x14ac:dyDescent="0.45">
      <c r="A447" t="str">
        <f>[1]!'6669.TW-ID'</f>
        <v>6669</v>
      </c>
      <c r="B447" t="str">
        <f>[1]!'6669.TW-Name'</f>
        <v>緯穎</v>
      </c>
    </row>
    <row r="448" spans="1:2" x14ac:dyDescent="0.45">
      <c r="A448" t="str">
        <f>[1]!'6933.TW-ID'</f>
        <v>6933</v>
      </c>
      <c r="B448" t="str">
        <f>[1]!'6933.TW-Name'</f>
        <v>AMAX-KY</v>
      </c>
    </row>
    <row r="449" spans="1:2" x14ac:dyDescent="0.45">
      <c r="A449" t="str">
        <f>[1]!'8114.TW-ID'</f>
        <v>8114</v>
      </c>
      <c r="B449" t="str">
        <f>[1]!'8114.TW-Name'</f>
        <v>振樺電</v>
      </c>
    </row>
    <row r="450" spans="1:2" x14ac:dyDescent="0.45">
      <c r="A450" t="str">
        <f>[1]!'8163.TW-ID'</f>
        <v>8163</v>
      </c>
      <c r="B450" t="str">
        <f>[1]!'8163.TW-Name'</f>
        <v>達方</v>
      </c>
    </row>
    <row r="451" spans="1:2" x14ac:dyDescent="0.45">
      <c r="A451" t="str">
        <f>[1]!'8210.TW-ID'</f>
        <v>8210</v>
      </c>
      <c r="B451" t="str">
        <f>[1]!'8210.TW-Name'</f>
        <v>勤誠</v>
      </c>
    </row>
    <row r="452" spans="1:2" x14ac:dyDescent="0.45">
      <c r="A452" t="str">
        <f>[1]!'9912.TW-ID'</f>
        <v>9912</v>
      </c>
      <c r="B452" t="str">
        <f>[1]!'9912.TW-Name'</f>
        <v>偉聯</v>
      </c>
    </row>
    <row r="453" spans="1:2" x14ac:dyDescent="0.45">
      <c r="A453" t="str">
        <f>[1]!'2323.TW-ID'</f>
        <v>2323</v>
      </c>
      <c r="B453" t="str">
        <f>[1]!'2323.TW-Name'</f>
        <v>中環</v>
      </c>
    </row>
    <row r="454" spans="1:2" x14ac:dyDescent="0.45">
      <c r="A454" t="str">
        <f>[1]!'2349.TW-ID'</f>
        <v>2349</v>
      </c>
      <c r="B454" t="str">
        <f>[1]!'2349.TW-Name'</f>
        <v>錸德</v>
      </c>
    </row>
    <row r="455" spans="1:2" x14ac:dyDescent="0.45">
      <c r="A455" t="str">
        <f>[1]!'2374.TW-ID'</f>
        <v>2374</v>
      </c>
      <c r="B455" t="str">
        <f>[1]!'2374.TW-Name'</f>
        <v>佳能</v>
      </c>
    </row>
    <row r="456" spans="1:2" x14ac:dyDescent="0.45">
      <c r="A456" t="str">
        <f>[1]!'2393.TW-ID'</f>
        <v>2393</v>
      </c>
      <c r="B456" t="str">
        <f>[1]!'2393.TW-Name'</f>
        <v>億光</v>
      </c>
    </row>
    <row r="457" spans="1:2" x14ac:dyDescent="0.45">
      <c r="A457" t="str">
        <f>[1]!'2406.TW-ID'</f>
        <v>2406</v>
      </c>
      <c r="B457" t="str">
        <f>[1]!'2406.TW-Name'</f>
        <v>國碩</v>
      </c>
    </row>
    <row r="458" spans="1:2" x14ac:dyDescent="0.45">
      <c r="A458" t="str">
        <f>[1]!'2409.TW-ID'</f>
        <v>2409</v>
      </c>
      <c r="B458" t="str">
        <f>[1]!'2409.TW-Name'</f>
        <v>友達</v>
      </c>
    </row>
    <row r="459" spans="1:2" x14ac:dyDescent="0.45">
      <c r="A459" t="str">
        <f>[1]!'2426.TW-ID'</f>
        <v>2426</v>
      </c>
      <c r="B459" t="str">
        <f>[1]!'2426.TW-Name'</f>
        <v>鼎元</v>
      </c>
    </row>
    <row r="460" spans="1:2" x14ac:dyDescent="0.45">
      <c r="A460" t="str">
        <f>[1]!'2429.TW-ID'</f>
        <v>2429</v>
      </c>
      <c r="B460" t="str">
        <f>[1]!'2429.TW-Name'</f>
        <v>銘旺科</v>
      </c>
    </row>
    <row r="461" spans="1:2" x14ac:dyDescent="0.45">
      <c r="A461" t="str">
        <f>[1]!'2438.TW-ID'</f>
        <v>2438</v>
      </c>
      <c r="B461" t="str">
        <f>[1]!'2438.TW-Name'</f>
        <v>翔耀</v>
      </c>
    </row>
    <row r="462" spans="1:2" x14ac:dyDescent="0.45">
      <c r="A462" t="str">
        <f>[1]!'2466.TW-ID'</f>
        <v>2466</v>
      </c>
      <c r="B462" t="str">
        <f>[1]!'2466.TW-Name'</f>
        <v>冠西電</v>
      </c>
    </row>
    <row r="463" spans="1:2" x14ac:dyDescent="0.45">
      <c r="A463" t="str">
        <f>[1]!'2486.TW-ID'</f>
        <v>2486</v>
      </c>
      <c r="B463" t="str">
        <f>[1]!'2486.TW-Name'</f>
        <v>一詮</v>
      </c>
    </row>
    <row r="464" spans="1:2" x14ac:dyDescent="0.45">
      <c r="A464" t="str">
        <f>[1]!'2489.TW-ID'</f>
        <v>2489</v>
      </c>
      <c r="B464" t="str">
        <f>[1]!'2489.TW-Name'</f>
        <v>瑞軒</v>
      </c>
    </row>
    <row r="465" spans="1:2" x14ac:dyDescent="0.45">
      <c r="A465" t="str">
        <f>[1]!'2491.TW-ID'</f>
        <v>2491</v>
      </c>
      <c r="B465" t="str">
        <f>[1]!'2491.TW-Name'</f>
        <v>吉祥全</v>
      </c>
    </row>
    <row r="466" spans="1:2" x14ac:dyDescent="0.45">
      <c r="A466" t="str">
        <f>[1]!'3008.TW-ID'</f>
        <v>3008</v>
      </c>
      <c r="B466" t="str">
        <f>[1]!'3008.TW-Name'</f>
        <v>大立光</v>
      </c>
    </row>
    <row r="467" spans="1:2" x14ac:dyDescent="0.45">
      <c r="A467" t="str">
        <f>[1]!'3019.TW-ID'</f>
        <v>3019</v>
      </c>
      <c r="B467" t="str">
        <f>[1]!'3019.TW-Name'</f>
        <v>亞光</v>
      </c>
    </row>
    <row r="468" spans="1:2" x14ac:dyDescent="0.45">
      <c r="A468" t="str">
        <f>[1]!'3024.TW-ID'</f>
        <v>3024</v>
      </c>
      <c r="B468" t="str">
        <f>[1]!'3024.TW-Name'</f>
        <v>憶聲</v>
      </c>
    </row>
    <row r="469" spans="1:2" x14ac:dyDescent="0.45">
      <c r="A469" t="str">
        <f>[1]!'3031.TW-ID'</f>
        <v>3031</v>
      </c>
      <c r="B469" t="str">
        <f>[1]!'3031.TW-Name'</f>
        <v>佰鴻</v>
      </c>
    </row>
    <row r="470" spans="1:2" x14ac:dyDescent="0.45">
      <c r="A470" t="str">
        <f>[1]!'3038.TW-ID'</f>
        <v>3038</v>
      </c>
      <c r="B470" t="str">
        <f>[1]!'3038.TW-Name'</f>
        <v>全台</v>
      </c>
    </row>
    <row r="471" spans="1:2" x14ac:dyDescent="0.45">
      <c r="A471" t="str">
        <f>[1]!'3049.TW-ID'</f>
        <v>3049</v>
      </c>
      <c r="B471" t="str">
        <f>[1]!'3049.TW-Name'</f>
        <v>精金</v>
      </c>
    </row>
    <row r="472" spans="1:2" x14ac:dyDescent="0.45">
      <c r="A472" t="str">
        <f>[1]!'3050.TW-ID'</f>
        <v>3050</v>
      </c>
      <c r="B472" t="str">
        <f>[1]!'3050.TW-Name'</f>
        <v>鈺德</v>
      </c>
    </row>
    <row r="473" spans="1:2" x14ac:dyDescent="0.45">
      <c r="A473" t="str">
        <f>[1]!'3051.TW-ID'</f>
        <v>3051</v>
      </c>
      <c r="B473" t="str">
        <f>[1]!'3051.TW-Name'</f>
        <v>力特</v>
      </c>
    </row>
    <row r="474" spans="1:2" x14ac:dyDescent="0.45">
      <c r="A474" t="str">
        <f>[1]!'3059.TW-ID'</f>
        <v>3059</v>
      </c>
      <c r="B474" t="str">
        <f>[1]!'3059.TW-Name'</f>
        <v>華晶科</v>
      </c>
    </row>
    <row r="475" spans="1:2" x14ac:dyDescent="0.45">
      <c r="A475" t="str">
        <f>[1]!'3149.TW-ID'</f>
        <v>3149</v>
      </c>
      <c r="B475" t="str">
        <f>[1]!'3149.TW-Name'</f>
        <v>正達</v>
      </c>
    </row>
    <row r="476" spans="1:2" x14ac:dyDescent="0.45">
      <c r="A476" t="str">
        <f>[1]!'3356.TW-ID'</f>
        <v>3356</v>
      </c>
      <c r="B476" t="str">
        <f>[1]!'3356.TW-Name'</f>
        <v>奇偶</v>
      </c>
    </row>
    <row r="477" spans="1:2" x14ac:dyDescent="0.45">
      <c r="A477" t="str">
        <f>[1]!'3406.TW-ID'</f>
        <v>3406</v>
      </c>
      <c r="B477" t="str">
        <f>[1]!'3406.TW-Name'</f>
        <v>玉晶光</v>
      </c>
    </row>
    <row r="478" spans="1:2" x14ac:dyDescent="0.45">
      <c r="A478" t="str">
        <f>[1]!'3437.TW-ID'</f>
        <v>3437</v>
      </c>
      <c r="B478" t="str">
        <f>[1]!'3437.TW-Name'</f>
        <v>榮創</v>
      </c>
    </row>
    <row r="479" spans="1:2" x14ac:dyDescent="0.45">
      <c r="A479" t="str">
        <f>[1]!'3454.TW-ID'</f>
        <v>3454</v>
      </c>
      <c r="B479" t="str">
        <f>[1]!'3454.TW-Name'</f>
        <v>晶睿</v>
      </c>
    </row>
    <row r="480" spans="1:2" x14ac:dyDescent="0.45">
      <c r="A480" t="str">
        <f>[1]!'3481.TW-ID'</f>
        <v>3481</v>
      </c>
      <c r="B480" t="str">
        <f>[1]!'3481.TW-Name'</f>
        <v>群創</v>
      </c>
    </row>
    <row r="481" spans="1:2" x14ac:dyDescent="0.45">
      <c r="A481" t="str">
        <f>[1]!'3504.TW-ID'</f>
        <v>3504</v>
      </c>
      <c r="B481" t="str">
        <f>[1]!'3504.TW-Name'</f>
        <v>揚明光</v>
      </c>
    </row>
    <row r="482" spans="1:2" x14ac:dyDescent="0.45">
      <c r="A482" t="str">
        <f>[1]!'3535.TW-ID'</f>
        <v>3535</v>
      </c>
      <c r="B482" t="str">
        <f>[1]!'3535.TW-Name'</f>
        <v>晶彩科</v>
      </c>
    </row>
    <row r="483" spans="1:2" x14ac:dyDescent="0.45">
      <c r="A483" t="str">
        <f>[1]!'3543.TW-ID'</f>
        <v>3543</v>
      </c>
      <c r="B483" t="str">
        <f>[1]!'3543.TW-Name'</f>
        <v>州巧</v>
      </c>
    </row>
    <row r="484" spans="1:2" x14ac:dyDescent="0.45">
      <c r="A484" t="str">
        <f>[1]!'3563.TW-ID'</f>
        <v>3563</v>
      </c>
      <c r="B484" t="str">
        <f>[1]!'3563.TW-Name'</f>
        <v>牧德</v>
      </c>
    </row>
    <row r="485" spans="1:2" x14ac:dyDescent="0.45">
      <c r="A485" t="str">
        <f>[1]!'3576.TW-ID'</f>
        <v>3576</v>
      </c>
      <c r="B485" t="str">
        <f>[1]!'3576.TW-Name'</f>
        <v>聯合再生</v>
      </c>
    </row>
    <row r="486" spans="1:2" x14ac:dyDescent="0.45">
      <c r="A486" t="str">
        <f>[1]!'3591.TW-ID'</f>
        <v>3591</v>
      </c>
      <c r="B486" t="str">
        <f>[1]!'3591.TW-Name'</f>
        <v>艾笛森</v>
      </c>
    </row>
    <row r="487" spans="1:2" x14ac:dyDescent="0.45">
      <c r="A487" t="str">
        <f>[1]!'3622.TW-ID'</f>
        <v>3622</v>
      </c>
      <c r="B487" t="str">
        <f>[1]!'3622.TW-Name'</f>
        <v>洋華</v>
      </c>
    </row>
    <row r="488" spans="1:2" x14ac:dyDescent="0.45">
      <c r="A488" t="str">
        <f>[1]!'3673.TW-ID'</f>
        <v>3673</v>
      </c>
      <c r="B488" t="str">
        <f>[1]!'3673.TW-Name'</f>
        <v>TPK-KY</v>
      </c>
    </row>
    <row r="489" spans="1:2" x14ac:dyDescent="0.45">
      <c r="A489" t="str">
        <f>[1]!'3714.TW-ID'</f>
        <v>3714</v>
      </c>
      <c r="B489" t="str">
        <f>[1]!'3714.TW-Name'</f>
        <v>富采</v>
      </c>
    </row>
    <row r="490" spans="1:2" x14ac:dyDescent="0.45">
      <c r="A490" t="str">
        <f>[1]!'4934.TW-ID'</f>
        <v>4934</v>
      </c>
      <c r="B490" t="str">
        <f>[1]!'4934.TW-Name'</f>
        <v>太極</v>
      </c>
    </row>
    <row r="491" spans="1:2" x14ac:dyDescent="0.45">
      <c r="A491" t="str">
        <f>[1]!'4935.TW-ID'</f>
        <v>4935</v>
      </c>
      <c r="B491" t="str">
        <f>[1]!'4935.TW-Name'</f>
        <v>茂林-KY</v>
      </c>
    </row>
    <row r="492" spans="1:2" x14ac:dyDescent="0.45">
      <c r="A492" t="str">
        <f>[1]!'4942.TW-ID'</f>
        <v>4942</v>
      </c>
      <c r="B492" t="str">
        <f>[1]!'4942.TW-Name'</f>
        <v>嘉彰</v>
      </c>
    </row>
    <row r="493" spans="1:2" x14ac:dyDescent="0.45">
      <c r="A493" t="str">
        <f>[1]!'4956.TW-ID'</f>
        <v>4956</v>
      </c>
      <c r="B493" t="str">
        <f>[1]!'4956.TW-Name'</f>
        <v>光鋐</v>
      </c>
    </row>
    <row r="494" spans="1:2" x14ac:dyDescent="0.45">
      <c r="A494" t="str">
        <f>[1]!'4960.TW-ID'</f>
        <v>4960</v>
      </c>
      <c r="B494" t="str">
        <f>[1]!'4960.TW-Name'</f>
        <v>誠美材</v>
      </c>
    </row>
    <row r="495" spans="1:2" x14ac:dyDescent="0.45">
      <c r="A495" t="str">
        <f>[1]!'4976.TW-ID'</f>
        <v>4976</v>
      </c>
      <c r="B495" t="str">
        <f>[1]!'4976.TW-Name'</f>
        <v>佳凌</v>
      </c>
    </row>
    <row r="496" spans="1:2" x14ac:dyDescent="0.45">
      <c r="A496" t="str">
        <f>[1]!'5234.TW-ID'</f>
        <v>5234</v>
      </c>
      <c r="B496" t="str">
        <f>[1]!'5234.TW-Name'</f>
        <v>達興材料</v>
      </c>
    </row>
    <row r="497" spans="1:2" x14ac:dyDescent="0.45">
      <c r="A497" t="str">
        <f>[1]!'5243.TW-ID'</f>
        <v>5243</v>
      </c>
      <c r="B497" t="str">
        <f>[1]!'5243.TW-Name'</f>
        <v>乙盛-KY</v>
      </c>
    </row>
    <row r="498" spans="1:2" x14ac:dyDescent="0.45">
      <c r="A498" t="str">
        <f>[1]!'5244.TW-ID'</f>
        <v>5244</v>
      </c>
      <c r="B498" t="str">
        <f>[1]!'5244.TW-Name'</f>
        <v>弘凱</v>
      </c>
    </row>
    <row r="499" spans="1:2" x14ac:dyDescent="0.45">
      <c r="A499" t="str">
        <f>[1]!'5484.TW-ID'</f>
        <v>5484</v>
      </c>
      <c r="B499" t="str">
        <f>[1]!'5484.TW-Name'</f>
        <v>慧友</v>
      </c>
    </row>
    <row r="500" spans="1:2" x14ac:dyDescent="0.45">
      <c r="A500" t="str">
        <f>[1]!'6116.TW-ID'</f>
        <v>6116</v>
      </c>
      <c r="B500" t="str">
        <f>[1]!'6116.TW-Name'</f>
        <v>彩晶</v>
      </c>
    </row>
    <row r="501" spans="1:2" x14ac:dyDescent="0.45">
      <c r="A501" t="str">
        <f>[1]!'6120.TW-ID'</f>
        <v>6120</v>
      </c>
      <c r="B501" t="str">
        <f>[1]!'6120.TW-Name'</f>
        <v>達運</v>
      </c>
    </row>
    <row r="502" spans="1:2" x14ac:dyDescent="0.45">
      <c r="A502" t="str">
        <f>[1]!'6164.TW-ID'</f>
        <v>6164</v>
      </c>
      <c r="B502" t="str">
        <f>[1]!'6164.TW-Name'</f>
        <v>華興</v>
      </c>
    </row>
    <row r="503" spans="1:2" x14ac:dyDescent="0.45">
      <c r="A503" t="str">
        <f>[1]!'6168.TW-ID'</f>
        <v>6168</v>
      </c>
      <c r="B503" t="str">
        <f>[1]!'6168.TW-Name'</f>
        <v>宏齊</v>
      </c>
    </row>
    <row r="504" spans="1:2" x14ac:dyDescent="0.45">
      <c r="A504" t="str">
        <f>[1]!'6176.TW-ID'</f>
        <v>6176</v>
      </c>
      <c r="B504" t="str">
        <f>[1]!'6176.TW-Name'</f>
        <v>瑞儀</v>
      </c>
    </row>
    <row r="505" spans="1:2" x14ac:dyDescent="0.45">
      <c r="A505" t="str">
        <f>[1]!'6209.TW-ID'</f>
        <v>6209</v>
      </c>
      <c r="B505" t="str">
        <f>[1]!'6209.TW-Name'</f>
        <v>今國光</v>
      </c>
    </row>
    <row r="506" spans="1:2" x14ac:dyDescent="0.45">
      <c r="A506" t="str">
        <f>[1]!'6225.TW-ID'</f>
        <v>6225</v>
      </c>
      <c r="B506" t="str">
        <f>[1]!'6225.TW-Name'</f>
        <v>天瀚</v>
      </c>
    </row>
    <row r="507" spans="1:2" x14ac:dyDescent="0.45">
      <c r="A507" t="str">
        <f>[1]!'6226.TW-ID'</f>
        <v>6226</v>
      </c>
      <c r="B507" t="str">
        <f>[1]!'6226.TW-Name'</f>
        <v>光鼎</v>
      </c>
    </row>
    <row r="508" spans="1:2" x14ac:dyDescent="0.45">
      <c r="A508" t="str">
        <f>[1]!'6278.TW-ID'</f>
        <v>6278</v>
      </c>
      <c r="B508" t="str">
        <f>[1]!'6278.TW-Name'</f>
        <v>台表科</v>
      </c>
    </row>
    <row r="509" spans="1:2" x14ac:dyDescent="0.45">
      <c r="A509" t="str">
        <f>[1]!'6405.TW-ID'</f>
        <v>6405</v>
      </c>
      <c r="B509" t="str">
        <f>[1]!'6405.TW-Name'</f>
        <v>悅城</v>
      </c>
    </row>
    <row r="510" spans="1:2" x14ac:dyDescent="0.45">
      <c r="A510" t="str">
        <f>[1]!'6443.TW-ID'</f>
        <v>6443</v>
      </c>
      <c r="B510" t="str">
        <f>[1]!'6443.TW-Name'</f>
        <v>元晶</v>
      </c>
    </row>
    <row r="511" spans="1:2" x14ac:dyDescent="0.45">
      <c r="A511" t="str">
        <f>[1]!'6456.TW-ID'</f>
        <v>6456</v>
      </c>
      <c r="B511" t="str">
        <f>[1]!'6456.TW-Name'</f>
        <v>GIS-KY</v>
      </c>
    </row>
    <row r="512" spans="1:2" x14ac:dyDescent="0.45">
      <c r="A512" t="str">
        <f>[1]!'6477.TW-ID'</f>
        <v>6477</v>
      </c>
      <c r="B512" t="str">
        <f>[1]!'6477.TW-Name'</f>
        <v>安集</v>
      </c>
    </row>
    <row r="513" spans="1:2" x14ac:dyDescent="0.45">
      <c r="A513" t="str">
        <f>[1]!'6668.TW-ID'</f>
        <v>6668</v>
      </c>
      <c r="B513" t="str">
        <f>[1]!'6668.TW-Name'</f>
        <v>中揚光</v>
      </c>
    </row>
    <row r="514" spans="1:2" x14ac:dyDescent="0.45">
      <c r="A514" t="str">
        <f>[1]!'6706.TW-ID'</f>
        <v>6706</v>
      </c>
      <c r="B514" t="str">
        <f>[1]!'6706.TW-Name'</f>
        <v>惠特</v>
      </c>
    </row>
    <row r="515" spans="1:2" x14ac:dyDescent="0.45">
      <c r="A515" t="str">
        <f>[1]!'6742.TW-ID'</f>
        <v>6742</v>
      </c>
      <c r="B515" t="str">
        <f>[1]!'6742.TW-Name'</f>
        <v>澤米</v>
      </c>
    </row>
    <row r="516" spans="1:2" x14ac:dyDescent="0.45">
      <c r="A516" t="str">
        <f>[1]!'6916.TW-ID'</f>
        <v>6916</v>
      </c>
      <c r="B516" t="str">
        <f>[1]!'6916.TW-Name'</f>
        <v>華凌</v>
      </c>
    </row>
    <row r="517" spans="1:2" x14ac:dyDescent="0.45">
      <c r="A517" t="str">
        <f>[1]!'8104.TW-ID'</f>
        <v>8104</v>
      </c>
      <c r="B517" t="str">
        <f>[1]!'8104.TW-Name'</f>
        <v>錸寶</v>
      </c>
    </row>
    <row r="518" spans="1:2" x14ac:dyDescent="0.45">
      <c r="A518" t="str">
        <f>[1]!'8105.TW-ID'</f>
        <v>8105</v>
      </c>
      <c r="B518" t="str">
        <f>[1]!'8105.TW-Name'</f>
        <v>凌巨</v>
      </c>
    </row>
    <row r="519" spans="1:2" x14ac:dyDescent="0.45">
      <c r="A519" t="str">
        <f>[1]!'8215.TW-ID'</f>
        <v>8215</v>
      </c>
      <c r="B519" t="str">
        <f>[1]!'8215.TW-Name'</f>
        <v>明基材</v>
      </c>
    </row>
    <row r="520" spans="1:2" x14ac:dyDescent="0.45">
      <c r="A520" t="str">
        <f>[1]!'2314.TW-ID'</f>
        <v>2314</v>
      </c>
      <c r="B520" t="str">
        <f>[1]!'2314.TW-Name'</f>
        <v>台揚</v>
      </c>
    </row>
    <row r="521" spans="1:2" x14ac:dyDescent="0.45">
      <c r="A521" t="str">
        <f>[1]!'2321.TW-ID'</f>
        <v>2321</v>
      </c>
      <c r="B521" t="str">
        <f>[1]!'2321.TW-Name'</f>
        <v>東訊</v>
      </c>
    </row>
    <row r="522" spans="1:2" x14ac:dyDescent="0.45">
      <c r="A522" t="str">
        <f>[1]!'2332.TW-ID'</f>
        <v>2332</v>
      </c>
      <c r="B522" t="str">
        <f>[1]!'2332.TW-Name'</f>
        <v>友訊</v>
      </c>
    </row>
    <row r="523" spans="1:2" x14ac:dyDescent="0.45">
      <c r="A523" t="str">
        <f>[1]!'2345.TW-ID'</f>
        <v>2345</v>
      </c>
      <c r="B523" t="str">
        <f>[1]!'2345.TW-Name'</f>
        <v>智邦</v>
      </c>
    </row>
    <row r="524" spans="1:2" x14ac:dyDescent="0.45">
      <c r="A524" t="str">
        <f>[1]!'2412.TW-ID'</f>
        <v>2412</v>
      </c>
      <c r="B524" t="str">
        <f>[1]!'2412.TW-Name'</f>
        <v>中華電</v>
      </c>
    </row>
    <row r="525" spans="1:2" x14ac:dyDescent="0.45">
      <c r="A525" t="str">
        <f>[1]!'2419.TW-ID'</f>
        <v>2419</v>
      </c>
      <c r="B525" t="str">
        <f>[1]!'2419.TW-Name'</f>
        <v>仲琦</v>
      </c>
    </row>
    <row r="526" spans="1:2" x14ac:dyDescent="0.45">
      <c r="A526" t="str">
        <f>[1]!'2424.TW-ID'</f>
        <v>2424</v>
      </c>
      <c r="B526" t="str">
        <f>[1]!'2424.TW-Name'</f>
        <v>隴華</v>
      </c>
    </row>
    <row r="527" spans="1:2" x14ac:dyDescent="0.45">
      <c r="A527" t="str">
        <f>[1]!'2439.TW-ID'</f>
        <v>2439</v>
      </c>
      <c r="B527" t="str">
        <f>[1]!'2439.TW-Name'</f>
        <v>美律</v>
      </c>
    </row>
    <row r="528" spans="1:2" x14ac:dyDescent="0.45">
      <c r="A528" t="str">
        <f>[1]!'2444.TW-ID'</f>
        <v>2444</v>
      </c>
      <c r="B528" t="str">
        <f>[1]!'2444.TW-Name'</f>
        <v>兆勁</v>
      </c>
    </row>
    <row r="529" spans="1:2" x14ac:dyDescent="0.45">
      <c r="A529" t="str">
        <f>[1]!'2450.TW-ID'</f>
        <v>2450</v>
      </c>
      <c r="B529" t="str">
        <f>[1]!'2450.TW-Name'</f>
        <v>神腦</v>
      </c>
    </row>
    <row r="530" spans="1:2" x14ac:dyDescent="0.45">
      <c r="A530" t="str">
        <f>[1]!'2455.TW-ID'</f>
        <v>2455</v>
      </c>
      <c r="B530" t="str">
        <f>[1]!'2455.TW-Name'</f>
        <v>全新</v>
      </c>
    </row>
    <row r="531" spans="1:2" x14ac:dyDescent="0.45">
      <c r="A531" t="str">
        <f>[1]!'2485.TW-ID'</f>
        <v>2485</v>
      </c>
      <c r="B531" t="str">
        <f>[1]!'2485.TW-Name'</f>
        <v>兆赫</v>
      </c>
    </row>
    <row r="532" spans="1:2" x14ac:dyDescent="0.45">
      <c r="A532" t="str">
        <f>[1]!'2498.TW-ID'</f>
        <v>2498</v>
      </c>
      <c r="B532" t="str">
        <f>[1]!'2498.TW-Name'</f>
        <v>宏達電</v>
      </c>
    </row>
    <row r="533" spans="1:2" x14ac:dyDescent="0.45">
      <c r="A533" t="str">
        <f>[1]!'3027.TW-ID'</f>
        <v>3027</v>
      </c>
      <c r="B533" t="str">
        <f>[1]!'3027.TW-Name'</f>
        <v>盛達</v>
      </c>
    </row>
    <row r="534" spans="1:2" x14ac:dyDescent="0.45">
      <c r="A534" t="str">
        <f>[1]!'3045.TW-ID'</f>
        <v>3045</v>
      </c>
      <c r="B534" t="str">
        <f>[1]!'3045.TW-Name'</f>
        <v>台灣大</v>
      </c>
    </row>
    <row r="535" spans="1:2" x14ac:dyDescent="0.45">
      <c r="A535" t="str">
        <f>[1]!'3047.TW-ID'</f>
        <v>3047</v>
      </c>
      <c r="B535" t="str">
        <f>[1]!'3047.TW-Name'</f>
        <v>訊舟</v>
      </c>
    </row>
    <row r="536" spans="1:2" x14ac:dyDescent="0.45">
      <c r="A536" t="str">
        <f>[1]!'3062.TW-ID'</f>
        <v>3062</v>
      </c>
      <c r="B536" t="str">
        <f>[1]!'3062.TW-Name'</f>
        <v>建漢</v>
      </c>
    </row>
    <row r="537" spans="1:2" x14ac:dyDescent="0.45">
      <c r="A537" t="str">
        <f>[1]!'3138.TW-ID'</f>
        <v>3138</v>
      </c>
      <c r="B537" t="str">
        <f>[1]!'3138.TW-Name'</f>
        <v>耀登</v>
      </c>
    </row>
    <row r="538" spans="1:2" x14ac:dyDescent="0.45">
      <c r="A538" t="str">
        <f>[1]!'3311.TW-ID'</f>
        <v>3311</v>
      </c>
      <c r="B538" t="str">
        <f>[1]!'3311.TW-Name'</f>
        <v>閎暉</v>
      </c>
    </row>
    <row r="539" spans="1:2" x14ac:dyDescent="0.45">
      <c r="A539" t="str">
        <f>[1]!'3380.TW-ID'</f>
        <v>3380</v>
      </c>
      <c r="B539" t="str">
        <f>[1]!'3380.TW-Name'</f>
        <v>明泰</v>
      </c>
    </row>
    <row r="540" spans="1:2" x14ac:dyDescent="0.45">
      <c r="A540" t="str">
        <f>[1]!'3419.TW-ID'</f>
        <v>3419</v>
      </c>
      <c r="B540" t="str">
        <f>[1]!'3419.TW-Name'</f>
        <v>譁裕</v>
      </c>
    </row>
    <row r="541" spans="1:2" x14ac:dyDescent="0.45">
      <c r="A541" t="str">
        <f>[1]!'3447.TW-ID'</f>
        <v>3447</v>
      </c>
      <c r="B541" t="str">
        <f>[1]!'3447.TW-Name'</f>
        <v>展達</v>
      </c>
    </row>
    <row r="542" spans="1:2" x14ac:dyDescent="0.45">
      <c r="A542" t="str">
        <f>[1]!'3596.TW-ID'</f>
        <v>3596</v>
      </c>
      <c r="B542" t="str">
        <f>[1]!'3596.TW-Name'</f>
        <v>智易</v>
      </c>
    </row>
    <row r="543" spans="1:2" x14ac:dyDescent="0.45">
      <c r="A543" t="str">
        <f>[1]!'3669.TW-ID'</f>
        <v>3669</v>
      </c>
      <c r="B543" t="str">
        <f>[1]!'3669.TW-Name'</f>
        <v>圓展</v>
      </c>
    </row>
    <row r="544" spans="1:2" x14ac:dyDescent="0.45">
      <c r="A544" t="str">
        <f>[1]!'3694.TW-ID'</f>
        <v>3694</v>
      </c>
      <c r="B544" t="str">
        <f>[1]!'3694.TW-Name'</f>
        <v>海華</v>
      </c>
    </row>
    <row r="545" spans="1:2" x14ac:dyDescent="0.45">
      <c r="A545" t="str">
        <f>[1]!'3704.TW-ID'</f>
        <v>3704</v>
      </c>
      <c r="B545" t="str">
        <f>[1]!'3704.TW-Name'</f>
        <v>合勤控</v>
      </c>
    </row>
    <row r="546" spans="1:2" x14ac:dyDescent="0.45">
      <c r="A546" t="str">
        <f>[1]!'4904.TW-ID'</f>
        <v>4904</v>
      </c>
      <c r="B546" t="str">
        <f>[1]!'4904.TW-Name'</f>
        <v>遠傳</v>
      </c>
    </row>
    <row r="547" spans="1:2" x14ac:dyDescent="0.45">
      <c r="A547" t="str">
        <f>[1]!'4906.TW-ID'</f>
        <v>4906</v>
      </c>
      <c r="B547" t="str">
        <f>[1]!'4906.TW-Name'</f>
        <v>正文</v>
      </c>
    </row>
    <row r="548" spans="1:2" x14ac:dyDescent="0.45">
      <c r="A548" t="str">
        <f>[1]!'4977.TW-ID'</f>
        <v>4977</v>
      </c>
      <c r="B548" t="str">
        <f>[1]!'4977.TW-Name'</f>
        <v>眾達-KY</v>
      </c>
    </row>
    <row r="549" spans="1:2" x14ac:dyDescent="0.45">
      <c r="A549" t="str">
        <f>[1]!'5388.TW-ID'</f>
        <v>5388</v>
      </c>
      <c r="B549" t="str">
        <f>[1]!'5388.TW-Name'</f>
        <v>中磊</v>
      </c>
    </row>
    <row r="550" spans="1:2" x14ac:dyDescent="0.45">
      <c r="A550" t="str">
        <f>[1]!'6136.TW-ID'</f>
        <v>6136</v>
      </c>
      <c r="B550" t="str">
        <f>[1]!'6136.TW-Name'</f>
        <v>富爾特</v>
      </c>
    </row>
    <row r="551" spans="1:2" x14ac:dyDescent="0.45">
      <c r="A551" t="str">
        <f>[1]!'6142.TW-ID'</f>
        <v>6142</v>
      </c>
      <c r="B551" t="str">
        <f>[1]!'6142.TW-Name'</f>
        <v>友勁</v>
      </c>
    </row>
    <row r="552" spans="1:2" x14ac:dyDescent="0.45">
      <c r="A552" t="str">
        <f>[1]!'6152.TW-ID'</f>
        <v>6152</v>
      </c>
      <c r="B552" t="str">
        <f>[1]!'6152.TW-Name'</f>
        <v>百一</v>
      </c>
    </row>
    <row r="553" spans="1:2" x14ac:dyDescent="0.45">
      <c r="A553" t="str">
        <f>[1]!'6216.TW-ID'</f>
        <v>6216</v>
      </c>
      <c r="B553" t="str">
        <f>[1]!'6216.TW-Name'</f>
        <v>居易</v>
      </c>
    </row>
    <row r="554" spans="1:2" x14ac:dyDescent="0.45">
      <c r="A554" t="str">
        <f>[1]!'6285.TW-ID'</f>
        <v>6285</v>
      </c>
      <c r="B554" t="str">
        <f>[1]!'6285.TW-Name'</f>
        <v>啟碁</v>
      </c>
    </row>
    <row r="555" spans="1:2" x14ac:dyDescent="0.45">
      <c r="A555" t="str">
        <f>[1]!'6416.TW-ID'</f>
        <v>6416</v>
      </c>
      <c r="B555" t="str">
        <f>[1]!'6416.TW-Name'</f>
        <v>瑞祺電通</v>
      </c>
    </row>
    <row r="556" spans="1:2" x14ac:dyDescent="0.45">
      <c r="A556" t="str">
        <f>[1]!'6426.TW-ID'</f>
        <v>6426</v>
      </c>
      <c r="B556" t="str">
        <f>[1]!'6426.TW-Name'</f>
        <v>統新</v>
      </c>
    </row>
    <row r="557" spans="1:2" x14ac:dyDescent="0.45">
      <c r="A557" t="str">
        <f>[1]!'6442.TW-ID'</f>
        <v>6442</v>
      </c>
      <c r="B557" t="str">
        <f>[1]!'6442.TW-Name'</f>
        <v>光聖</v>
      </c>
    </row>
    <row r="558" spans="1:2" x14ac:dyDescent="0.45">
      <c r="A558" t="str">
        <f>[1]!'6674.TW-ID'</f>
        <v>6674</v>
      </c>
      <c r="B558" t="str">
        <f>[1]!'6674.TW-Name'</f>
        <v>鋐寶科技</v>
      </c>
    </row>
    <row r="559" spans="1:2" x14ac:dyDescent="0.45">
      <c r="A559" t="str">
        <f>[1]!'6792.TW-ID'</f>
        <v>6792</v>
      </c>
      <c r="B559" t="str">
        <f>[1]!'6792.TW-Name'</f>
        <v>詠業</v>
      </c>
    </row>
    <row r="560" spans="1:2" x14ac:dyDescent="0.45">
      <c r="A560" t="str">
        <f>[1]!'6863.TW-ID'</f>
        <v>6863</v>
      </c>
      <c r="B560" t="str">
        <f>[1]!'6863.TW-Name'</f>
        <v>永道-KY</v>
      </c>
    </row>
    <row r="561" spans="1:2" x14ac:dyDescent="0.45">
      <c r="A561" t="str">
        <f>[1]!'8011.TW-ID'</f>
        <v>8011</v>
      </c>
      <c r="B561" t="str">
        <f>[1]!'8011.TW-Name'</f>
        <v>台通</v>
      </c>
    </row>
    <row r="562" spans="1:2" x14ac:dyDescent="0.45">
      <c r="A562" t="str">
        <f>[1]!'8101.TW-ID'</f>
        <v>8101</v>
      </c>
      <c r="B562" t="str">
        <f>[1]!'8101.TW-Name'</f>
        <v>華冠</v>
      </c>
    </row>
    <row r="563" spans="1:2" x14ac:dyDescent="0.45">
      <c r="A563" t="str">
        <f>[1]!'1471.TW-ID'</f>
        <v>1471</v>
      </c>
      <c r="B563" t="str">
        <f>[1]!'1471.TW-Name'</f>
        <v>首利</v>
      </c>
    </row>
    <row r="564" spans="1:2" x14ac:dyDescent="0.45">
      <c r="A564" t="str">
        <f>[1]!'1582.TW-ID'</f>
        <v>1582</v>
      </c>
      <c r="B564" t="str">
        <f>[1]!'1582.TW-Name'</f>
        <v>信錦</v>
      </c>
    </row>
    <row r="565" spans="1:2" x14ac:dyDescent="0.45">
      <c r="A565" t="str">
        <f>[1]!'2059.TW-ID'</f>
        <v>2059</v>
      </c>
      <c r="B565" t="str">
        <f>[1]!'2059.TW-Name'</f>
        <v>川湖</v>
      </c>
    </row>
    <row r="566" spans="1:2" x14ac:dyDescent="0.45">
      <c r="A566" t="str">
        <f>[1]!'2308.TW-ID'</f>
        <v>2308</v>
      </c>
      <c r="B566" t="str">
        <f>[1]!'2308.TW-Name'</f>
        <v>台達電</v>
      </c>
    </row>
    <row r="567" spans="1:2" x14ac:dyDescent="0.45">
      <c r="A567" t="str">
        <f>[1]!'2313.TW-ID'</f>
        <v>2313</v>
      </c>
      <c r="B567" t="str">
        <f>[1]!'2313.TW-Name'</f>
        <v>華通</v>
      </c>
    </row>
    <row r="568" spans="1:2" x14ac:dyDescent="0.45">
      <c r="A568" t="str">
        <f>[1]!'2316.TW-ID'</f>
        <v>2316</v>
      </c>
      <c r="B568" t="str">
        <f>[1]!'2316.TW-Name'</f>
        <v>楠梓電</v>
      </c>
    </row>
    <row r="569" spans="1:2" x14ac:dyDescent="0.45">
      <c r="A569" t="str">
        <f>[1]!'2327.TW-ID'</f>
        <v>2327</v>
      </c>
      <c r="B569" t="str">
        <f>[1]!'2327.TW-Name'</f>
        <v>國巨</v>
      </c>
    </row>
    <row r="570" spans="1:2" x14ac:dyDescent="0.45">
      <c r="A570" t="str">
        <f>[1]!'2328.TW-ID'</f>
        <v>2328</v>
      </c>
      <c r="B570" t="str">
        <f>[1]!'2328.TW-Name'</f>
        <v>廣宇</v>
      </c>
    </row>
    <row r="571" spans="1:2" x14ac:dyDescent="0.45">
      <c r="A571" t="str">
        <f>[1]!'2355.TW-ID'</f>
        <v>2355</v>
      </c>
      <c r="B571" t="str">
        <f>[1]!'2355.TW-Name'</f>
        <v>敬鵬</v>
      </c>
    </row>
    <row r="572" spans="1:2" x14ac:dyDescent="0.45">
      <c r="A572" t="str">
        <f>[1]!'2367.TW-ID'</f>
        <v>2367</v>
      </c>
      <c r="B572" t="str">
        <f>[1]!'2367.TW-Name'</f>
        <v>燿華</v>
      </c>
    </row>
    <row r="573" spans="1:2" x14ac:dyDescent="0.45">
      <c r="A573" t="str">
        <f>[1]!'2368.TW-ID'</f>
        <v>2368</v>
      </c>
      <c r="B573" t="str">
        <f>[1]!'2368.TW-Name'</f>
        <v>金像電</v>
      </c>
    </row>
    <row r="574" spans="1:2" x14ac:dyDescent="0.45">
      <c r="A574" t="str">
        <f>[1]!'2375.TW-ID'</f>
        <v>2375</v>
      </c>
      <c r="B574" t="str">
        <f>[1]!'2375.TW-Name'</f>
        <v>凱美</v>
      </c>
    </row>
    <row r="575" spans="1:2" x14ac:dyDescent="0.45">
      <c r="A575" t="str">
        <f>[1]!'2383.TW-ID'</f>
        <v>2383</v>
      </c>
      <c r="B575" t="str">
        <f>[1]!'2383.TW-Name'</f>
        <v>台光電</v>
      </c>
    </row>
    <row r="576" spans="1:2" x14ac:dyDescent="0.45">
      <c r="A576" t="str">
        <f>[1]!'2385.TW-ID'</f>
        <v>2385</v>
      </c>
      <c r="B576" t="str">
        <f>[1]!'2385.TW-Name'</f>
        <v>群光</v>
      </c>
    </row>
    <row r="577" spans="1:2" x14ac:dyDescent="0.45">
      <c r="A577" t="str">
        <f>[1]!'2392.TW-ID'</f>
        <v>2392</v>
      </c>
      <c r="B577" t="str">
        <f>[1]!'2392.TW-Name'</f>
        <v>正崴</v>
      </c>
    </row>
    <row r="578" spans="1:2" x14ac:dyDescent="0.45">
      <c r="A578" t="str">
        <f>[1]!'2402.TW-ID'</f>
        <v>2402</v>
      </c>
      <c r="B578" t="str">
        <f>[1]!'2402.TW-Name'</f>
        <v>毅嘉</v>
      </c>
    </row>
    <row r="579" spans="1:2" x14ac:dyDescent="0.45">
      <c r="A579" t="str">
        <f>[1]!'2413.TW-ID'</f>
        <v>2413</v>
      </c>
      <c r="B579" t="str">
        <f>[1]!'2413.TW-Name'</f>
        <v>環科</v>
      </c>
    </row>
    <row r="580" spans="1:2" x14ac:dyDescent="0.45">
      <c r="A580" t="str">
        <f>[1]!'2415.TW-ID'</f>
        <v>2415</v>
      </c>
      <c r="B580" t="str">
        <f>[1]!'2415.TW-Name'</f>
        <v>錩新</v>
      </c>
    </row>
    <row r="581" spans="1:2" x14ac:dyDescent="0.45">
      <c r="A581" t="str">
        <f>[1]!'2420.TW-ID'</f>
        <v>2420</v>
      </c>
      <c r="B581" t="str">
        <f>[1]!'2420.TW-Name'</f>
        <v>新巨</v>
      </c>
    </row>
    <row r="582" spans="1:2" x14ac:dyDescent="0.45">
      <c r="A582" t="str">
        <f>[1]!'2421.TW-ID'</f>
        <v>2421</v>
      </c>
      <c r="B582" t="str">
        <f>[1]!'2421.TW-Name'</f>
        <v>建準</v>
      </c>
    </row>
    <row r="583" spans="1:2" x14ac:dyDescent="0.45">
      <c r="A583" t="str">
        <f>[1]!'2428.TW-ID'</f>
        <v>2428</v>
      </c>
      <c r="B583" t="str">
        <f>[1]!'2428.TW-Name'</f>
        <v>興勤</v>
      </c>
    </row>
    <row r="584" spans="1:2" x14ac:dyDescent="0.45">
      <c r="A584" t="str">
        <f>[1]!'2431.TW-ID'</f>
        <v>2431</v>
      </c>
      <c r="B584" t="str">
        <f>[1]!'2431.TW-Name'</f>
        <v>聯昌</v>
      </c>
    </row>
    <row r="585" spans="1:2" x14ac:dyDescent="0.45">
      <c r="A585" t="str">
        <f>[1]!'2440.TW-ID'</f>
        <v>2440</v>
      </c>
      <c r="B585" t="str">
        <f>[1]!'2440.TW-Name'</f>
        <v>太空梭</v>
      </c>
    </row>
    <row r="586" spans="1:2" x14ac:dyDescent="0.45">
      <c r="A586" t="str">
        <f>[1]!'2457.TW-ID'</f>
        <v>2457</v>
      </c>
      <c r="B586" t="str">
        <f>[1]!'2457.TW-Name'</f>
        <v>飛宏</v>
      </c>
    </row>
    <row r="587" spans="1:2" x14ac:dyDescent="0.45">
      <c r="A587" t="str">
        <f>[1]!'2460.TW-ID'</f>
        <v>2460</v>
      </c>
      <c r="B587" t="str">
        <f>[1]!'2460.TW-Name'</f>
        <v>建通</v>
      </c>
    </row>
    <row r="588" spans="1:2" x14ac:dyDescent="0.45">
      <c r="A588" t="str">
        <f>[1]!'2462.TW-ID'</f>
        <v>2462</v>
      </c>
      <c r="B588" t="str">
        <f>[1]!'2462.TW-Name'</f>
        <v>良得電</v>
      </c>
    </row>
    <row r="589" spans="1:2" x14ac:dyDescent="0.45">
      <c r="A589" t="str">
        <f>[1]!'2467.TW-ID'</f>
        <v>2467</v>
      </c>
      <c r="B589" t="str">
        <f>[1]!'2467.TW-Name'</f>
        <v>志聖</v>
      </c>
    </row>
    <row r="590" spans="1:2" x14ac:dyDescent="0.45">
      <c r="A590" t="str">
        <f>[1]!'2472.TW-ID'</f>
        <v>2472</v>
      </c>
      <c r="B590" t="str">
        <f>[1]!'2472.TW-Name'</f>
        <v>立隆電</v>
      </c>
    </row>
    <row r="591" spans="1:2" x14ac:dyDescent="0.45">
      <c r="A591" t="str">
        <f>[1]!'2476.TW-ID'</f>
        <v>2476</v>
      </c>
      <c r="B591" t="str">
        <f>[1]!'2476.TW-Name'</f>
        <v>鉅祥</v>
      </c>
    </row>
    <row r="592" spans="1:2" x14ac:dyDescent="0.45">
      <c r="A592" t="str">
        <f>[1]!'2478.TW-ID'</f>
        <v>2478</v>
      </c>
      <c r="B592" t="str">
        <f>[1]!'2478.TW-Name'</f>
        <v>大毅</v>
      </c>
    </row>
    <row r="593" spans="1:2" x14ac:dyDescent="0.45">
      <c r="A593" t="str">
        <f>[1]!'2483.TW-ID'</f>
        <v>2483</v>
      </c>
      <c r="B593" t="str">
        <f>[1]!'2483.TW-Name'</f>
        <v>百容</v>
      </c>
    </row>
    <row r="594" spans="1:2" x14ac:dyDescent="0.45">
      <c r="A594" t="str">
        <f>[1]!'2484.TW-ID'</f>
        <v>2484</v>
      </c>
      <c r="B594" t="str">
        <f>[1]!'2484.TW-Name'</f>
        <v>希華</v>
      </c>
    </row>
    <row r="595" spans="1:2" x14ac:dyDescent="0.45">
      <c r="A595" t="str">
        <f>[1]!'2492.TW-ID'</f>
        <v>2492</v>
      </c>
      <c r="B595" t="str">
        <f>[1]!'2492.TW-Name'</f>
        <v>華新科</v>
      </c>
    </row>
    <row r="596" spans="1:2" x14ac:dyDescent="0.45">
      <c r="A596" t="str">
        <f>[1]!'2493.TW-ID'</f>
        <v>2493</v>
      </c>
      <c r="B596" t="str">
        <f>[1]!'2493.TW-Name'</f>
        <v>揚博</v>
      </c>
    </row>
    <row r="597" spans="1:2" x14ac:dyDescent="0.45">
      <c r="A597" t="str">
        <f>[1]!'3003.TW-ID'</f>
        <v>3003</v>
      </c>
      <c r="B597" t="str">
        <f>[1]!'3003.TW-Name'</f>
        <v>健和興</v>
      </c>
    </row>
    <row r="598" spans="1:2" x14ac:dyDescent="0.45">
      <c r="A598" t="str">
        <f>[1]!'3011.TW-ID'</f>
        <v>3011</v>
      </c>
      <c r="B598" t="str">
        <f>[1]!'3011.TW-Name'</f>
        <v>今皓</v>
      </c>
    </row>
    <row r="599" spans="1:2" x14ac:dyDescent="0.45">
      <c r="A599" t="str">
        <f>[1]!'3015.TW-ID'</f>
        <v>3015</v>
      </c>
      <c r="B599" t="str">
        <f>[1]!'3015.TW-Name'</f>
        <v>全漢</v>
      </c>
    </row>
    <row r="600" spans="1:2" x14ac:dyDescent="0.45">
      <c r="A600" t="str">
        <f>[1]!'3021.TW-ID'</f>
        <v>3021</v>
      </c>
      <c r="B600" t="str">
        <f>[1]!'3021.TW-Name'</f>
        <v>鴻名</v>
      </c>
    </row>
    <row r="601" spans="1:2" x14ac:dyDescent="0.45">
      <c r="A601" t="str">
        <f>[1]!'3023.TW-ID'</f>
        <v>3023</v>
      </c>
      <c r="B601" t="str">
        <f>[1]!'3023.TW-Name'</f>
        <v>信邦</v>
      </c>
    </row>
    <row r="602" spans="1:2" x14ac:dyDescent="0.45">
      <c r="A602" t="str">
        <f>[1]!'3026.TW-ID'</f>
        <v>3026</v>
      </c>
      <c r="B602" t="str">
        <f>[1]!'3026.TW-Name'</f>
        <v>禾伸堂</v>
      </c>
    </row>
    <row r="603" spans="1:2" x14ac:dyDescent="0.45">
      <c r="A603" t="str">
        <f>[1]!'3032.TW-ID'</f>
        <v>3032</v>
      </c>
      <c r="B603" t="str">
        <f>[1]!'3032.TW-Name'</f>
        <v>偉訓</v>
      </c>
    </row>
    <row r="604" spans="1:2" x14ac:dyDescent="0.45">
      <c r="A604" t="str">
        <f>[1]!'3037.TW-ID'</f>
        <v>3037</v>
      </c>
      <c r="B604" t="str">
        <f>[1]!'3037.TW-Name'</f>
        <v>欣興</v>
      </c>
    </row>
    <row r="605" spans="1:2" x14ac:dyDescent="0.45">
      <c r="A605" t="str">
        <f>[1]!'3042.TW-ID'</f>
        <v>3042</v>
      </c>
      <c r="B605" t="str">
        <f>[1]!'3042.TW-Name'</f>
        <v>晶技</v>
      </c>
    </row>
    <row r="606" spans="1:2" x14ac:dyDescent="0.45">
      <c r="A606" t="str">
        <f>[1]!'3044.TW-ID'</f>
        <v>3044</v>
      </c>
      <c r="B606" t="str">
        <f>[1]!'3044.TW-Name'</f>
        <v>健鼎</v>
      </c>
    </row>
    <row r="607" spans="1:2" x14ac:dyDescent="0.45">
      <c r="A607" t="str">
        <f>[1]!'3058.TW-ID'</f>
        <v>3058</v>
      </c>
      <c r="B607" t="str">
        <f>[1]!'3058.TW-Name'</f>
        <v>立德</v>
      </c>
    </row>
    <row r="608" spans="1:2" x14ac:dyDescent="0.45">
      <c r="A608" t="str">
        <f>[1]!'3090.TW-ID'</f>
        <v>3090</v>
      </c>
      <c r="B608" t="str">
        <f>[1]!'3090.TW-Name'</f>
        <v>日電貿</v>
      </c>
    </row>
    <row r="609" spans="1:2" x14ac:dyDescent="0.45">
      <c r="A609" t="str">
        <f>[1]!'3092.TW-ID'</f>
        <v>3092</v>
      </c>
      <c r="B609" t="str">
        <f>[1]!'3092.TW-Name'</f>
        <v>鴻碩</v>
      </c>
    </row>
    <row r="610" spans="1:2" x14ac:dyDescent="0.45">
      <c r="A610" t="str">
        <f>[1]!'3229.TW-ID'</f>
        <v>3229</v>
      </c>
      <c r="B610" t="str">
        <f>[1]!'3229.TW-Name'</f>
        <v>晟鈦</v>
      </c>
    </row>
    <row r="611" spans="1:2" x14ac:dyDescent="0.45">
      <c r="A611" t="str">
        <f>[1]!'3296.TW-ID'</f>
        <v>3296</v>
      </c>
      <c r="B611" t="str">
        <f>[1]!'3296.TW-Name'</f>
        <v>勝德</v>
      </c>
    </row>
    <row r="612" spans="1:2" x14ac:dyDescent="0.45">
      <c r="A612" t="str">
        <f>[1]!'3321.TW-ID'</f>
        <v>3321</v>
      </c>
      <c r="B612" t="str">
        <f>[1]!'3321.TW-Name'</f>
        <v>同泰</v>
      </c>
    </row>
    <row r="613" spans="1:2" x14ac:dyDescent="0.45">
      <c r="A613" t="str">
        <f>[1]!'3338.TW-ID'</f>
        <v>3338</v>
      </c>
      <c r="B613" t="str">
        <f>[1]!'3338.TW-Name'</f>
        <v>泰碩</v>
      </c>
    </row>
    <row r="614" spans="1:2" x14ac:dyDescent="0.45">
      <c r="A614" t="str">
        <f>[1]!'3376.TW-ID'</f>
        <v>3376</v>
      </c>
      <c r="B614" t="str">
        <f>[1]!'3376.TW-Name'</f>
        <v>新日興</v>
      </c>
    </row>
    <row r="615" spans="1:2" x14ac:dyDescent="0.45">
      <c r="A615" t="str">
        <f>[1]!'3432.TW-ID'</f>
        <v>3432</v>
      </c>
      <c r="B615" t="str">
        <f>[1]!'3432.TW-Name'</f>
        <v>台端</v>
      </c>
    </row>
    <row r="616" spans="1:2" x14ac:dyDescent="0.45">
      <c r="A616" t="str">
        <f>[1]!'3501.TW-ID'</f>
        <v>3501</v>
      </c>
      <c r="B616" t="str">
        <f>[1]!'3501.TW-Name'</f>
        <v>維熹</v>
      </c>
    </row>
    <row r="617" spans="1:2" x14ac:dyDescent="0.45">
      <c r="A617" t="str">
        <f>[1]!'3533.TW-ID'</f>
        <v>3533</v>
      </c>
      <c r="B617" t="str">
        <f>[1]!'3533.TW-Name'</f>
        <v>嘉澤</v>
      </c>
    </row>
    <row r="618" spans="1:2" x14ac:dyDescent="0.45">
      <c r="A618" t="str">
        <f>[1]!'3550.TW-ID'</f>
        <v>3550</v>
      </c>
      <c r="B618" t="str">
        <f>[1]!'3550.TW-Name'</f>
        <v>聯穎</v>
      </c>
    </row>
    <row r="619" spans="1:2" x14ac:dyDescent="0.45">
      <c r="A619" t="str">
        <f>[1]!'3593.TW-ID'</f>
        <v>3593</v>
      </c>
      <c r="B619" t="str">
        <f>[1]!'3593.TW-Name'</f>
        <v>力銘</v>
      </c>
    </row>
    <row r="620" spans="1:2" x14ac:dyDescent="0.45">
      <c r="A620" t="str">
        <f>[1]!'3605.TW-ID'</f>
        <v>3605</v>
      </c>
      <c r="B620" t="str">
        <f>[1]!'3605.TW-Name'</f>
        <v>宏致</v>
      </c>
    </row>
    <row r="621" spans="1:2" x14ac:dyDescent="0.45">
      <c r="A621" t="str">
        <f>[1]!'3607.TW-ID'</f>
        <v>3607</v>
      </c>
      <c r="B621" t="str">
        <f>[1]!'3607.TW-Name'</f>
        <v>谷崧</v>
      </c>
    </row>
    <row r="622" spans="1:2" x14ac:dyDescent="0.45">
      <c r="A622" t="str">
        <f>[1]!'3645.TW-ID'</f>
        <v>3645</v>
      </c>
      <c r="B622" t="str">
        <f>[1]!'3645.TW-Name'</f>
        <v>達邁</v>
      </c>
    </row>
    <row r="623" spans="1:2" x14ac:dyDescent="0.45">
      <c r="A623" t="str">
        <f>[1]!'3653.TW-ID'</f>
        <v>3653</v>
      </c>
      <c r="B623" t="str">
        <f>[1]!'3653.TW-Name'</f>
        <v>健策</v>
      </c>
    </row>
    <row r="624" spans="1:2" x14ac:dyDescent="0.45">
      <c r="A624" t="str">
        <f>[1]!'3679.TW-ID'</f>
        <v>3679</v>
      </c>
      <c r="B624" t="str">
        <f>[1]!'3679.TW-Name'</f>
        <v>新至陞</v>
      </c>
    </row>
    <row r="625" spans="1:2" x14ac:dyDescent="0.45">
      <c r="A625" t="str">
        <f>[1]!'3715.TW-ID'</f>
        <v>3715</v>
      </c>
      <c r="B625" t="str">
        <f>[1]!'3715.TW-Name'</f>
        <v>定穎投控</v>
      </c>
    </row>
    <row r="626" spans="1:2" x14ac:dyDescent="0.45">
      <c r="A626" t="str">
        <f>[1]!'4545.TW-ID'</f>
        <v>4545</v>
      </c>
      <c r="B626" t="str">
        <f>[1]!'4545.TW-Name'</f>
        <v>銘鈺</v>
      </c>
    </row>
    <row r="627" spans="1:2" x14ac:dyDescent="0.45">
      <c r="A627" t="str">
        <f>[1]!'4912.TW-ID'</f>
        <v>4912</v>
      </c>
      <c r="B627" t="str">
        <f>[1]!'4912.TW-Name'</f>
        <v>聯德控股-KY</v>
      </c>
    </row>
    <row r="628" spans="1:2" x14ac:dyDescent="0.45">
      <c r="A628" t="str">
        <f>[1]!'4915.TW-ID'</f>
        <v>4915</v>
      </c>
      <c r="B628" t="str">
        <f>[1]!'4915.TW-Name'</f>
        <v>致伸</v>
      </c>
    </row>
    <row r="629" spans="1:2" x14ac:dyDescent="0.45">
      <c r="A629" t="str">
        <f>[1]!'4927.TW-ID'</f>
        <v>4927</v>
      </c>
      <c r="B629" t="str">
        <f>[1]!'4927.TW-Name'</f>
        <v>泰鼎-KY</v>
      </c>
    </row>
    <row r="630" spans="1:2" x14ac:dyDescent="0.45">
      <c r="A630" t="str">
        <f>[1]!'4943.TW-ID'</f>
        <v>4943</v>
      </c>
      <c r="B630" t="str">
        <f>[1]!'4943.TW-Name'</f>
        <v>康控-KY</v>
      </c>
    </row>
    <row r="631" spans="1:2" x14ac:dyDescent="0.45">
      <c r="A631" t="str">
        <f>[1]!'4958.TW-ID'</f>
        <v>4958</v>
      </c>
      <c r="B631" t="str">
        <f>[1]!'4958.TW-Name'</f>
        <v>臻鼎-KY</v>
      </c>
    </row>
    <row r="632" spans="1:2" x14ac:dyDescent="0.45">
      <c r="A632" t="str">
        <f>[1]!'4989.TW-ID'</f>
        <v>4989</v>
      </c>
      <c r="B632" t="str">
        <f>[1]!'4989.TW-Name'</f>
        <v>榮科</v>
      </c>
    </row>
    <row r="633" spans="1:2" x14ac:dyDescent="0.45">
      <c r="A633" t="str">
        <f>[1]!'4999.TW-ID'</f>
        <v>4999</v>
      </c>
      <c r="B633" t="str">
        <f>[1]!'4999.TW-Name'</f>
        <v>鑫禾</v>
      </c>
    </row>
    <row r="634" spans="1:2" x14ac:dyDescent="0.45">
      <c r="A634" t="str">
        <f>[1]!'5469.TW-ID'</f>
        <v>5469</v>
      </c>
      <c r="B634" t="str">
        <f>[1]!'5469.TW-Name'</f>
        <v>瀚宇博</v>
      </c>
    </row>
    <row r="635" spans="1:2" x14ac:dyDescent="0.45">
      <c r="A635" t="str">
        <f>[1]!'6108.TW-ID'</f>
        <v>6108</v>
      </c>
      <c r="B635" t="str">
        <f>[1]!'6108.TW-Name'</f>
        <v>競國</v>
      </c>
    </row>
    <row r="636" spans="1:2" x14ac:dyDescent="0.45">
      <c r="A636" t="str">
        <f>[1]!'6115.TW-ID'</f>
        <v>6115</v>
      </c>
      <c r="B636" t="str">
        <f>[1]!'6115.TW-Name'</f>
        <v>鎰勝</v>
      </c>
    </row>
    <row r="637" spans="1:2" x14ac:dyDescent="0.45">
      <c r="A637" t="str">
        <f>[1]!'6133.TW-ID'</f>
        <v>6133</v>
      </c>
      <c r="B637" t="str">
        <f>[1]!'6133.TW-Name'</f>
        <v>金橋</v>
      </c>
    </row>
    <row r="638" spans="1:2" x14ac:dyDescent="0.45">
      <c r="A638" t="str">
        <f>[1]!'6141.TW-ID'</f>
        <v>6141</v>
      </c>
      <c r="B638" t="str">
        <f>[1]!'6141.TW-Name'</f>
        <v>柏承</v>
      </c>
    </row>
    <row r="639" spans="1:2" x14ac:dyDescent="0.45">
      <c r="A639" t="str">
        <f>[1]!'6153.TW-ID'</f>
        <v>6153</v>
      </c>
      <c r="B639" t="str">
        <f>[1]!'6153.TW-Name'</f>
        <v>嘉聯益</v>
      </c>
    </row>
    <row r="640" spans="1:2" x14ac:dyDescent="0.45">
      <c r="A640" t="str">
        <f>[1]!'6155.TW-ID'</f>
        <v>6155</v>
      </c>
      <c r="B640" t="str">
        <f>[1]!'6155.TW-Name'</f>
        <v>鈞寶</v>
      </c>
    </row>
    <row r="641" spans="1:2" x14ac:dyDescent="0.45">
      <c r="A641" t="str">
        <f>[1]!'6191.TW-ID'</f>
        <v>6191</v>
      </c>
      <c r="B641" t="str">
        <f>[1]!'6191.TW-Name'</f>
        <v>精成科</v>
      </c>
    </row>
    <row r="642" spans="1:2" x14ac:dyDescent="0.45">
      <c r="A642" t="str">
        <f>[1]!'6197.TW-ID'</f>
        <v>6197</v>
      </c>
      <c r="B642" t="str">
        <f>[1]!'6197.TW-Name'</f>
        <v>佳必琪</v>
      </c>
    </row>
    <row r="643" spans="1:2" x14ac:dyDescent="0.45">
      <c r="A643" t="str">
        <f>[1]!'6205.TW-ID'</f>
        <v>6205</v>
      </c>
      <c r="B643" t="str">
        <f>[1]!'6205.TW-Name'</f>
        <v>詮欣</v>
      </c>
    </row>
    <row r="644" spans="1:2" x14ac:dyDescent="0.45">
      <c r="A644" t="str">
        <f>[1]!'6213.TW-ID'</f>
        <v>6213</v>
      </c>
      <c r="B644" t="str">
        <f>[1]!'6213.TW-Name'</f>
        <v>聯茂</v>
      </c>
    </row>
    <row r="645" spans="1:2" x14ac:dyDescent="0.45">
      <c r="A645" t="str">
        <f>[1]!'6224.TW-ID'</f>
        <v>6224</v>
      </c>
      <c r="B645" t="str">
        <f>[1]!'6224.TW-Name'</f>
        <v>聚鼎</v>
      </c>
    </row>
    <row r="646" spans="1:2" x14ac:dyDescent="0.45">
      <c r="A646" t="str">
        <f>[1]!'6269.TW-ID'</f>
        <v>6269</v>
      </c>
      <c r="B646" t="str">
        <f>[1]!'6269.TW-Name'</f>
        <v>台郡</v>
      </c>
    </row>
    <row r="647" spans="1:2" x14ac:dyDescent="0.45">
      <c r="A647" t="str">
        <f>[1]!'6282.TW-ID'</f>
        <v>6282</v>
      </c>
      <c r="B647" t="str">
        <f>[1]!'6282.TW-Name'</f>
        <v>康舒</v>
      </c>
    </row>
    <row r="648" spans="1:2" x14ac:dyDescent="0.45">
      <c r="A648" t="str">
        <f>[1]!'6412.TW-ID'</f>
        <v>6412</v>
      </c>
      <c r="B648" t="str">
        <f>[1]!'6412.TW-Name'</f>
        <v>群電</v>
      </c>
    </row>
    <row r="649" spans="1:2" x14ac:dyDescent="0.45">
      <c r="A649" t="str">
        <f>[1]!'6449.TW-ID'</f>
        <v>6449</v>
      </c>
      <c r="B649" t="str">
        <f>[1]!'6449.TW-Name'</f>
        <v>鈺邦</v>
      </c>
    </row>
    <row r="650" spans="1:2" x14ac:dyDescent="0.45">
      <c r="A650" t="str">
        <f>[1]!'6672.TW-ID'</f>
        <v>6672</v>
      </c>
      <c r="B650" t="str">
        <f>[1]!'6672.TW-Name'</f>
        <v>騰輝電子-KY</v>
      </c>
    </row>
    <row r="651" spans="1:2" x14ac:dyDescent="0.45">
      <c r="A651" t="str">
        <f>[1]!'6715.TW-ID'</f>
        <v>6715</v>
      </c>
      <c r="B651" t="str">
        <f>[1]!'6715.TW-Name'</f>
        <v>嘉基</v>
      </c>
    </row>
    <row r="652" spans="1:2" x14ac:dyDescent="0.45">
      <c r="A652" t="str">
        <f>[1]!'6781.TW-ID'</f>
        <v>6781</v>
      </c>
      <c r="B652" t="str">
        <f>[1]!'6781.TW-Name'</f>
        <v>AES-KY</v>
      </c>
    </row>
    <row r="653" spans="1:2" x14ac:dyDescent="0.45">
      <c r="A653" t="str">
        <f>[1]!'6805.TW-ID'</f>
        <v>6805</v>
      </c>
      <c r="B653" t="str">
        <f>[1]!'6805.TW-Name'</f>
        <v>富世達</v>
      </c>
    </row>
    <row r="654" spans="1:2" x14ac:dyDescent="0.45">
      <c r="A654" t="str">
        <f>[1]!'6834.TW-ID'</f>
        <v>6834</v>
      </c>
      <c r="B654" t="str">
        <f>[1]!'6834.TW-Name'</f>
        <v>天二科技</v>
      </c>
    </row>
    <row r="655" spans="1:2" x14ac:dyDescent="0.45">
      <c r="A655" t="str">
        <f>[1]!'6835.TW-ID'</f>
        <v>6835</v>
      </c>
      <c r="B655" t="str">
        <f>[1]!'6835.TW-Name'</f>
        <v>圓裕</v>
      </c>
    </row>
    <row r="656" spans="1:2" x14ac:dyDescent="0.45">
      <c r="A656" t="str">
        <f>[1]!'8039.TW-ID'</f>
        <v>8039</v>
      </c>
      <c r="B656" t="str">
        <f>[1]!'8039.TW-Name'</f>
        <v>台虹</v>
      </c>
    </row>
    <row r="657" spans="1:2" x14ac:dyDescent="0.45">
      <c r="A657" t="str">
        <f>[1]!'8046.TW-ID'</f>
        <v>8046</v>
      </c>
      <c r="B657" t="str">
        <f>[1]!'8046.TW-Name'</f>
        <v>南電</v>
      </c>
    </row>
    <row r="658" spans="1:2" x14ac:dyDescent="0.45">
      <c r="A658" t="str">
        <f>[1]!'8103.TW-ID'</f>
        <v>8103</v>
      </c>
      <c r="B658" t="str">
        <f>[1]!'8103.TW-Name'</f>
        <v>瀚荃</v>
      </c>
    </row>
    <row r="659" spans="1:2" x14ac:dyDescent="0.45">
      <c r="A659" t="str">
        <f>[1]!'8213.TW-ID'</f>
        <v>8213</v>
      </c>
      <c r="B659" t="str">
        <f>[1]!'8213.TW-Name'</f>
        <v>志超</v>
      </c>
    </row>
    <row r="660" spans="1:2" x14ac:dyDescent="0.45">
      <c r="A660" t="str">
        <f>[1]!'8249.TW-ID'</f>
        <v>8249</v>
      </c>
      <c r="B660" t="str">
        <f>[1]!'8249.TW-Name'</f>
        <v>菱光</v>
      </c>
    </row>
    <row r="661" spans="1:2" x14ac:dyDescent="0.45">
      <c r="A661" t="str">
        <f>[1]!'2347.TW-ID'</f>
        <v>2347</v>
      </c>
      <c r="B661" t="str">
        <f>[1]!'2347.TW-Name'</f>
        <v>聯強</v>
      </c>
    </row>
    <row r="662" spans="1:2" x14ac:dyDescent="0.45">
      <c r="A662" t="str">
        <f>[1]!'2414.TW-ID'</f>
        <v>2414</v>
      </c>
      <c r="B662" t="str">
        <f>[1]!'2414.TW-Name'</f>
        <v>精技</v>
      </c>
    </row>
    <row r="663" spans="1:2" x14ac:dyDescent="0.45">
      <c r="A663" t="str">
        <f>[1]!'2430.TW-ID'</f>
        <v>2430</v>
      </c>
      <c r="B663" t="str">
        <f>[1]!'2430.TW-Name'</f>
        <v>燦坤</v>
      </c>
    </row>
    <row r="664" spans="1:2" x14ac:dyDescent="0.45">
      <c r="A664" t="str">
        <f>[1]!'3010.TW-ID'</f>
        <v>3010</v>
      </c>
      <c r="B664" t="str">
        <f>[1]!'3010.TW-Name'</f>
        <v>華立</v>
      </c>
    </row>
    <row r="665" spans="1:2" x14ac:dyDescent="0.45">
      <c r="A665" t="str">
        <f>[1]!'3028.TW-ID'</f>
        <v>3028</v>
      </c>
      <c r="B665" t="str">
        <f>[1]!'3028.TW-Name'</f>
        <v>增你強</v>
      </c>
    </row>
    <row r="666" spans="1:2" x14ac:dyDescent="0.45">
      <c r="A666" t="str">
        <f>[1]!'3033.TW-ID'</f>
        <v>3033</v>
      </c>
      <c r="B666" t="str">
        <f>[1]!'3033.TW-Name'</f>
        <v>威健</v>
      </c>
    </row>
    <row r="667" spans="1:2" x14ac:dyDescent="0.45">
      <c r="A667" t="str">
        <f>[1]!'3036.TW-ID'</f>
        <v>3036</v>
      </c>
      <c r="B667" t="str">
        <f>[1]!'3036.TW-Name'</f>
        <v>文曄</v>
      </c>
    </row>
    <row r="668" spans="1:2" x14ac:dyDescent="0.45">
      <c r="A668" t="str">
        <f>[1]!'3048.TW-ID'</f>
        <v>3048</v>
      </c>
      <c r="B668" t="str">
        <f>[1]!'3048.TW-Name'</f>
        <v>益登</v>
      </c>
    </row>
    <row r="669" spans="1:2" x14ac:dyDescent="0.45">
      <c r="A669" t="str">
        <f>[1]!'3055.TW-ID'</f>
        <v>3055</v>
      </c>
      <c r="B669" t="str">
        <f>[1]!'3055.TW-Name'</f>
        <v>蔚華科</v>
      </c>
    </row>
    <row r="670" spans="1:2" x14ac:dyDescent="0.45">
      <c r="A670" t="str">
        <f>[1]!'3209.TW-ID'</f>
        <v>3209</v>
      </c>
      <c r="B670" t="str">
        <f>[1]!'3209.TW-Name'</f>
        <v>全科</v>
      </c>
    </row>
    <row r="671" spans="1:2" x14ac:dyDescent="0.45">
      <c r="A671" t="str">
        <f>[1]!'3312.TW-ID'</f>
        <v>3312</v>
      </c>
      <c r="B671" t="str">
        <f>[1]!'3312.TW-Name'</f>
        <v>弘憶股</v>
      </c>
    </row>
    <row r="672" spans="1:2" x14ac:dyDescent="0.45">
      <c r="A672" t="str">
        <f>[1]!'3528.TW-ID'</f>
        <v>3528</v>
      </c>
      <c r="B672" t="str">
        <f>[1]!'3528.TW-Name'</f>
        <v>安馳</v>
      </c>
    </row>
    <row r="673" spans="1:2" x14ac:dyDescent="0.45">
      <c r="A673" t="str">
        <f>[1]!'3702.TW-ID'</f>
        <v>3702</v>
      </c>
      <c r="B673" t="str">
        <f>[1]!'3702.TW-Name'</f>
        <v>大聯大</v>
      </c>
    </row>
    <row r="674" spans="1:2" x14ac:dyDescent="0.45">
      <c r="A674" t="str">
        <f>[1]!'5434.TW-ID'</f>
        <v>5434</v>
      </c>
      <c r="B674" t="str">
        <f>[1]!'5434.TW-Name'</f>
        <v>崇越</v>
      </c>
    </row>
    <row r="675" spans="1:2" x14ac:dyDescent="0.45">
      <c r="A675" t="str">
        <f>[1]!'6189.TW-ID'</f>
        <v>6189</v>
      </c>
      <c r="B675" t="str">
        <f>[1]!'6189.TW-Name'</f>
        <v>豐藝</v>
      </c>
    </row>
    <row r="676" spans="1:2" x14ac:dyDescent="0.45">
      <c r="A676" t="str">
        <f>[1]!'6281.TW-ID'</f>
        <v>6281</v>
      </c>
      <c r="B676" t="str">
        <f>[1]!'6281.TW-Name'</f>
        <v>全國電</v>
      </c>
    </row>
    <row r="677" spans="1:2" x14ac:dyDescent="0.45">
      <c r="A677" t="str">
        <f>[1]!'6776.TW-ID'</f>
        <v>6776</v>
      </c>
      <c r="B677" t="str">
        <f>[1]!'6776.TW-Name'</f>
        <v>展碁國際</v>
      </c>
    </row>
    <row r="678" spans="1:2" x14ac:dyDescent="0.45">
      <c r="A678" t="str">
        <f>[1]!'8070.TW-ID'</f>
        <v>8070</v>
      </c>
      <c r="B678" t="str">
        <f>[1]!'8070.TW-Name'</f>
        <v>長華*</v>
      </c>
    </row>
    <row r="679" spans="1:2" x14ac:dyDescent="0.45">
      <c r="A679" t="str">
        <f>[1]!'8072.TW-ID'</f>
        <v>8072</v>
      </c>
      <c r="B679" t="str">
        <f>[1]!'8072.TW-Name'</f>
        <v>陞泰</v>
      </c>
    </row>
    <row r="680" spans="1:2" x14ac:dyDescent="0.45">
      <c r="A680" t="str">
        <f>[1]!'8112.TW-ID'</f>
        <v>8112</v>
      </c>
      <c r="B680" t="str">
        <f>[1]!'8112.TW-Name'</f>
        <v>至上</v>
      </c>
    </row>
    <row r="681" spans="1:2" x14ac:dyDescent="0.45">
      <c r="A681" t="str">
        <f>[1]!'2427.TW-ID'</f>
        <v>2427</v>
      </c>
      <c r="B681" t="str">
        <f>[1]!'2427.TW-Name'</f>
        <v>三商電</v>
      </c>
    </row>
    <row r="682" spans="1:2" x14ac:dyDescent="0.45">
      <c r="A682" t="str">
        <f>[1]!'2453.TW-ID'</f>
        <v>2453</v>
      </c>
      <c r="B682" t="str">
        <f>[1]!'2453.TW-Name'</f>
        <v>凌群</v>
      </c>
    </row>
    <row r="683" spans="1:2" x14ac:dyDescent="0.45">
      <c r="A683" t="str">
        <f>[1]!'2468.TW-ID'</f>
        <v>2468</v>
      </c>
      <c r="B683" t="str">
        <f>[1]!'2468.TW-Name'</f>
        <v>華經</v>
      </c>
    </row>
    <row r="684" spans="1:2" x14ac:dyDescent="0.45">
      <c r="A684" t="str">
        <f>[1]!'2471.TW-ID'</f>
        <v>2471</v>
      </c>
      <c r="B684" t="str">
        <f>[1]!'2471.TW-Name'</f>
        <v>資通</v>
      </c>
    </row>
    <row r="685" spans="1:2" x14ac:dyDescent="0.45">
      <c r="A685" t="str">
        <f>[1]!'2480.TW-ID'</f>
        <v>2480</v>
      </c>
      <c r="B685" t="str">
        <f>[1]!'2480.TW-Name'</f>
        <v>敦陽科</v>
      </c>
    </row>
    <row r="686" spans="1:2" x14ac:dyDescent="0.45">
      <c r="A686" t="str">
        <f>[1]!'3029.TW-ID'</f>
        <v>3029</v>
      </c>
      <c r="B686" t="str">
        <f>[1]!'3029.TW-Name'</f>
        <v>零壹</v>
      </c>
    </row>
    <row r="687" spans="1:2" x14ac:dyDescent="0.45">
      <c r="A687" t="str">
        <f>[1]!'4994.TW-ID'</f>
        <v>4994</v>
      </c>
      <c r="B687" t="str">
        <f>[1]!'4994.TW-Name'</f>
        <v>傳奇</v>
      </c>
    </row>
    <row r="688" spans="1:2" x14ac:dyDescent="0.45">
      <c r="A688" t="str">
        <f>[1]!'5203.TW-ID'</f>
        <v>5203</v>
      </c>
      <c r="B688" t="str">
        <f>[1]!'5203.TW-Name'</f>
        <v>訊連</v>
      </c>
    </row>
    <row r="689" spans="1:2" x14ac:dyDescent="0.45">
      <c r="A689" t="str">
        <f>[1]!'6112.TW-ID'</f>
        <v>6112</v>
      </c>
      <c r="B689" t="str">
        <f>[1]!'6112.TW-Name'</f>
        <v>邁達特</v>
      </c>
    </row>
    <row r="690" spans="1:2" x14ac:dyDescent="0.45">
      <c r="A690" t="str">
        <f>[1]!'6183.TW-ID'</f>
        <v>6183</v>
      </c>
      <c r="B690" t="str">
        <f>[1]!'6183.TW-Name'</f>
        <v>關貿</v>
      </c>
    </row>
    <row r="691" spans="1:2" x14ac:dyDescent="0.45">
      <c r="A691" t="str">
        <f>[1]!'6214.TW-ID'</f>
        <v>6214</v>
      </c>
      <c r="B691" t="str">
        <f>[1]!'6214.TW-Name'</f>
        <v>精誠</v>
      </c>
    </row>
    <row r="692" spans="1:2" x14ac:dyDescent="0.45">
      <c r="A692" t="str">
        <f>[1]!'2312.TW-ID'</f>
        <v>2312</v>
      </c>
      <c r="B692" t="str">
        <f>[1]!'2312.TW-Name'</f>
        <v>金寶</v>
      </c>
    </row>
    <row r="693" spans="1:2" x14ac:dyDescent="0.45">
      <c r="A693" t="str">
        <f>[1]!'2317.TW-ID'</f>
        <v>2317</v>
      </c>
      <c r="B693" t="str">
        <f>[1]!'2317.TW-Name'</f>
        <v>鴻海</v>
      </c>
    </row>
    <row r="694" spans="1:2" x14ac:dyDescent="0.45">
      <c r="A694" t="str">
        <f>[1]!'2354.TW-ID'</f>
        <v>2354</v>
      </c>
      <c r="B694" t="str">
        <f>[1]!'2354.TW-Name'</f>
        <v>鴻準</v>
      </c>
    </row>
    <row r="695" spans="1:2" x14ac:dyDescent="0.45">
      <c r="A695" t="str">
        <f>[1]!'2359.TW-ID'</f>
        <v>2359</v>
      </c>
      <c r="B695" t="str">
        <f>[1]!'2359.TW-Name'</f>
        <v>所羅門</v>
      </c>
    </row>
    <row r="696" spans="1:2" x14ac:dyDescent="0.45">
      <c r="A696" t="str">
        <f>[1]!'2360.TW-ID'</f>
        <v>2360</v>
      </c>
      <c r="B696" t="str">
        <f>[1]!'2360.TW-Name'</f>
        <v>致茂</v>
      </c>
    </row>
    <row r="697" spans="1:2" x14ac:dyDescent="0.45">
      <c r="A697" t="str">
        <f>[1]!'2373.TW-ID'</f>
        <v>2373</v>
      </c>
      <c r="B697" t="str">
        <f>[1]!'2373.TW-Name'</f>
        <v>震旦行</v>
      </c>
    </row>
    <row r="698" spans="1:2" x14ac:dyDescent="0.45">
      <c r="A698" t="str">
        <f>[1]!'2390.TW-ID'</f>
        <v>2390</v>
      </c>
      <c r="B698" t="str">
        <f>[1]!'2390.TW-Name'</f>
        <v>云辰</v>
      </c>
    </row>
    <row r="699" spans="1:2" x14ac:dyDescent="0.45">
      <c r="A699" t="str">
        <f>[1]!'2404.TW-ID'</f>
        <v>2404</v>
      </c>
      <c r="B699" t="str">
        <f>[1]!'2404.TW-Name'</f>
        <v>漢唐</v>
      </c>
    </row>
    <row r="700" spans="1:2" x14ac:dyDescent="0.45">
      <c r="A700" t="str">
        <f>[1]!'2423.TW-ID'</f>
        <v>2423</v>
      </c>
      <c r="B700" t="str">
        <f>[1]!'2423.TW-Name'</f>
        <v>固緯</v>
      </c>
    </row>
    <row r="701" spans="1:2" x14ac:dyDescent="0.45">
      <c r="A701" t="str">
        <f>[1]!'2433.TW-ID'</f>
        <v>2433</v>
      </c>
      <c r="B701" t="str">
        <f>[1]!'2433.TW-Name'</f>
        <v>互盛電</v>
      </c>
    </row>
    <row r="702" spans="1:2" x14ac:dyDescent="0.45">
      <c r="A702" t="str">
        <f>[1]!'2459.TW-ID'</f>
        <v>2459</v>
      </c>
      <c r="B702" t="str">
        <f>[1]!'2459.TW-Name'</f>
        <v>敦吉</v>
      </c>
    </row>
    <row r="703" spans="1:2" x14ac:dyDescent="0.45">
      <c r="A703" t="str">
        <f>[1]!'2461.TW-ID'</f>
        <v>2461</v>
      </c>
      <c r="B703" t="str">
        <f>[1]!'2461.TW-Name'</f>
        <v>光群雷</v>
      </c>
    </row>
    <row r="704" spans="1:2" x14ac:dyDescent="0.45">
      <c r="A704" t="str">
        <f>[1]!'2464.TW-ID'</f>
        <v>2464</v>
      </c>
      <c r="B704" t="str">
        <f>[1]!'2464.TW-Name'</f>
        <v>盟立</v>
      </c>
    </row>
    <row r="705" spans="1:2" x14ac:dyDescent="0.45">
      <c r="A705" t="str">
        <f>[1]!'2474.TW-ID'</f>
        <v>2474</v>
      </c>
      <c r="B705" t="str">
        <f>[1]!'2474.TW-Name'</f>
        <v>可成</v>
      </c>
    </row>
    <row r="706" spans="1:2" x14ac:dyDescent="0.45">
      <c r="A706" t="str">
        <f>[1]!'2477.TW-ID'</f>
        <v>2477</v>
      </c>
      <c r="B706" t="str">
        <f>[1]!'2477.TW-Name'</f>
        <v>美隆電</v>
      </c>
    </row>
    <row r="707" spans="1:2" x14ac:dyDescent="0.45">
      <c r="A707" t="str">
        <f>[1]!'2482.TW-ID'</f>
        <v>2482</v>
      </c>
      <c r="B707" t="str">
        <f>[1]!'2482.TW-Name'</f>
        <v>連宇</v>
      </c>
    </row>
    <row r="708" spans="1:2" x14ac:dyDescent="0.45">
      <c r="A708" t="str">
        <f>[1]!'2488.TW-ID'</f>
        <v>2488</v>
      </c>
      <c r="B708" t="str">
        <f>[1]!'2488.TW-Name'</f>
        <v>漢平</v>
      </c>
    </row>
    <row r="709" spans="1:2" x14ac:dyDescent="0.45">
      <c r="A709" t="str">
        <f>[1]!'3018.TW-ID'</f>
        <v>3018</v>
      </c>
      <c r="B709" t="str">
        <f>[1]!'3018.TW-Name'</f>
        <v>隆銘綠能</v>
      </c>
    </row>
    <row r="710" spans="1:2" x14ac:dyDescent="0.45">
      <c r="A710" t="str">
        <f>[1]!'3030.TW-ID'</f>
        <v>3030</v>
      </c>
      <c r="B710" t="str">
        <f>[1]!'3030.TW-Name'</f>
        <v>德律</v>
      </c>
    </row>
    <row r="711" spans="1:2" x14ac:dyDescent="0.45">
      <c r="A711" t="str">
        <f>[1]!'3043.TW-ID'</f>
        <v>3043</v>
      </c>
      <c r="B711" t="str">
        <f>[1]!'3043.TW-Name'</f>
        <v>科風</v>
      </c>
    </row>
    <row r="712" spans="1:2" x14ac:dyDescent="0.45">
      <c r="A712" t="str">
        <f>[1]!'3305.TW-ID'</f>
        <v>3305</v>
      </c>
      <c r="B712" t="str">
        <f>[1]!'3305.TW-Name'</f>
        <v>昇貿</v>
      </c>
    </row>
    <row r="713" spans="1:2" x14ac:dyDescent="0.45">
      <c r="A713" t="str">
        <f>[1]!'3518.TW-ID'</f>
        <v>3518</v>
      </c>
      <c r="B713" t="str">
        <f>[1]!'3518.TW-Name'</f>
        <v>柏騰</v>
      </c>
    </row>
    <row r="714" spans="1:2" x14ac:dyDescent="0.45">
      <c r="A714" t="str">
        <f>[1]!'3617.TW-ID'</f>
        <v>3617</v>
      </c>
      <c r="B714" t="str">
        <f>[1]!'3617.TW-Name'</f>
        <v>碩天</v>
      </c>
    </row>
    <row r="715" spans="1:2" x14ac:dyDescent="0.45">
      <c r="A715" t="str">
        <f>[1]!'3665.TW-ID'</f>
        <v>3665</v>
      </c>
      <c r="B715" t="str">
        <f>[1]!'3665.TW-Name'</f>
        <v>貿聯-KY</v>
      </c>
    </row>
    <row r="716" spans="1:2" x14ac:dyDescent="0.45">
      <c r="A716" t="str">
        <f>[1]!'5225.TW-ID'</f>
        <v>5225</v>
      </c>
      <c r="B716" t="str">
        <f>[1]!'5225.TW-Name'</f>
        <v>東科-KY</v>
      </c>
    </row>
    <row r="717" spans="1:2" x14ac:dyDescent="0.45">
      <c r="A717" t="str">
        <f>[1]!'6139.TW-ID'</f>
        <v>6139</v>
      </c>
      <c r="B717" t="str">
        <f>[1]!'6139.TW-Name'</f>
        <v>亞翔</v>
      </c>
    </row>
    <row r="718" spans="1:2" x14ac:dyDescent="0.45">
      <c r="A718" t="str">
        <f>[1]!'6192.TW-ID'</f>
        <v>6192</v>
      </c>
      <c r="B718" t="str">
        <f>[1]!'6192.TW-Name'</f>
        <v>巨路</v>
      </c>
    </row>
    <row r="719" spans="1:2" x14ac:dyDescent="0.45">
      <c r="A719" t="str">
        <f>[1]!'6196.TW-ID'</f>
        <v>6196</v>
      </c>
      <c r="B719" t="str">
        <f>[1]!'6196.TW-Name'</f>
        <v>帆宣</v>
      </c>
    </row>
    <row r="720" spans="1:2" x14ac:dyDescent="0.45">
      <c r="A720" t="str">
        <f>[1]!'6201.TW-ID'</f>
        <v>6201</v>
      </c>
      <c r="B720" t="str">
        <f>[1]!'6201.TW-Name'</f>
        <v>亞弘電</v>
      </c>
    </row>
    <row r="721" spans="1:2" x14ac:dyDescent="0.45">
      <c r="A721" t="str">
        <f>[1]!'6215.TW-ID'</f>
        <v>6215</v>
      </c>
      <c r="B721" t="str">
        <f>[1]!'6215.TW-Name'</f>
        <v>和椿</v>
      </c>
    </row>
    <row r="722" spans="1:2" x14ac:dyDescent="0.45">
      <c r="A722" t="str">
        <f>[1]!'6283.TW-ID'</f>
        <v>6283</v>
      </c>
      <c r="B722" t="str">
        <f>[1]!'6283.TW-Name'</f>
        <v>淳安</v>
      </c>
    </row>
    <row r="723" spans="1:2" x14ac:dyDescent="0.45">
      <c r="A723" t="str">
        <f>[1]!'6409.TW-ID'</f>
        <v>6409</v>
      </c>
      <c r="B723" t="str">
        <f>[1]!'6409.TW-Name'</f>
        <v>旭隼</v>
      </c>
    </row>
    <row r="724" spans="1:2" x14ac:dyDescent="0.45">
      <c r="A724" t="str">
        <f>[1]!'6438.TW-ID'</f>
        <v>6438</v>
      </c>
      <c r="B724" t="str">
        <f>[1]!'6438.TW-Name'</f>
        <v>迅得</v>
      </c>
    </row>
    <row r="725" spans="1:2" x14ac:dyDescent="0.45">
      <c r="A725" t="str">
        <f>[1]!'6558.TW-ID'</f>
        <v>6558</v>
      </c>
      <c r="B725" t="str">
        <f>[1]!'6558.TW-Name'</f>
        <v>興能高</v>
      </c>
    </row>
    <row r="726" spans="1:2" x14ac:dyDescent="0.45">
      <c r="A726" t="str">
        <f>[1]!'6658.TW-ID'</f>
        <v>6658</v>
      </c>
      <c r="B726" t="str">
        <f>[1]!'6658.TW-Name'</f>
        <v>聯策</v>
      </c>
    </row>
    <row r="727" spans="1:2" x14ac:dyDescent="0.45">
      <c r="A727" t="str">
        <f>[1]!'6691.TW-ID'</f>
        <v>6691</v>
      </c>
      <c r="B727" t="str">
        <f>[1]!'6691.TW-Name'</f>
        <v>洋基工程</v>
      </c>
    </row>
    <row r="728" spans="1:2" x14ac:dyDescent="0.45">
      <c r="A728" t="str">
        <f>[1]!'6698.TW-ID'</f>
        <v>6698</v>
      </c>
      <c r="B728" t="str">
        <f>[1]!'6698.TW-Name'</f>
        <v>旭暉應材</v>
      </c>
    </row>
    <row r="729" spans="1:2" x14ac:dyDescent="0.45">
      <c r="A729" t="str">
        <f>[1]!'6743.TW-ID'</f>
        <v>6743</v>
      </c>
      <c r="B729" t="str">
        <f>[1]!'6743.TW-Name'</f>
        <v>安普新</v>
      </c>
    </row>
    <row r="730" spans="1:2" x14ac:dyDescent="0.45">
      <c r="A730" t="str">
        <f>[1]!'6830.TW-ID'</f>
        <v>6830</v>
      </c>
      <c r="B730" t="str">
        <f>[1]!'6830.TW-Name'</f>
        <v>汎銓</v>
      </c>
    </row>
    <row r="731" spans="1:2" x14ac:dyDescent="0.45">
      <c r="A731" t="str">
        <f>[1]!'8021.TW-ID'</f>
        <v>8021</v>
      </c>
      <c r="B731" t="str">
        <f>[1]!'8021.TW-Name'</f>
        <v>尖點</v>
      </c>
    </row>
    <row r="732" spans="1:2" x14ac:dyDescent="0.45">
      <c r="A732" t="str">
        <f>[1]!'8201.TW-ID'</f>
        <v>8201</v>
      </c>
      <c r="B732" t="str">
        <f>[1]!'8201.TW-Name'</f>
        <v>無敵</v>
      </c>
    </row>
    <row r="733" spans="1:2" x14ac:dyDescent="0.45">
      <c r="A733" t="str">
        <f>[1]!'8499.TW-ID'</f>
        <v>8499</v>
      </c>
      <c r="B733" t="str">
        <f>[1]!'8499.TW-Name'</f>
        <v>鼎炫-KY</v>
      </c>
    </row>
    <row r="734" spans="1:2" x14ac:dyDescent="0.45">
      <c r="A734" t="str">
        <f>[1]!'1316.TW-ID'</f>
        <v>1316</v>
      </c>
      <c r="B734" t="str">
        <f>[1]!'1316.TW-Name'</f>
        <v>上曜</v>
      </c>
    </row>
    <row r="735" spans="1:2" x14ac:dyDescent="0.45">
      <c r="A735" t="str">
        <f>[1]!'1436.TW-ID'</f>
        <v>1436</v>
      </c>
      <c r="B735" t="str">
        <f>[1]!'1436.TW-Name'</f>
        <v>華友聯</v>
      </c>
    </row>
    <row r="736" spans="1:2" x14ac:dyDescent="0.45">
      <c r="A736" t="str">
        <f>[1]!'1438.TW-ID'</f>
        <v>1438</v>
      </c>
      <c r="B736" t="str">
        <f>[1]!'1438.TW-Name'</f>
        <v>三地開發</v>
      </c>
    </row>
    <row r="737" spans="1:2" x14ac:dyDescent="0.45">
      <c r="A737" t="str">
        <f>[1]!'1439.TW-ID'</f>
        <v>1439</v>
      </c>
      <c r="B737" t="str">
        <f>[1]!'1439.TW-Name'</f>
        <v>雋揚</v>
      </c>
    </row>
    <row r="738" spans="1:2" x14ac:dyDescent="0.45">
      <c r="A738" t="str">
        <f>[1]!'1442.TW-ID'</f>
        <v>1442</v>
      </c>
      <c r="B738" t="str">
        <f>[1]!'1442.TW-Name'</f>
        <v>名軒</v>
      </c>
    </row>
    <row r="739" spans="1:2" x14ac:dyDescent="0.45">
      <c r="A739" t="str">
        <f>[1]!'1453.TW-ID'</f>
        <v>1453</v>
      </c>
      <c r="B739" t="str">
        <f>[1]!'1453.TW-Name'</f>
        <v>大將</v>
      </c>
    </row>
    <row r="740" spans="1:2" x14ac:dyDescent="0.45">
      <c r="A740" t="str">
        <f>[1]!'1456.TW-ID'</f>
        <v>1456</v>
      </c>
      <c r="B740" t="str">
        <f>[1]!'1456.TW-Name'</f>
        <v>怡華</v>
      </c>
    </row>
    <row r="741" spans="1:2" x14ac:dyDescent="0.45">
      <c r="A741" t="str">
        <f>[1]!'1472.TW-ID'</f>
        <v>1472</v>
      </c>
      <c r="B741" t="str">
        <f>[1]!'1472.TW-Name'</f>
        <v>三洋實業</v>
      </c>
    </row>
    <row r="742" spans="1:2" x14ac:dyDescent="0.45">
      <c r="A742" t="str">
        <f>[1]!'1805.TW-ID'</f>
        <v>1805</v>
      </c>
      <c r="B742" t="str">
        <f>[1]!'1805.TW-Name'</f>
        <v>寶徠</v>
      </c>
    </row>
    <row r="743" spans="1:2" x14ac:dyDescent="0.45">
      <c r="A743" t="str">
        <f>[1]!'1808.TW-ID'</f>
        <v>1808</v>
      </c>
      <c r="B743" t="str">
        <f>[1]!'1808.TW-Name'</f>
        <v>潤隆</v>
      </c>
    </row>
    <row r="744" spans="1:2" x14ac:dyDescent="0.45">
      <c r="A744" t="str">
        <f>[1]!'2442.TW-ID'</f>
        <v>2442</v>
      </c>
      <c r="B744" t="str">
        <f>[1]!'2442.TW-Name'</f>
        <v>新美齊</v>
      </c>
    </row>
    <row r="745" spans="1:2" x14ac:dyDescent="0.45">
      <c r="A745" t="str">
        <f>[1]!'2501.TW-ID'</f>
        <v>2501</v>
      </c>
      <c r="B745" t="str">
        <f>[1]!'2501.TW-Name'</f>
        <v>國建</v>
      </c>
    </row>
    <row r="746" spans="1:2" x14ac:dyDescent="0.45">
      <c r="A746" t="str">
        <f>[1]!'2504.TW-ID'</f>
        <v>2504</v>
      </c>
      <c r="B746" t="str">
        <f>[1]!'2504.TW-Name'</f>
        <v>國產</v>
      </c>
    </row>
    <row r="747" spans="1:2" x14ac:dyDescent="0.45">
      <c r="A747" t="str">
        <f>[1]!'2505.TW-ID'</f>
        <v>2505</v>
      </c>
      <c r="B747" t="str">
        <f>[1]!'2505.TW-Name'</f>
        <v>國揚</v>
      </c>
    </row>
    <row r="748" spans="1:2" x14ac:dyDescent="0.45">
      <c r="A748" t="str">
        <f>[1]!'2506.TW-ID'</f>
        <v>2506</v>
      </c>
      <c r="B748" t="str">
        <f>[1]!'2506.TW-Name'</f>
        <v>太設</v>
      </c>
    </row>
    <row r="749" spans="1:2" x14ac:dyDescent="0.45">
      <c r="A749" t="str">
        <f>[1]!'2509.TW-ID'</f>
        <v>2509</v>
      </c>
      <c r="B749" t="str">
        <f>[1]!'2509.TW-Name'</f>
        <v>全坤建</v>
      </c>
    </row>
    <row r="750" spans="1:2" x14ac:dyDescent="0.45">
      <c r="A750" t="str">
        <f>[1]!'2511.TW-ID'</f>
        <v>2511</v>
      </c>
      <c r="B750" t="str">
        <f>[1]!'2511.TW-Name'</f>
        <v>太子</v>
      </c>
    </row>
    <row r="751" spans="1:2" x14ac:dyDescent="0.45">
      <c r="A751" t="str">
        <f>[1]!'2515.TW-ID'</f>
        <v>2515</v>
      </c>
      <c r="B751" t="str">
        <f>[1]!'2515.TW-Name'</f>
        <v>中工</v>
      </c>
    </row>
    <row r="752" spans="1:2" x14ac:dyDescent="0.45">
      <c r="A752" t="str">
        <f>[1]!'2516.TW-ID'</f>
        <v>2516</v>
      </c>
      <c r="B752" t="str">
        <f>[1]!'2516.TW-Name'</f>
        <v>新建</v>
      </c>
    </row>
    <row r="753" spans="1:2" x14ac:dyDescent="0.45">
      <c r="A753" t="str">
        <f>[1]!'2520.TW-ID'</f>
        <v>2520</v>
      </c>
      <c r="B753" t="str">
        <f>[1]!'2520.TW-Name'</f>
        <v>冠德</v>
      </c>
    </row>
    <row r="754" spans="1:2" x14ac:dyDescent="0.45">
      <c r="A754" t="str">
        <f>[1]!'2524.TW-ID'</f>
        <v>2524</v>
      </c>
      <c r="B754" t="str">
        <f>[1]!'2524.TW-Name'</f>
        <v>京城</v>
      </c>
    </row>
    <row r="755" spans="1:2" x14ac:dyDescent="0.45">
      <c r="A755" t="str">
        <f>[1]!'2527.TW-ID'</f>
        <v>2527</v>
      </c>
      <c r="B755" t="str">
        <f>[1]!'2527.TW-Name'</f>
        <v>宏璟</v>
      </c>
    </row>
    <row r="756" spans="1:2" x14ac:dyDescent="0.45">
      <c r="A756" t="str">
        <f>[1]!'2528.TW-ID'</f>
        <v>2528</v>
      </c>
      <c r="B756" t="str">
        <f>[1]!'2528.TW-Name'</f>
        <v>皇普</v>
      </c>
    </row>
    <row r="757" spans="1:2" x14ac:dyDescent="0.45">
      <c r="A757" t="str">
        <f>[1]!'2530.TW-ID'</f>
        <v>2530</v>
      </c>
      <c r="B757" t="str">
        <f>[1]!'2530.TW-Name'</f>
        <v>華建</v>
      </c>
    </row>
    <row r="758" spans="1:2" x14ac:dyDescent="0.45">
      <c r="A758" t="str">
        <f>[1]!'2534.TW-ID'</f>
        <v>2534</v>
      </c>
      <c r="B758" t="str">
        <f>[1]!'2534.TW-Name'</f>
        <v>宏盛</v>
      </c>
    </row>
    <row r="759" spans="1:2" x14ac:dyDescent="0.45">
      <c r="A759" t="str">
        <f>[1]!'2535.TW-ID'</f>
        <v>2535</v>
      </c>
      <c r="B759" t="str">
        <f>[1]!'2535.TW-Name'</f>
        <v>達欣工</v>
      </c>
    </row>
    <row r="760" spans="1:2" x14ac:dyDescent="0.45">
      <c r="A760" t="str">
        <f>[1]!'2536.TW-ID'</f>
        <v>2536</v>
      </c>
      <c r="B760" t="str">
        <f>[1]!'2536.TW-Name'</f>
        <v>宏普</v>
      </c>
    </row>
    <row r="761" spans="1:2" x14ac:dyDescent="0.45">
      <c r="A761" t="str">
        <f>[1]!'2537.TW-ID'</f>
        <v>2537</v>
      </c>
      <c r="B761" t="str">
        <f>[1]!'2537.TW-Name'</f>
        <v>聯上發</v>
      </c>
    </row>
    <row r="762" spans="1:2" x14ac:dyDescent="0.45">
      <c r="A762" t="str">
        <f>[1]!'2538.TW-ID'</f>
        <v>2538</v>
      </c>
      <c r="B762" t="str">
        <f>[1]!'2538.TW-Name'</f>
        <v>基泰</v>
      </c>
    </row>
    <row r="763" spans="1:2" x14ac:dyDescent="0.45">
      <c r="A763" t="str">
        <f>[1]!'2539.TW-ID'</f>
        <v>2539</v>
      </c>
      <c r="B763" t="str">
        <f>[1]!'2539.TW-Name'</f>
        <v>櫻花建</v>
      </c>
    </row>
    <row r="764" spans="1:2" x14ac:dyDescent="0.45">
      <c r="A764" t="str">
        <f>[1]!'2540.TW-ID'</f>
        <v>2540</v>
      </c>
      <c r="B764" t="str">
        <f>[1]!'2540.TW-Name'</f>
        <v>愛山林</v>
      </c>
    </row>
    <row r="765" spans="1:2" x14ac:dyDescent="0.45">
      <c r="A765" t="str">
        <f>[1]!'2542.TW-ID'</f>
        <v>2542</v>
      </c>
      <c r="B765" t="str">
        <f>[1]!'2542.TW-Name'</f>
        <v>興富發</v>
      </c>
    </row>
    <row r="766" spans="1:2" x14ac:dyDescent="0.45">
      <c r="A766" t="str">
        <f>[1]!'2543.TW-ID'</f>
        <v>2543</v>
      </c>
      <c r="B766" t="str">
        <f>[1]!'2543.TW-Name'</f>
        <v>皇昌</v>
      </c>
    </row>
    <row r="767" spans="1:2" x14ac:dyDescent="0.45">
      <c r="A767" t="str">
        <f>[1]!'2545.TW-ID'</f>
        <v>2545</v>
      </c>
      <c r="B767" t="str">
        <f>[1]!'2545.TW-Name'</f>
        <v>皇翔</v>
      </c>
    </row>
    <row r="768" spans="1:2" x14ac:dyDescent="0.45">
      <c r="A768" t="str">
        <f>[1]!'2546.TW-ID'</f>
        <v>2546</v>
      </c>
      <c r="B768" t="str">
        <f>[1]!'2546.TW-Name'</f>
        <v>根基</v>
      </c>
    </row>
    <row r="769" spans="1:2" x14ac:dyDescent="0.45">
      <c r="A769" t="str">
        <f>[1]!'2547.TW-ID'</f>
        <v>2547</v>
      </c>
      <c r="B769" t="str">
        <f>[1]!'2547.TW-Name'</f>
        <v>日勝生</v>
      </c>
    </row>
    <row r="770" spans="1:2" x14ac:dyDescent="0.45">
      <c r="A770" t="str">
        <f>[1]!'2548.TW-ID'</f>
        <v>2548</v>
      </c>
      <c r="B770" t="str">
        <f>[1]!'2548.TW-Name'</f>
        <v>華固</v>
      </c>
    </row>
    <row r="771" spans="1:2" x14ac:dyDescent="0.45">
      <c r="A771" t="str">
        <f>[1]!'2597.TW-ID'</f>
        <v>2597</v>
      </c>
      <c r="B771" t="str">
        <f>[1]!'2597.TW-Name'</f>
        <v>潤弘</v>
      </c>
    </row>
    <row r="772" spans="1:2" x14ac:dyDescent="0.45">
      <c r="A772" t="str">
        <f>[1]!'2923.TW-ID'</f>
        <v>2923</v>
      </c>
      <c r="B772" t="str">
        <f>[1]!'2923.TW-Name'</f>
        <v>鼎固-KY</v>
      </c>
    </row>
    <row r="773" spans="1:2" x14ac:dyDescent="0.45">
      <c r="A773" t="str">
        <f>[1]!'3052.TW-ID'</f>
        <v>3052</v>
      </c>
      <c r="B773" t="str">
        <f>[1]!'3052.TW-Name'</f>
        <v>夆典</v>
      </c>
    </row>
    <row r="774" spans="1:2" x14ac:dyDescent="0.45">
      <c r="A774" t="str">
        <f>[1]!'3056.TW-ID'</f>
        <v>3056</v>
      </c>
      <c r="B774" t="str">
        <f>[1]!'3056.TW-Name'</f>
        <v>富華新</v>
      </c>
    </row>
    <row r="775" spans="1:2" x14ac:dyDescent="0.45">
      <c r="A775" t="str">
        <f>[1]!'3266.TW-ID'</f>
        <v>3266</v>
      </c>
      <c r="B775" t="str">
        <f>[1]!'3266.TW-Name'</f>
        <v>昇陽</v>
      </c>
    </row>
    <row r="776" spans="1:2" x14ac:dyDescent="0.45">
      <c r="A776" t="str">
        <f>[1]!'3703.TW-ID'</f>
        <v>3703</v>
      </c>
      <c r="B776" t="str">
        <f>[1]!'3703.TW-Name'</f>
        <v>欣陸</v>
      </c>
    </row>
    <row r="777" spans="1:2" x14ac:dyDescent="0.45">
      <c r="A777" t="str">
        <f>[1]!'5515.TW-ID'</f>
        <v>5515</v>
      </c>
      <c r="B777" t="str">
        <f>[1]!'5515.TW-Name'</f>
        <v>建國</v>
      </c>
    </row>
    <row r="778" spans="1:2" x14ac:dyDescent="0.45">
      <c r="A778" t="str">
        <f>[1]!'5519.TW-ID'</f>
        <v>5519</v>
      </c>
      <c r="B778" t="str">
        <f>[1]!'5519.TW-Name'</f>
        <v>隆大</v>
      </c>
    </row>
    <row r="779" spans="1:2" x14ac:dyDescent="0.45">
      <c r="A779" t="str">
        <f>[1]!'5521.TW-ID'</f>
        <v>5521</v>
      </c>
      <c r="B779" t="str">
        <f>[1]!'5521.TW-Name'</f>
        <v>工信</v>
      </c>
    </row>
    <row r="780" spans="1:2" x14ac:dyDescent="0.45">
      <c r="A780" t="str">
        <f>[1]!'5522.TW-ID'</f>
        <v>5522</v>
      </c>
      <c r="B780" t="str">
        <f>[1]!'5522.TW-Name'</f>
        <v>遠雄</v>
      </c>
    </row>
    <row r="781" spans="1:2" x14ac:dyDescent="0.45">
      <c r="A781" t="str">
        <f>[1]!'5525.TW-ID'</f>
        <v>5525</v>
      </c>
      <c r="B781" t="str">
        <f>[1]!'5525.TW-Name'</f>
        <v>順天</v>
      </c>
    </row>
    <row r="782" spans="1:2" x14ac:dyDescent="0.45">
      <c r="A782" t="str">
        <f>[1]!'5531.TW-ID'</f>
        <v>5531</v>
      </c>
      <c r="B782" t="str">
        <f>[1]!'5531.TW-Name'</f>
        <v>鄉林</v>
      </c>
    </row>
    <row r="783" spans="1:2" x14ac:dyDescent="0.45">
      <c r="A783" t="str">
        <f>[1]!'5533.TW-ID'</f>
        <v>5533</v>
      </c>
      <c r="B783" t="str">
        <f>[1]!'5533.TW-Name'</f>
        <v>皇鼎</v>
      </c>
    </row>
    <row r="784" spans="1:2" x14ac:dyDescent="0.45">
      <c r="A784" t="str">
        <f>[1]!'5534.TW-ID'</f>
        <v>5534</v>
      </c>
      <c r="B784" t="str">
        <f>[1]!'5534.TW-Name'</f>
        <v>長虹</v>
      </c>
    </row>
    <row r="785" spans="1:2" x14ac:dyDescent="0.45">
      <c r="A785" t="str">
        <f>[1]!'5546.TW-ID'</f>
        <v>5546</v>
      </c>
      <c r="B785" t="str">
        <f>[1]!'5546.TW-Name'</f>
        <v>永固-KY</v>
      </c>
    </row>
    <row r="786" spans="1:2" x14ac:dyDescent="0.45">
      <c r="A786" t="str">
        <f>[1]!'6177.TW-ID'</f>
        <v>6177</v>
      </c>
      <c r="B786" t="str">
        <f>[1]!'6177.TW-Name'</f>
        <v>達麗</v>
      </c>
    </row>
    <row r="787" spans="1:2" x14ac:dyDescent="0.45">
      <c r="A787" t="str">
        <f>[1]!'9906.TW-ID'</f>
        <v>9906</v>
      </c>
      <c r="B787" t="str">
        <f>[1]!'9906.TW-Name'</f>
        <v>欣巴巴</v>
      </c>
    </row>
    <row r="788" spans="1:2" x14ac:dyDescent="0.45">
      <c r="A788" t="str">
        <f>[1]!'9946.TW-ID'</f>
        <v>9946</v>
      </c>
      <c r="B788" t="str">
        <f>[1]!'9946.TW-Name'</f>
        <v>三發地產</v>
      </c>
    </row>
    <row r="789" spans="1:2" x14ac:dyDescent="0.45">
      <c r="A789" t="str">
        <f>[1]!'2208.TW-ID'</f>
        <v>2208</v>
      </c>
      <c r="B789" t="str">
        <f>[1]!'2208.TW-Name'</f>
        <v>台船</v>
      </c>
    </row>
    <row r="790" spans="1:2" x14ac:dyDescent="0.45">
      <c r="A790" t="str">
        <f>[1]!'2603.TW-ID'</f>
        <v>2603</v>
      </c>
      <c r="B790" t="str">
        <f>[1]!'2603.TW-Name'</f>
        <v>長榮</v>
      </c>
    </row>
    <row r="791" spans="1:2" x14ac:dyDescent="0.45">
      <c r="A791" t="str">
        <f>[1]!'2605.TW-ID'</f>
        <v>2605</v>
      </c>
      <c r="B791" t="str">
        <f>[1]!'2605.TW-Name'</f>
        <v>新興</v>
      </c>
    </row>
    <row r="792" spans="1:2" x14ac:dyDescent="0.45">
      <c r="A792" t="str">
        <f>[1]!'2606.TW-ID'</f>
        <v>2606</v>
      </c>
      <c r="B792" t="str">
        <f>[1]!'2606.TW-Name'</f>
        <v>裕民</v>
      </c>
    </row>
    <row r="793" spans="1:2" x14ac:dyDescent="0.45">
      <c r="A793" t="str">
        <f>[1]!'2607.TW-ID'</f>
        <v>2607</v>
      </c>
      <c r="B793" t="str">
        <f>[1]!'2607.TW-Name'</f>
        <v>榮運</v>
      </c>
    </row>
    <row r="794" spans="1:2" x14ac:dyDescent="0.45">
      <c r="A794" t="str">
        <f>[1]!'2608.TW-ID'</f>
        <v>2608</v>
      </c>
      <c r="B794" t="str">
        <f>[1]!'2608.TW-Name'</f>
        <v>嘉里大榮</v>
      </c>
    </row>
    <row r="795" spans="1:2" x14ac:dyDescent="0.45">
      <c r="A795" t="str">
        <f>[1]!'2609.TW-ID'</f>
        <v>2609</v>
      </c>
      <c r="B795" t="str">
        <f>[1]!'2609.TW-Name'</f>
        <v>陽明</v>
      </c>
    </row>
    <row r="796" spans="1:2" x14ac:dyDescent="0.45">
      <c r="A796" t="str">
        <f>[1]!'2610.TW-ID'</f>
        <v>2610</v>
      </c>
      <c r="B796" t="str">
        <f>[1]!'2610.TW-Name'</f>
        <v>華航</v>
      </c>
    </row>
    <row r="797" spans="1:2" x14ac:dyDescent="0.45">
      <c r="A797" t="str">
        <f>[1]!'2611.TW-ID'</f>
        <v>2611</v>
      </c>
      <c r="B797" t="str">
        <f>[1]!'2611.TW-Name'</f>
        <v>志信</v>
      </c>
    </row>
    <row r="798" spans="1:2" x14ac:dyDescent="0.45">
      <c r="A798" t="str">
        <f>[1]!'2612.TW-ID'</f>
        <v>2612</v>
      </c>
      <c r="B798" t="str">
        <f>[1]!'2612.TW-Name'</f>
        <v>中航</v>
      </c>
    </row>
    <row r="799" spans="1:2" x14ac:dyDescent="0.45">
      <c r="A799" t="str">
        <f>[1]!'2613.TW-ID'</f>
        <v>2613</v>
      </c>
      <c r="B799" t="str">
        <f>[1]!'2613.TW-Name'</f>
        <v>中櫃</v>
      </c>
    </row>
    <row r="800" spans="1:2" x14ac:dyDescent="0.45">
      <c r="A800" t="str">
        <f>[1]!'2615.TW-ID'</f>
        <v>2615</v>
      </c>
      <c r="B800" t="str">
        <f>[1]!'2615.TW-Name'</f>
        <v>萬海</v>
      </c>
    </row>
    <row r="801" spans="1:2" x14ac:dyDescent="0.45">
      <c r="A801" t="str">
        <f>[1]!'2617.TW-ID'</f>
        <v>2617</v>
      </c>
      <c r="B801" t="str">
        <f>[1]!'2617.TW-Name'</f>
        <v>台航</v>
      </c>
    </row>
    <row r="802" spans="1:2" x14ac:dyDescent="0.45">
      <c r="A802" t="str">
        <f>[1]!'2618.TW-ID'</f>
        <v>2618</v>
      </c>
      <c r="B802" t="str">
        <f>[1]!'2618.TW-Name'</f>
        <v>長榮航</v>
      </c>
    </row>
    <row r="803" spans="1:2" x14ac:dyDescent="0.45">
      <c r="A803" t="str">
        <f>[1]!'2630.TW-ID'</f>
        <v>2630</v>
      </c>
      <c r="B803" t="str">
        <f>[1]!'2630.TW-Name'</f>
        <v>亞航</v>
      </c>
    </row>
    <row r="804" spans="1:2" x14ac:dyDescent="0.45">
      <c r="A804" t="str">
        <f>[1]!'2633.TW-ID'</f>
        <v>2633</v>
      </c>
      <c r="B804" t="str">
        <f>[1]!'2633.TW-Name'</f>
        <v>台灣高鐵</v>
      </c>
    </row>
    <row r="805" spans="1:2" x14ac:dyDescent="0.45">
      <c r="A805" t="str">
        <f>[1]!'2634.TW-ID'</f>
        <v>2634</v>
      </c>
      <c r="B805" t="str">
        <f>[1]!'2634.TW-Name'</f>
        <v>漢翔</v>
      </c>
    </row>
    <row r="806" spans="1:2" x14ac:dyDescent="0.45">
      <c r="A806" t="str">
        <f>[1]!'2636.TW-ID'</f>
        <v>2636</v>
      </c>
      <c r="B806" t="str">
        <f>[1]!'2636.TW-Name'</f>
        <v>台驊投控</v>
      </c>
    </row>
    <row r="807" spans="1:2" x14ac:dyDescent="0.45">
      <c r="A807" t="str">
        <f>[1]!'2637.TW-ID'</f>
        <v>2637</v>
      </c>
      <c r="B807" t="str">
        <f>[1]!'2637.TW-Name'</f>
        <v>慧洋-KY</v>
      </c>
    </row>
    <row r="808" spans="1:2" x14ac:dyDescent="0.45">
      <c r="A808" t="str">
        <f>[1]!'2642.TW-ID'</f>
        <v>2642</v>
      </c>
      <c r="B808" t="str">
        <f>[1]!'2642.TW-Name'</f>
        <v>宅配通</v>
      </c>
    </row>
    <row r="809" spans="1:2" x14ac:dyDescent="0.45">
      <c r="A809" t="str">
        <f>[1]!'2645.TW-ID'</f>
        <v>2645</v>
      </c>
      <c r="B809" t="str">
        <f>[1]!'2645.TW-Name'</f>
        <v>長榮航太</v>
      </c>
    </row>
    <row r="810" spans="1:2" x14ac:dyDescent="0.45">
      <c r="A810" t="str">
        <f>[1]!'5607.TW-ID'</f>
        <v>5607</v>
      </c>
      <c r="B810" t="str">
        <f>[1]!'5607.TW-Name'</f>
        <v>遠雄港</v>
      </c>
    </row>
    <row r="811" spans="1:2" x14ac:dyDescent="0.45">
      <c r="A811" t="str">
        <f>[1]!'5608.TW-ID'</f>
        <v>5608</v>
      </c>
      <c r="B811" t="str">
        <f>[1]!'5608.TW-Name'</f>
        <v>四維航</v>
      </c>
    </row>
    <row r="812" spans="1:2" x14ac:dyDescent="0.45">
      <c r="A812" t="str">
        <f>[1]!'6753.TW-ID'</f>
        <v>6753</v>
      </c>
      <c r="B812" t="str">
        <f>[1]!'6753.TW-Name'</f>
        <v>龍德造船</v>
      </c>
    </row>
    <row r="813" spans="1:2" x14ac:dyDescent="0.45">
      <c r="A813" t="str">
        <f>[1]!'8367.TW-ID'</f>
        <v>8367</v>
      </c>
      <c r="B813" t="str">
        <f>[1]!'8367.TW-Name'</f>
        <v>建新國際</v>
      </c>
    </row>
    <row r="814" spans="1:2" x14ac:dyDescent="0.45">
      <c r="A814" t="str">
        <f>[1]!'2701.TW-ID'</f>
        <v>2701</v>
      </c>
      <c r="B814" t="str">
        <f>[1]!'2701.TW-Name'</f>
        <v>萬企</v>
      </c>
    </row>
    <row r="815" spans="1:2" x14ac:dyDescent="0.45">
      <c r="A815" t="str">
        <f>[1]!'2702.TW-ID'</f>
        <v>2702</v>
      </c>
      <c r="B815" t="str">
        <f>[1]!'2702.TW-Name'</f>
        <v>華園</v>
      </c>
    </row>
    <row r="816" spans="1:2" x14ac:dyDescent="0.45">
      <c r="A816" t="str">
        <f>[1]!'2704.TW-ID'</f>
        <v>2704</v>
      </c>
      <c r="B816" t="str">
        <f>[1]!'2704.TW-Name'</f>
        <v>國賓</v>
      </c>
    </row>
    <row r="817" spans="1:2" x14ac:dyDescent="0.45">
      <c r="A817" t="str">
        <f>[1]!'2705.TW-ID'</f>
        <v>2705</v>
      </c>
      <c r="B817" t="str">
        <f>[1]!'2705.TW-Name'</f>
        <v>六福</v>
      </c>
    </row>
    <row r="818" spans="1:2" x14ac:dyDescent="0.45">
      <c r="A818" t="str">
        <f>[1]!'2706.TW-ID'</f>
        <v>2706</v>
      </c>
      <c r="B818" t="str">
        <f>[1]!'2706.TW-Name'</f>
        <v>第一店</v>
      </c>
    </row>
    <row r="819" spans="1:2" x14ac:dyDescent="0.45">
      <c r="A819" t="str">
        <f>[1]!'2707.TW-ID'</f>
        <v>2707</v>
      </c>
      <c r="B819" t="str">
        <f>[1]!'2707.TW-Name'</f>
        <v>晶華</v>
      </c>
    </row>
    <row r="820" spans="1:2" x14ac:dyDescent="0.45">
      <c r="A820" t="str">
        <f>[1]!'2712.TW-ID'</f>
        <v>2712</v>
      </c>
      <c r="B820" t="str">
        <f>[1]!'2712.TW-Name'</f>
        <v>遠雄來</v>
      </c>
    </row>
    <row r="821" spans="1:2" x14ac:dyDescent="0.45">
      <c r="A821" t="str">
        <f>[1]!'2722.TW-ID'</f>
        <v>2722</v>
      </c>
      <c r="B821" t="str">
        <f>[1]!'2722.TW-Name'</f>
        <v>夏都</v>
      </c>
    </row>
    <row r="822" spans="1:2" x14ac:dyDescent="0.45">
      <c r="A822" t="str">
        <f>[1]!'2723.TW-ID'</f>
        <v>2723</v>
      </c>
      <c r="B822" t="str">
        <f>[1]!'2723.TW-Name'</f>
        <v>美食-KY</v>
      </c>
    </row>
    <row r="823" spans="1:2" x14ac:dyDescent="0.45">
      <c r="A823" t="str">
        <f>[1]!'2727.TW-ID'</f>
        <v>2727</v>
      </c>
      <c r="B823" t="str">
        <f>[1]!'2727.TW-Name'</f>
        <v>王品</v>
      </c>
    </row>
    <row r="824" spans="1:2" x14ac:dyDescent="0.45">
      <c r="A824" t="str">
        <f>[1]!'2731.TW-ID'</f>
        <v>2731</v>
      </c>
      <c r="B824" t="str">
        <f>[1]!'2731.TW-Name'</f>
        <v>雄獅</v>
      </c>
    </row>
    <row r="825" spans="1:2" x14ac:dyDescent="0.45">
      <c r="A825" t="str">
        <f>[1]!'2739.TW-ID'</f>
        <v>2739</v>
      </c>
      <c r="B825" t="str">
        <f>[1]!'2739.TW-Name'</f>
        <v>寒舍</v>
      </c>
    </row>
    <row r="826" spans="1:2" x14ac:dyDescent="0.45">
      <c r="A826" t="str">
        <f>[1]!'2748.TW-ID'</f>
        <v>2748</v>
      </c>
      <c r="B826" t="str">
        <f>[1]!'2748.TW-Name'</f>
        <v>雲品</v>
      </c>
    </row>
    <row r="827" spans="1:2" x14ac:dyDescent="0.45">
      <c r="A827" t="str">
        <f>[1]!'2753.TW-ID'</f>
        <v>2753</v>
      </c>
      <c r="B827" t="str">
        <f>[1]!'2753.TW-Name'</f>
        <v>八方雲集</v>
      </c>
    </row>
    <row r="828" spans="1:2" x14ac:dyDescent="0.45">
      <c r="A828" t="str">
        <f>[1]!'5706.TW-ID'</f>
        <v>5706</v>
      </c>
      <c r="B828" t="str">
        <f>[1]!'5706.TW-Name'</f>
        <v>鳳凰</v>
      </c>
    </row>
    <row r="829" spans="1:2" x14ac:dyDescent="0.45">
      <c r="A829" t="str">
        <f>[1]!'8940.TW-ID'</f>
        <v>8940</v>
      </c>
      <c r="B829" t="str">
        <f>[1]!'8940.TW-Name'</f>
        <v>新天地</v>
      </c>
    </row>
    <row r="830" spans="1:2" x14ac:dyDescent="0.45">
      <c r="A830" t="str">
        <f>[1]!'9943.TW-ID'</f>
        <v>9943</v>
      </c>
      <c r="B830" t="str">
        <f>[1]!'9943.TW-Name'</f>
        <v>好樂迪</v>
      </c>
    </row>
    <row r="831" spans="1:2" x14ac:dyDescent="0.45">
      <c r="A831" t="str">
        <f>[1]!'2801.TW-ID'</f>
        <v>2801</v>
      </c>
      <c r="B831" t="str">
        <f>[1]!'2801.TW-Name'</f>
        <v>彰銀</v>
      </c>
    </row>
    <row r="832" spans="1:2" x14ac:dyDescent="0.45">
      <c r="A832" t="str">
        <f>[1]!'2809.TW-ID'</f>
        <v>2809</v>
      </c>
      <c r="B832" t="str">
        <f>[1]!'2809.TW-Name'</f>
        <v>京城銀</v>
      </c>
    </row>
    <row r="833" spans="1:2" x14ac:dyDescent="0.45">
      <c r="A833" t="str">
        <f>[1]!'2812.TW-ID'</f>
        <v>2812</v>
      </c>
      <c r="B833" t="str">
        <f>[1]!'2812.TW-Name'</f>
        <v>台中銀</v>
      </c>
    </row>
    <row r="834" spans="1:2" x14ac:dyDescent="0.45">
      <c r="A834" t="str">
        <f>[1]!'2816.TW-ID'</f>
        <v>2816</v>
      </c>
      <c r="B834" t="str">
        <f>[1]!'2816.TW-Name'</f>
        <v>旺旺保</v>
      </c>
    </row>
    <row r="835" spans="1:2" x14ac:dyDescent="0.45">
      <c r="A835" t="str">
        <f>[1]!'2820.TW-ID'</f>
        <v>2820</v>
      </c>
      <c r="B835" t="str">
        <f>[1]!'2820.TW-Name'</f>
        <v>華票</v>
      </c>
    </row>
    <row r="836" spans="1:2" x14ac:dyDescent="0.45">
      <c r="A836" t="str">
        <f>[1]!'2832.TW-ID'</f>
        <v>2832</v>
      </c>
      <c r="B836" t="str">
        <f>[1]!'2832.TW-Name'</f>
        <v>台產</v>
      </c>
    </row>
    <row r="837" spans="1:2" x14ac:dyDescent="0.45">
      <c r="A837" t="str">
        <f>[1]!'2834.TW-ID'</f>
        <v>2834</v>
      </c>
      <c r="B837" t="str">
        <f>[1]!'2834.TW-Name'</f>
        <v>臺企銀</v>
      </c>
    </row>
    <row r="838" spans="1:2" x14ac:dyDescent="0.45">
      <c r="A838" t="str">
        <f>[1]!'2836.TW-ID'</f>
        <v>2836</v>
      </c>
      <c r="B838" t="str">
        <f>[1]!'2836.TW-Name'</f>
        <v>高雄銀</v>
      </c>
    </row>
    <row r="839" spans="1:2" x14ac:dyDescent="0.45">
      <c r="A839" t="str">
        <f>[1]!'2838.TW-ID'</f>
        <v>2838</v>
      </c>
      <c r="B839" t="str">
        <f>[1]!'2838.TW-Name'</f>
        <v>聯邦銀</v>
      </c>
    </row>
    <row r="840" spans="1:2" x14ac:dyDescent="0.45">
      <c r="A840" t="str">
        <f>[1]!'2845.TW-ID'</f>
        <v>2845</v>
      </c>
      <c r="B840" t="str">
        <f>[1]!'2845.TW-Name'</f>
        <v>遠東銀</v>
      </c>
    </row>
    <row r="841" spans="1:2" x14ac:dyDescent="0.45">
      <c r="A841" t="str">
        <f>[1]!'2849.TW-ID'</f>
        <v>2849</v>
      </c>
      <c r="B841" t="str">
        <f>[1]!'2849.TW-Name'</f>
        <v>安泰銀</v>
      </c>
    </row>
    <row r="842" spans="1:2" x14ac:dyDescent="0.45">
      <c r="A842" t="str">
        <f>[1]!'2850.TW-ID'</f>
        <v>2850</v>
      </c>
      <c r="B842" t="str">
        <f>[1]!'2850.TW-Name'</f>
        <v>新產</v>
      </c>
    </row>
    <row r="843" spans="1:2" x14ac:dyDescent="0.45">
      <c r="A843" t="str">
        <f>[1]!'2851.TW-ID'</f>
        <v>2851</v>
      </c>
      <c r="B843" t="str">
        <f>[1]!'2851.TW-Name'</f>
        <v>中再保</v>
      </c>
    </row>
    <row r="844" spans="1:2" x14ac:dyDescent="0.45">
      <c r="A844" t="str">
        <f>[1]!'2852.TW-ID'</f>
        <v>2852</v>
      </c>
      <c r="B844" t="str">
        <f>[1]!'2852.TW-Name'</f>
        <v>第一保</v>
      </c>
    </row>
    <row r="845" spans="1:2" x14ac:dyDescent="0.45">
      <c r="A845" t="str">
        <f>[1]!'2855.TW-ID'</f>
        <v>2855</v>
      </c>
      <c r="B845" t="str">
        <f>[1]!'2855.TW-Name'</f>
        <v>統一證</v>
      </c>
    </row>
    <row r="846" spans="1:2" x14ac:dyDescent="0.45">
      <c r="A846" t="str">
        <f>[1]!'2867.TW-ID'</f>
        <v>2867</v>
      </c>
      <c r="B846" t="str">
        <f>[1]!'2867.TW-Name'</f>
        <v>三商壽</v>
      </c>
    </row>
    <row r="847" spans="1:2" x14ac:dyDescent="0.45">
      <c r="A847" t="str">
        <f>[1]!'2880.TW-ID'</f>
        <v>2880</v>
      </c>
      <c r="B847" t="str">
        <f>[1]!'2880.TW-Name'</f>
        <v>華南金</v>
      </c>
    </row>
    <row r="848" spans="1:2" x14ac:dyDescent="0.45">
      <c r="A848" t="str">
        <f>[1]!'2881.TW-ID'</f>
        <v>2881</v>
      </c>
      <c r="B848" t="str">
        <f>[1]!'2881.TW-Name'</f>
        <v>富邦金</v>
      </c>
    </row>
    <row r="849" spans="1:2" x14ac:dyDescent="0.45">
      <c r="A849" t="str">
        <f>[1]!'2882.TW-ID'</f>
        <v>2882</v>
      </c>
      <c r="B849" t="str">
        <f>[1]!'2882.TW-Name'</f>
        <v>國泰金</v>
      </c>
    </row>
    <row r="850" spans="1:2" x14ac:dyDescent="0.45">
      <c r="A850" t="str">
        <f>[1]!'2883.TW-ID'</f>
        <v>2883</v>
      </c>
      <c r="B850" t="str">
        <f>[1]!'2883.TW-Name'</f>
        <v>開發金</v>
      </c>
    </row>
    <row r="851" spans="1:2" x14ac:dyDescent="0.45">
      <c r="A851" t="str">
        <f>[1]!'2884.TW-ID'</f>
        <v>2884</v>
      </c>
      <c r="B851" t="str">
        <f>[1]!'2884.TW-Name'</f>
        <v>玉山金</v>
      </c>
    </row>
    <row r="852" spans="1:2" x14ac:dyDescent="0.45">
      <c r="A852" t="str">
        <f>[1]!'2885.TW-ID'</f>
        <v>2885</v>
      </c>
      <c r="B852" t="str">
        <f>[1]!'2885.TW-Name'</f>
        <v>元大金</v>
      </c>
    </row>
    <row r="853" spans="1:2" x14ac:dyDescent="0.45">
      <c r="A853" t="str">
        <f>[1]!'2886.TW-ID'</f>
        <v>2886</v>
      </c>
      <c r="B853" t="str">
        <f>[1]!'2886.TW-Name'</f>
        <v>兆豐金</v>
      </c>
    </row>
    <row r="854" spans="1:2" x14ac:dyDescent="0.45">
      <c r="A854" t="str">
        <f>[1]!'2887.TW-ID'</f>
        <v>2887</v>
      </c>
      <c r="B854" t="str">
        <f>[1]!'2887.TW-Name'</f>
        <v>台新金</v>
      </c>
    </row>
    <row r="855" spans="1:2" x14ac:dyDescent="0.45">
      <c r="A855" t="str">
        <f>[1]!'2888.TW-ID'</f>
        <v>2888</v>
      </c>
      <c r="B855" t="str">
        <f>[1]!'2888.TW-Name'</f>
        <v>新光金</v>
      </c>
    </row>
    <row r="856" spans="1:2" x14ac:dyDescent="0.45">
      <c r="A856" t="str">
        <f>[1]!'2889.TW-ID'</f>
        <v>2889</v>
      </c>
      <c r="B856" t="str">
        <f>[1]!'2889.TW-Name'</f>
        <v>國票金</v>
      </c>
    </row>
    <row r="857" spans="1:2" x14ac:dyDescent="0.45">
      <c r="A857" t="str">
        <f>[1]!'2890.TW-ID'</f>
        <v>2890</v>
      </c>
      <c r="B857" t="str">
        <f>[1]!'2890.TW-Name'</f>
        <v>永豐金</v>
      </c>
    </row>
    <row r="858" spans="1:2" x14ac:dyDescent="0.45">
      <c r="A858" t="str">
        <f>[1]!'2891.TW-ID'</f>
        <v>2891</v>
      </c>
      <c r="B858" t="str">
        <f>[1]!'2891.TW-Name'</f>
        <v>中信金</v>
      </c>
    </row>
    <row r="859" spans="1:2" x14ac:dyDescent="0.45">
      <c r="A859" t="str">
        <f>[1]!'2892.TW-ID'</f>
        <v>2892</v>
      </c>
      <c r="B859" t="str">
        <f>[1]!'2892.TW-Name'</f>
        <v>第一金</v>
      </c>
    </row>
    <row r="860" spans="1:2" x14ac:dyDescent="0.45">
      <c r="A860" t="str">
        <f>[1]!'2897.TW-ID'</f>
        <v>2897</v>
      </c>
      <c r="B860" t="str">
        <f>[1]!'2897.TW-Name'</f>
        <v>王道銀行</v>
      </c>
    </row>
    <row r="861" spans="1:2" x14ac:dyDescent="0.45">
      <c r="A861" t="str">
        <f>[1]!'5876.TW-ID'</f>
        <v>5876</v>
      </c>
      <c r="B861" t="str">
        <f>[1]!'5876.TW-Name'</f>
        <v>上海商銀</v>
      </c>
    </row>
    <row r="862" spans="1:2" x14ac:dyDescent="0.45">
      <c r="A862" t="str">
        <f>[1]!'5880.TW-ID'</f>
        <v>5880</v>
      </c>
      <c r="B862" t="str">
        <f>[1]!'5880.TW-Name'</f>
        <v>合庫金</v>
      </c>
    </row>
    <row r="863" spans="1:2" x14ac:dyDescent="0.45">
      <c r="A863" t="str">
        <f>[1]!'6005.TW-ID'</f>
        <v>6005</v>
      </c>
      <c r="B863" t="str">
        <f>[1]!'6005.TW-Name'</f>
        <v>群益證</v>
      </c>
    </row>
    <row r="864" spans="1:2" x14ac:dyDescent="0.45">
      <c r="A864" t="str">
        <f>[1]!'6024.TW-ID'</f>
        <v>6024</v>
      </c>
      <c r="B864" t="str">
        <f>[1]!'6024.TW-Name'</f>
        <v>群益期</v>
      </c>
    </row>
    <row r="865" spans="1:2" x14ac:dyDescent="0.45">
      <c r="A865" t="str">
        <f>[1]!'2601.TW-ID'</f>
        <v>2601</v>
      </c>
      <c r="B865" t="str">
        <f>[1]!'2601.TW-Name'</f>
        <v>益航</v>
      </c>
    </row>
    <row r="866" spans="1:2" x14ac:dyDescent="0.45">
      <c r="A866" t="str">
        <f>[1]!'2901.TW-ID'</f>
        <v>2901</v>
      </c>
      <c r="B866" t="str">
        <f>[1]!'2901.TW-Name'</f>
        <v>欣欣</v>
      </c>
    </row>
    <row r="867" spans="1:2" x14ac:dyDescent="0.45">
      <c r="A867" t="str">
        <f>[1]!'2903.TW-ID'</f>
        <v>2903</v>
      </c>
      <c r="B867" t="str">
        <f>[1]!'2903.TW-Name'</f>
        <v>遠百</v>
      </c>
    </row>
    <row r="868" spans="1:2" x14ac:dyDescent="0.45">
      <c r="A868" t="str">
        <f>[1]!'2905.TW-ID'</f>
        <v>2905</v>
      </c>
      <c r="B868" t="str">
        <f>[1]!'2905.TW-Name'</f>
        <v>三商</v>
      </c>
    </row>
    <row r="869" spans="1:2" x14ac:dyDescent="0.45">
      <c r="A869" t="str">
        <f>[1]!'2906.TW-ID'</f>
        <v>2906</v>
      </c>
      <c r="B869" t="str">
        <f>[1]!'2906.TW-Name'</f>
        <v>高林</v>
      </c>
    </row>
    <row r="870" spans="1:2" x14ac:dyDescent="0.45">
      <c r="A870" t="str">
        <f>[1]!'2908.TW-ID'</f>
        <v>2908</v>
      </c>
      <c r="B870" t="str">
        <f>[1]!'2908.TW-Name'</f>
        <v>特力</v>
      </c>
    </row>
    <row r="871" spans="1:2" x14ac:dyDescent="0.45">
      <c r="A871" t="str">
        <f>[1]!'2910.TW-ID'</f>
        <v>2910</v>
      </c>
      <c r="B871" t="str">
        <f>[1]!'2910.TW-Name'</f>
        <v>統領</v>
      </c>
    </row>
    <row r="872" spans="1:2" x14ac:dyDescent="0.45">
      <c r="A872" t="str">
        <f>[1]!'2911.TW-ID'</f>
        <v>2911</v>
      </c>
      <c r="B872" t="str">
        <f>[1]!'2911.TW-Name'</f>
        <v>麗嬰房</v>
      </c>
    </row>
    <row r="873" spans="1:2" x14ac:dyDescent="0.45">
      <c r="A873" t="str">
        <f>[1]!'2912.TW-ID'</f>
        <v>2912</v>
      </c>
      <c r="B873" t="str">
        <f>[1]!'2912.TW-Name'</f>
        <v>統一超</v>
      </c>
    </row>
    <row r="874" spans="1:2" x14ac:dyDescent="0.45">
      <c r="A874" t="str">
        <f>[1]!'2913.TW-ID'</f>
        <v>2913</v>
      </c>
      <c r="B874" t="str">
        <f>[1]!'2913.TW-Name'</f>
        <v>農林</v>
      </c>
    </row>
    <row r="875" spans="1:2" x14ac:dyDescent="0.45">
      <c r="A875" t="str">
        <f>[1]!'2915.TW-ID'</f>
        <v>2915</v>
      </c>
      <c r="B875" t="str">
        <f>[1]!'2915.TW-Name'</f>
        <v>潤泰全</v>
      </c>
    </row>
    <row r="876" spans="1:2" x14ac:dyDescent="0.45">
      <c r="A876" t="str">
        <f>[1]!'2929.TW-ID'</f>
        <v>2929</v>
      </c>
      <c r="B876" t="str">
        <f>[1]!'2929.TW-Name'</f>
        <v>淘帝-KY</v>
      </c>
    </row>
    <row r="877" spans="1:2" x14ac:dyDescent="0.45">
      <c r="A877" t="str">
        <f>[1]!'2939.TW-ID'</f>
        <v>2939</v>
      </c>
      <c r="B877" t="str">
        <f>[1]!'2939.TW-Name'</f>
        <v>凱羿-KY</v>
      </c>
    </row>
    <row r="878" spans="1:2" x14ac:dyDescent="0.45">
      <c r="A878" t="str">
        <f>[1]!'2945.TW-ID'</f>
        <v>2945</v>
      </c>
      <c r="B878" t="str">
        <f>[1]!'2945.TW-Name'</f>
        <v>三商家購</v>
      </c>
    </row>
    <row r="879" spans="1:2" x14ac:dyDescent="0.45">
      <c r="A879" t="str">
        <f>[1]!'4807.TW-ID'</f>
        <v>4807</v>
      </c>
      <c r="B879" t="str">
        <f>[1]!'4807.TW-Name'</f>
        <v>日成-KY</v>
      </c>
    </row>
    <row r="880" spans="1:2" x14ac:dyDescent="0.45">
      <c r="A880" t="str">
        <f>[1]!'5906.TW-ID'</f>
        <v>5906</v>
      </c>
      <c r="B880" t="str">
        <f>[1]!'5906.TW-Name'</f>
        <v>台南-KY</v>
      </c>
    </row>
    <row r="881" spans="1:2" x14ac:dyDescent="0.45">
      <c r="A881" t="str">
        <f>[1]!'5907.TW-ID'</f>
        <v>5907</v>
      </c>
      <c r="B881" t="str">
        <f>[1]!'5907.TW-Name'</f>
        <v>大洋-KY</v>
      </c>
    </row>
    <row r="882" spans="1:2" x14ac:dyDescent="0.45">
      <c r="A882" t="str">
        <f>[1]!'8429.TW-ID'</f>
        <v>8429</v>
      </c>
      <c r="B882" t="str">
        <f>[1]!'8429.TW-Name'</f>
        <v>金麗-KY</v>
      </c>
    </row>
    <row r="883" spans="1:2" x14ac:dyDescent="0.45">
      <c r="A883" t="str">
        <f>[1]!'8443.TW-ID'</f>
        <v>8443</v>
      </c>
      <c r="B883" t="str">
        <f>[1]!'8443.TW-Name'</f>
        <v>阿瘦</v>
      </c>
    </row>
    <row r="884" spans="1:2" x14ac:dyDescent="0.45">
      <c r="A884" t="str">
        <f>[1]!'2616.TW-ID'</f>
        <v>2616</v>
      </c>
      <c r="B884" t="str">
        <f>[1]!'2616.TW-Name'</f>
        <v>山隆</v>
      </c>
    </row>
    <row r="885" spans="1:2" x14ac:dyDescent="0.45">
      <c r="A885" t="str">
        <f>[1]!'6505.TW-ID'</f>
        <v>6505</v>
      </c>
      <c r="B885" t="str">
        <f>[1]!'6505.TW-Name'</f>
        <v>台塑化</v>
      </c>
    </row>
    <row r="886" spans="1:2" x14ac:dyDescent="0.45">
      <c r="A886" t="str">
        <f>[1]!'8926.TW-ID'</f>
        <v>8926</v>
      </c>
      <c r="B886" t="str">
        <f>[1]!'8926.TW-Name'</f>
        <v>台汽電</v>
      </c>
    </row>
    <row r="887" spans="1:2" x14ac:dyDescent="0.45">
      <c r="A887" t="str">
        <f>[1]!'9908.TW-ID'</f>
        <v>9908</v>
      </c>
      <c r="B887" t="str">
        <f>[1]!'9908.TW-Name'</f>
        <v>大台北</v>
      </c>
    </row>
    <row r="888" spans="1:2" x14ac:dyDescent="0.45">
      <c r="A888" t="str">
        <f>[1]!'9918.TW-ID'</f>
        <v>9918</v>
      </c>
      <c r="B888" t="str">
        <f>[1]!'9918.TW-Name'</f>
        <v>欣天然</v>
      </c>
    </row>
    <row r="889" spans="1:2" x14ac:dyDescent="0.45">
      <c r="A889" t="str">
        <f>[1]!'9926.TW-ID'</f>
        <v>9926</v>
      </c>
      <c r="B889" t="str">
        <f>[1]!'9926.TW-Name'</f>
        <v>新海</v>
      </c>
    </row>
    <row r="890" spans="1:2" x14ac:dyDescent="0.45">
      <c r="A890" t="str">
        <f>[1]!'9931.TW-ID'</f>
        <v>9931</v>
      </c>
      <c r="B890" t="str">
        <f>[1]!'9931.TW-Name'</f>
        <v>欣高</v>
      </c>
    </row>
    <row r="891" spans="1:2" x14ac:dyDescent="0.45">
      <c r="A891" t="str">
        <f>[1]!'9937.TW-ID'</f>
        <v>9937</v>
      </c>
      <c r="B891" t="str">
        <f>[1]!'9937.TW-Name'</f>
        <v>全國</v>
      </c>
    </row>
    <row r="892" spans="1:2" x14ac:dyDescent="0.45">
      <c r="A892" t="str">
        <f>[1]!'3708.TW-ID'</f>
        <v>3708</v>
      </c>
      <c r="B892" t="str">
        <f>[1]!'3708.TW-Name'</f>
        <v>上緯投控</v>
      </c>
    </row>
    <row r="893" spans="1:2" x14ac:dyDescent="0.45">
      <c r="A893" t="str">
        <f>[1]!'5292.TW-ID'</f>
        <v>5292</v>
      </c>
      <c r="B893" t="str">
        <f>[1]!'5292.TW-Name'</f>
        <v>華懋</v>
      </c>
    </row>
    <row r="894" spans="1:2" x14ac:dyDescent="0.45">
      <c r="A894" t="str">
        <f>[1]!'6581.TW-ID'</f>
        <v>6581</v>
      </c>
      <c r="B894" t="str">
        <f>[1]!'6581.TW-Name'</f>
        <v>鋼聯</v>
      </c>
    </row>
    <row r="895" spans="1:2" x14ac:dyDescent="0.45">
      <c r="A895" t="str">
        <f>[1]!'6641.TW-ID'</f>
        <v>6641</v>
      </c>
      <c r="B895" t="str">
        <f>[1]!'6641.TW-Name'</f>
        <v>基士德-KY</v>
      </c>
    </row>
    <row r="896" spans="1:2" x14ac:dyDescent="0.45">
      <c r="A896" t="str">
        <f>[1]!'6806.TW-ID'</f>
        <v>6806</v>
      </c>
      <c r="B896" t="str">
        <f>[1]!'6806.TW-Name'</f>
        <v>森崴能源</v>
      </c>
    </row>
    <row r="897" spans="1:2" x14ac:dyDescent="0.45">
      <c r="A897" t="str">
        <f>[1]!'8341.TW-ID'</f>
        <v>8341</v>
      </c>
      <c r="B897" t="str">
        <f>[1]!'8341.TW-Name'</f>
        <v>日友</v>
      </c>
    </row>
    <row r="898" spans="1:2" x14ac:dyDescent="0.45">
      <c r="A898" t="str">
        <f>[1]!'8422.TW-ID'</f>
        <v>8422</v>
      </c>
      <c r="B898" t="str">
        <f>[1]!'8422.TW-Name'</f>
        <v>可寧衛</v>
      </c>
    </row>
    <row r="899" spans="1:2" x14ac:dyDescent="0.45">
      <c r="A899" t="str">
        <f>[1]!'8438.TW-ID'</f>
        <v>8438</v>
      </c>
      <c r="B899" t="str">
        <f>[1]!'8438.TW-Name'</f>
        <v>昶昕</v>
      </c>
    </row>
    <row r="900" spans="1:2" x14ac:dyDescent="0.45">
      <c r="A900" t="str">
        <f>[1]!'8473.TW-ID'</f>
        <v>8473</v>
      </c>
      <c r="B900" t="str">
        <f>[1]!'8473.TW-Name'</f>
        <v>山林水</v>
      </c>
    </row>
    <row r="901" spans="1:2" x14ac:dyDescent="0.45">
      <c r="A901" t="str">
        <f>[1]!'8476.TW-ID'</f>
        <v>8476</v>
      </c>
      <c r="B901" t="str">
        <f>[1]!'8476.TW-Name'</f>
        <v>台境</v>
      </c>
    </row>
    <row r="902" spans="1:2" x14ac:dyDescent="0.45">
      <c r="A902" t="str">
        <f>[1]!'9930.TW-ID'</f>
        <v>9930</v>
      </c>
      <c r="B902" t="str">
        <f>[1]!'9930.TW-Name'</f>
        <v>中聯資源</v>
      </c>
    </row>
    <row r="903" spans="1:2" x14ac:dyDescent="0.45">
      <c r="A903" t="str">
        <f>[1]!'9955.TW-ID'</f>
        <v>9955</v>
      </c>
      <c r="B903" t="str">
        <f>[1]!'9955.TW-Name'</f>
        <v>佳龍</v>
      </c>
    </row>
    <row r="904" spans="1:2" x14ac:dyDescent="0.45">
      <c r="A904" t="str">
        <f>[1]!'3130.TW-ID'</f>
        <v>3130</v>
      </c>
      <c r="B904" t="str">
        <f>[1]!'3130.TW-Name'</f>
        <v>一零四</v>
      </c>
    </row>
    <row r="905" spans="1:2" x14ac:dyDescent="0.45">
      <c r="A905" t="str">
        <f>[1]!'6165.TW-ID'</f>
        <v>6165</v>
      </c>
      <c r="B905" t="str">
        <f>[1]!'6165.TW-Name'</f>
        <v>浪凡</v>
      </c>
    </row>
    <row r="906" spans="1:2" x14ac:dyDescent="0.45">
      <c r="A906" t="str">
        <f>[1]!'6689.TW-ID'</f>
        <v>6689</v>
      </c>
      <c r="B906" t="str">
        <f>[1]!'6689.TW-Name'</f>
        <v>伊雲谷</v>
      </c>
    </row>
    <row r="907" spans="1:2" x14ac:dyDescent="0.45">
      <c r="A907" t="str">
        <f>[1]!'8454.TW-ID'</f>
        <v>8454</v>
      </c>
      <c r="B907" t="str">
        <f>[1]!'8454.TW-Name'</f>
        <v>富邦媒</v>
      </c>
    </row>
    <row r="908" spans="1:2" x14ac:dyDescent="0.45">
      <c r="A908" t="str">
        <f>[1]!'1432.TW-ID'</f>
        <v>1432</v>
      </c>
      <c r="B908" t="str">
        <f>[1]!'1432.TW-Name'</f>
        <v>大魯閣</v>
      </c>
    </row>
    <row r="909" spans="1:2" x14ac:dyDescent="0.45">
      <c r="A909" t="str">
        <f>[1]!'1598.TW-ID'</f>
        <v>1598</v>
      </c>
      <c r="B909" t="str">
        <f>[1]!'1598.TW-Name'</f>
        <v>岱宇</v>
      </c>
    </row>
    <row r="910" spans="1:2" x14ac:dyDescent="0.45">
      <c r="A910" t="str">
        <f>[1]!'1736.TW-ID'</f>
        <v>1736</v>
      </c>
      <c r="B910" t="str">
        <f>[1]!'1736.TW-Name'</f>
        <v>喬山</v>
      </c>
    </row>
    <row r="911" spans="1:2" x14ac:dyDescent="0.45">
      <c r="A911" t="str">
        <f>[1]!'4536.TW-ID'</f>
        <v>4536</v>
      </c>
      <c r="B911" t="str">
        <f>[1]!'4536.TW-Name'</f>
        <v>拓凱</v>
      </c>
    </row>
    <row r="912" spans="1:2" x14ac:dyDescent="0.45">
      <c r="A912" t="str">
        <f>[1]!'5306.TW-ID'</f>
        <v>5306</v>
      </c>
      <c r="B912" t="str">
        <f>[1]!'5306.TW-Name'</f>
        <v>桂盟</v>
      </c>
    </row>
    <row r="913" spans="1:2" x14ac:dyDescent="0.45">
      <c r="A913" t="str">
        <f>[1]!'6670.TW-ID'</f>
        <v>6670</v>
      </c>
      <c r="B913" t="str">
        <f>[1]!'6670.TW-Name'</f>
        <v>復盛應用</v>
      </c>
    </row>
    <row r="914" spans="1:2" x14ac:dyDescent="0.45">
      <c r="A914" t="str">
        <f>[1]!'6768.TW-ID'</f>
        <v>6768</v>
      </c>
      <c r="B914" t="str">
        <f>[1]!'6768.TW-Name'</f>
        <v>志強-KY</v>
      </c>
    </row>
    <row r="915" spans="1:2" x14ac:dyDescent="0.45">
      <c r="A915" t="str">
        <f>[1]!'8462.TW-ID'</f>
        <v>8462</v>
      </c>
      <c r="B915" t="str">
        <f>[1]!'8462.TW-Name'</f>
        <v>柏文</v>
      </c>
    </row>
    <row r="916" spans="1:2" x14ac:dyDescent="0.45">
      <c r="A916" t="str">
        <f>[1]!'8467.TW-ID'</f>
        <v>8467</v>
      </c>
      <c r="B916" t="str">
        <f>[1]!'8467.TW-Name'</f>
        <v>波力-KY</v>
      </c>
    </row>
    <row r="917" spans="1:2" x14ac:dyDescent="0.45">
      <c r="A917" t="str">
        <f>[1]!'8478.TW-ID'</f>
        <v>8478</v>
      </c>
      <c r="B917" t="str">
        <f>[1]!'8478.TW-Name'</f>
        <v>東哥遊艇</v>
      </c>
    </row>
    <row r="918" spans="1:2" x14ac:dyDescent="0.45">
      <c r="A918" t="str">
        <f>[1]!'9802.TW-ID'</f>
        <v>9802</v>
      </c>
      <c r="B918" t="str">
        <f>[1]!'9802.TW-Name'</f>
        <v>鈺齊-KY</v>
      </c>
    </row>
    <row r="919" spans="1:2" x14ac:dyDescent="0.45">
      <c r="A919" t="str">
        <f>[1]!'9904.TW-ID'</f>
        <v>9904</v>
      </c>
      <c r="B919" t="str">
        <f>[1]!'9904.TW-Name'</f>
        <v>寶成</v>
      </c>
    </row>
    <row r="920" spans="1:2" x14ac:dyDescent="0.45">
      <c r="A920" t="str">
        <f>[1]!'9910.TW-ID'</f>
        <v>9910</v>
      </c>
      <c r="B920" t="str">
        <f>[1]!'9910.TW-Name'</f>
        <v>豐泰</v>
      </c>
    </row>
    <row r="921" spans="1:2" x14ac:dyDescent="0.45">
      <c r="A921" t="str">
        <f>[1]!'9914.TW-ID'</f>
        <v>9914</v>
      </c>
      <c r="B921" t="str">
        <f>[1]!'9914.TW-Name'</f>
        <v>美利達</v>
      </c>
    </row>
    <row r="922" spans="1:2" x14ac:dyDescent="0.45">
      <c r="A922" t="str">
        <f>[1]!'9921.TW-ID'</f>
        <v>9921</v>
      </c>
      <c r="B922" t="str">
        <f>[1]!'9921.TW-Name'</f>
        <v>巨大</v>
      </c>
    </row>
    <row r="923" spans="1:2" x14ac:dyDescent="0.45">
      <c r="A923" t="str">
        <f>[1]!'2062.TW-ID'</f>
        <v>2062</v>
      </c>
      <c r="B923" t="str">
        <f>[1]!'2062.TW-Name'</f>
        <v>橋椿</v>
      </c>
    </row>
    <row r="924" spans="1:2" x14ac:dyDescent="0.45">
      <c r="A924" t="str">
        <f>[1]!'3557.TW-ID'</f>
        <v>3557</v>
      </c>
      <c r="B924" t="str">
        <f>[1]!'3557.TW-Name'</f>
        <v>嘉威</v>
      </c>
    </row>
    <row r="925" spans="1:2" x14ac:dyDescent="0.45">
      <c r="A925" t="str">
        <f>[1]!'6671.TW-ID'</f>
        <v>6671</v>
      </c>
      <c r="B925" t="str">
        <f>[1]!'6671.TW-Name'</f>
        <v>三能-KY</v>
      </c>
    </row>
    <row r="926" spans="1:2" x14ac:dyDescent="0.45">
      <c r="A926" t="str">
        <f>[1]!'6754.TW-ID'</f>
        <v>6754</v>
      </c>
      <c r="B926" t="str">
        <f>[1]!'6754.TW-Name'</f>
        <v>匯僑設計</v>
      </c>
    </row>
    <row r="927" spans="1:2" x14ac:dyDescent="0.45">
      <c r="A927" t="str">
        <f>[1]!'6807.TW-ID'</f>
        <v>6807</v>
      </c>
      <c r="B927" t="str">
        <f>[1]!'6807.TW-Name'</f>
        <v>峰源-KY</v>
      </c>
    </row>
    <row r="928" spans="1:2" x14ac:dyDescent="0.45">
      <c r="A928" t="str">
        <f>[1]!'8464.TW-ID'</f>
        <v>8464</v>
      </c>
      <c r="B928" t="str">
        <f>[1]!'8464.TW-Name'</f>
        <v>億豐</v>
      </c>
    </row>
    <row r="929" spans="1:2" x14ac:dyDescent="0.45">
      <c r="A929" t="str">
        <f>[1]!'8482.TW-ID'</f>
        <v>8482</v>
      </c>
      <c r="B929" t="str">
        <f>[1]!'8482.TW-Name'</f>
        <v>商億-KY</v>
      </c>
    </row>
    <row r="930" spans="1:2" x14ac:dyDescent="0.45">
      <c r="A930" t="str">
        <f>[1]!'9911.TW-ID'</f>
        <v>9911</v>
      </c>
      <c r="B930" t="str">
        <f>[1]!'9911.TW-Name'</f>
        <v>櫻花</v>
      </c>
    </row>
    <row r="931" spans="1:2" x14ac:dyDescent="0.45">
      <c r="A931" t="str">
        <f>[1]!'9924.TW-ID'</f>
        <v>9924</v>
      </c>
      <c r="B931" t="str">
        <f>[1]!'9924.TW-Name'</f>
        <v>福興</v>
      </c>
    </row>
    <row r="932" spans="1:2" x14ac:dyDescent="0.45">
      <c r="A932" t="str">
        <f>[1]!'9934.TW-ID'</f>
        <v>9934</v>
      </c>
      <c r="B932" t="str">
        <f>[1]!'9934.TW-Name'</f>
        <v>成霖</v>
      </c>
    </row>
    <row r="933" spans="1:2" x14ac:dyDescent="0.45">
      <c r="A933" t="str">
        <f>[1]!'9935.TW-ID'</f>
        <v>9935</v>
      </c>
      <c r="B933" t="str">
        <f>[1]!'9935.TW-Name'</f>
        <v>慶豐富</v>
      </c>
    </row>
    <row r="934" spans="1:2" x14ac:dyDescent="0.45">
      <c r="A934" t="str">
        <f>[1]!'1342.TW-ID'</f>
        <v>1342</v>
      </c>
      <c r="B934" t="str">
        <f>[1]!'1342.TW-Name'</f>
        <v>八貫</v>
      </c>
    </row>
    <row r="935" spans="1:2" x14ac:dyDescent="0.45">
      <c r="A935" t="str">
        <f>[1]!'1416.TW-ID'</f>
        <v>1416</v>
      </c>
      <c r="B935" t="str">
        <f>[1]!'1416.TW-Name'</f>
        <v>廣豐</v>
      </c>
    </row>
    <row r="936" spans="1:2" x14ac:dyDescent="0.45">
      <c r="A936" t="str">
        <f>[1]!'1435.TW-ID'</f>
        <v>1435</v>
      </c>
      <c r="B936" t="str">
        <f>[1]!'1435.TW-Name'</f>
        <v>中福</v>
      </c>
    </row>
    <row r="937" spans="1:2" x14ac:dyDescent="0.45">
      <c r="A937" t="str">
        <f>[1]!'1437.TW-ID'</f>
        <v>1437</v>
      </c>
      <c r="B937" t="str">
        <f>[1]!'1437.TW-Name'</f>
        <v>勤益控</v>
      </c>
    </row>
    <row r="938" spans="1:2" x14ac:dyDescent="0.45">
      <c r="A938" t="str">
        <f>[1]!'1443.TW-ID'</f>
        <v>1443</v>
      </c>
      <c r="B938" t="str">
        <f>[1]!'1443.TW-Name'</f>
        <v>立益物流</v>
      </c>
    </row>
    <row r="939" spans="1:2" x14ac:dyDescent="0.45">
      <c r="A939" t="str">
        <f>[1]!'1516.TW-ID'</f>
        <v>1516</v>
      </c>
      <c r="B939" t="str">
        <f>[1]!'1516.TW-Name'</f>
        <v>川飛</v>
      </c>
    </row>
    <row r="940" spans="1:2" x14ac:dyDescent="0.45">
      <c r="A940" t="str">
        <f>[1]!'2348.TW-ID'</f>
        <v>2348</v>
      </c>
      <c r="B940" t="str">
        <f>[1]!'2348.TW-Name'</f>
        <v>海悅</v>
      </c>
    </row>
    <row r="941" spans="1:2" x14ac:dyDescent="0.45">
      <c r="A941" t="str">
        <f>[1]!'2358.TW-ID'</f>
        <v>2358</v>
      </c>
      <c r="B941" t="str">
        <f>[1]!'2358.TW-Name'</f>
        <v>廷鑫</v>
      </c>
    </row>
    <row r="942" spans="1:2" x14ac:dyDescent="0.45">
      <c r="A942" t="str">
        <f>[1]!'2443.TW-ID'</f>
        <v>2443</v>
      </c>
      <c r="B942" t="str">
        <f>[1]!'2443.TW-Name'</f>
        <v>昶虹</v>
      </c>
    </row>
    <row r="943" spans="1:2" x14ac:dyDescent="0.45">
      <c r="A943" t="str">
        <f>[1]!'2496.TW-ID'</f>
        <v>2496</v>
      </c>
      <c r="B943" t="str">
        <f>[1]!'2496.TW-Name'</f>
        <v>卓越</v>
      </c>
    </row>
    <row r="944" spans="1:2" x14ac:dyDescent="0.45">
      <c r="A944" t="str">
        <f>[1]!'2514.TW-ID'</f>
        <v>2514</v>
      </c>
      <c r="B944" t="str">
        <f>[1]!'2514.TW-Name'</f>
        <v>龍邦</v>
      </c>
    </row>
    <row r="945" spans="1:2" x14ac:dyDescent="0.45">
      <c r="A945" t="str">
        <f>[1]!'2614.TW-ID'</f>
        <v>2614</v>
      </c>
      <c r="B945" t="str">
        <f>[1]!'2614.TW-Name'</f>
        <v>東森</v>
      </c>
    </row>
    <row r="946" spans="1:2" x14ac:dyDescent="0.45">
      <c r="A946" t="str">
        <f>[1]!'2904.TW-ID'</f>
        <v>2904</v>
      </c>
      <c r="B946" t="str">
        <f>[1]!'2904.TW-Name'</f>
        <v>匯僑</v>
      </c>
    </row>
    <row r="947" spans="1:2" x14ac:dyDescent="0.45">
      <c r="A947" t="str">
        <f>[1]!'3040.TW-ID'</f>
        <v>3040</v>
      </c>
      <c r="B947" t="str">
        <f>[1]!'3040.TW-Name'</f>
        <v>遠見</v>
      </c>
    </row>
    <row r="948" spans="1:2" x14ac:dyDescent="0.45">
      <c r="A948" t="str">
        <f>[1]!'5284.TW-ID'</f>
        <v>5284</v>
      </c>
      <c r="B948" t="str">
        <f>[1]!'5284.TW-Name'</f>
        <v>jpp-KY</v>
      </c>
    </row>
    <row r="949" spans="1:2" x14ac:dyDescent="0.45">
      <c r="A949" t="str">
        <f>[1]!'5871.TW-ID'</f>
        <v>5871</v>
      </c>
      <c r="B949" t="str">
        <f>[1]!'5871.TW-Name'</f>
        <v>中租-KY</v>
      </c>
    </row>
    <row r="950" spans="1:2" x14ac:dyDescent="0.45">
      <c r="A950" t="str">
        <f>[1]!'6184.TW-ID'</f>
        <v>6184</v>
      </c>
      <c r="B950" t="str">
        <f>[1]!'6184.TW-Name'</f>
        <v>大豐電</v>
      </c>
    </row>
    <row r="951" spans="1:2" x14ac:dyDescent="0.45">
      <c r="A951" t="str">
        <f>[1]!'6464.TW-ID'</f>
        <v>6464</v>
      </c>
      <c r="B951" t="str">
        <f>[1]!'6464.TW-Name'</f>
        <v>台數科</v>
      </c>
    </row>
    <row r="952" spans="1:2" x14ac:dyDescent="0.45">
      <c r="A952" t="str">
        <f>[1]!'6504.TW-ID'</f>
        <v>6504</v>
      </c>
      <c r="B952" t="str">
        <f>[1]!'6504.TW-Name'</f>
        <v>南六</v>
      </c>
    </row>
    <row r="953" spans="1:2" x14ac:dyDescent="0.45">
      <c r="A953" t="str">
        <f>[1]!'6585.TW-ID'</f>
        <v>6585</v>
      </c>
      <c r="B953" t="str">
        <f>[1]!'6585.TW-Name'</f>
        <v>鼎基</v>
      </c>
    </row>
    <row r="954" spans="1:2" x14ac:dyDescent="0.45">
      <c r="A954" t="str">
        <f>[1]!'6592.TW-ID'</f>
        <v>6592</v>
      </c>
      <c r="B954" t="str">
        <f>[1]!'6592.TW-Name'</f>
        <v>和潤企業</v>
      </c>
    </row>
    <row r="955" spans="1:2" x14ac:dyDescent="0.45">
      <c r="A955" t="str">
        <f>[1]!'6625.TW-ID'</f>
        <v>6625</v>
      </c>
      <c r="B955" t="str">
        <f>[1]!'6625.TW-Name'</f>
        <v>必應</v>
      </c>
    </row>
    <row r="956" spans="1:2" x14ac:dyDescent="0.45">
      <c r="A956" t="str">
        <f>[1]!'6655.TW-ID'</f>
        <v>6655</v>
      </c>
      <c r="B956" t="str">
        <f>[1]!'6655.TW-Name'</f>
        <v>科定</v>
      </c>
    </row>
    <row r="957" spans="1:2" x14ac:dyDescent="0.45">
      <c r="A957" t="str">
        <f>[1]!'6901.TW-ID'</f>
        <v>6901</v>
      </c>
      <c r="B957" t="str">
        <f>[1]!'6901.TW-Name'</f>
        <v>鑽石投資</v>
      </c>
    </row>
    <row r="958" spans="1:2" x14ac:dyDescent="0.45">
      <c r="A958" t="str">
        <f>[1]!'8033.TW-ID'</f>
        <v>8033</v>
      </c>
      <c r="B958" t="str">
        <f>[1]!'8033.TW-Name'</f>
        <v>雷虎</v>
      </c>
    </row>
    <row r="959" spans="1:2" x14ac:dyDescent="0.45">
      <c r="A959" t="str">
        <f>[1]!'8404.TW-ID'</f>
        <v>8404</v>
      </c>
      <c r="B959" t="str">
        <f>[1]!'8404.TW-Name'</f>
        <v>百和興業-KY</v>
      </c>
    </row>
    <row r="960" spans="1:2" x14ac:dyDescent="0.45">
      <c r="A960" t="str">
        <f>[1]!'8411.TW-ID'</f>
        <v>8411</v>
      </c>
      <c r="B960" t="str">
        <f>[1]!'8411.TW-Name'</f>
        <v>福貞-KY</v>
      </c>
    </row>
    <row r="961" spans="1:2" x14ac:dyDescent="0.45">
      <c r="A961" t="str">
        <f>[1]!'8442.TW-ID'</f>
        <v>8442</v>
      </c>
      <c r="B961" t="str">
        <f>[1]!'8442.TW-Name'</f>
        <v>威宏-KY</v>
      </c>
    </row>
    <row r="962" spans="1:2" x14ac:dyDescent="0.45">
      <c r="A962" t="str">
        <f>[1]!'8463.TW-ID'</f>
        <v>8463</v>
      </c>
      <c r="B962" t="str">
        <f>[1]!'8463.TW-Name'</f>
        <v>潤泰材</v>
      </c>
    </row>
    <row r="963" spans="1:2" x14ac:dyDescent="0.45">
      <c r="A963" t="str">
        <f>[1]!'8466.TW-ID'</f>
        <v>8466</v>
      </c>
      <c r="B963" t="str">
        <f>[1]!'8466.TW-Name'</f>
        <v>美吉吉-KY</v>
      </c>
    </row>
    <row r="964" spans="1:2" x14ac:dyDescent="0.45">
      <c r="A964" t="str">
        <f>[1]!'8481.TW-ID'</f>
        <v>8481</v>
      </c>
      <c r="B964" t="str">
        <f>[1]!'8481.TW-Name'</f>
        <v>政伸</v>
      </c>
    </row>
    <row r="965" spans="1:2" x14ac:dyDescent="0.45">
      <c r="A965" t="str">
        <f>[1]!'8488.TW-ID'</f>
        <v>8488</v>
      </c>
      <c r="B965" t="str">
        <f>[1]!'8488.TW-Name'</f>
        <v>吉源-KY</v>
      </c>
    </row>
    <row r="966" spans="1:2" x14ac:dyDescent="0.45">
      <c r="A966" t="str">
        <f>[1]!'9902.TW-ID'</f>
        <v>9902</v>
      </c>
      <c r="B966" t="str">
        <f>[1]!'9902.TW-Name'</f>
        <v>台火</v>
      </c>
    </row>
    <row r="967" spans="1:2" x14ac:dyDescent="0.45">
      <c r="A967" t="str">
        <f>[1]!'9905.TW-ID'</f>
        <v>9905</v>
      </c>
      <c r="B967" t="str">
        <f>[1]!'9905.TW-Name'</f>
        <v>大華</v>
      </c>
    </row>
    <row r="968" spans="1:2" x14ac:dyDescent="0.45">
      <c r="A968" t="str">
        <f>[1]!'9907.TW-ID'</f>
        <v>9907</v>
      </c>
      <c r="B968" t="str">
        <f>[1]!'9907.TW-Name'</f>
        <v>統一實</v>
      </c>
    </row>
    <row r="969" spans="1:2" x14ac:dyDescent="0.45">
      <c r="A969" t="str">
        <f>[1]!'9917.TW-ID'</f>
        <v>9917</v>
      </c>
      <c r="B969" t="str">
        <f>[1]!'9917.TW-Name'</f>
        <v>中保科</v>
      </c>
    </row>
    <row r="970" spans="1:2" x14ac:dyDescent="0.45">
      <c r="A970" t="str">
        <f>[1]!'9919.TW-ID'</f>
        <v>9919</v>
      </c>
      <c r="B970" t="str">
        <f>[1]!'9919.TW-Name'</f>
        <v>康那香</v>
      </c>
    </row>
    <row r="971" spans="1:2" x14ac:dyDescent="0.45">
      <c r="A971" t="str">
        <f>[1]!'9925.TW-ID'</f>
        <v>9925</v>
      </c>
      <c r="B971" t="str">
        <f>[1]!'9925.TW-Name'</f>
        <v>新保</v>
      </c>
    </row>
    <row r="972" spans="1:2" x14ac:dyDescent="0.45">
      <c r="A972" t="str">
        <f>[1]!'9927.TW-ID'</f>
        <v>9927</v>
      </c>
      <c r="B972" t="str">
        <f>[1]!'9927.TW-Name'</f>
        <v>泰銘</v>
      </c>
    </row>
    <row r="973" spans="1:2" x14ac:dyDescent="0.45">
      <c r="A973" t="str">
        <f>[1]!'9928.TW-ID'</f>
        <v>9928</v>
      </c>
      <c r="B973" t="str">
        <f>[1]!'9928.TW-Name'</f>
        <v>中視</v>
      </c>
    </row>
    <row r="974" spans="1:2" x14ac:dyDescent="0.45">
      <c r="A974" t="str">
        <f>[1]!'9929.TW-ID'</f>
        <v>9929</v>
      </c>
      <c r="B974" t="str">
        <f>[1]!'9929.TW-Name'</f>
        <v>秋雨</v>
      </c>
    </row>
    <row r="975" spans="1:2" x14ac:dyDescent="0.45">
      <c r="A975" t="str">
        <f>[1]!'9933.TW-ID'</f>
        <v>9933</v>
      </c>
      <c r="B975" t="str">
        <f>[1]!'9933.TW-Name'</f>
        <v>中鼎</v>
      </c>
    </row>
    <row r="976" spans="1:2" x14ac:dyDescent="0.45">
      <c r="A976" t="str">
        <f>[1]!'9938.TW-ID'</f>
        <v>9938</v>
      </c>
      <c r="B976" t="str">
        <f>[1]!'9938.TW-Name'</f>
        <v>百和</v>
      </c>
    </row>
    <row r="977" spans="1:2" x14ac:dyDescent="0.45">
      <c r="A977" t="str">
        <f>[1]!'9939.TW-ID'</f>
        <v>9939</v>
      </c>
      <c r="B977" t="str">
        <f>[1]!'9939.TW-Name'</f>
        <v>宏全</v>
      </c>
    </row>
    <row r="978" spans="1:2" x14ac:dyDescent="0.45">
      <c r="A978" t="str">
        <f>[1]!'9940.TW-ID'</f>
        <v>9940</v>
      </c>
      <c r="B978" t="str">
        <f>[1]!'9940.TW-Name'</f>
        <v>信義</v>
      </c>
    </row>
    <row r="979" spans="1:2" x14ac:dyDescent="0.45">
      <c r="A979" t="str">
        <f>[1]!'9941.TW-ID'</f>
        <v>9941</v>
      </c>
      <c r="B979" t="str">
        <f>[1]!'9941.TW-Name'</f>
        <v>裕融</v>
      </c>
    </row>
    <row r="980" spans="1:2" x14ac:dyDescent="0.45">
      <c r="A980" t="str">
        <f>[1]!'9942.TW-ID'</f>
        <v>9942</v>
      </c>
      <c r="B980" t="str">
        <f>[1]!'9942.TW-Name'</f>
        <v>茂順</v>
      </c>
    </row>
    <row r="981" spans="1:2" x14ac:dyDescent="0.45">
      <c r="A981" t="str">
        <f>[1]!'9944.TW-ID'</f>
        <v>9944</v>
      </c>
      <c r="B981" t="str">
        <f>[1]!'9944.TW-Name'</f>
        <v>新麗</v>
      </c>
    </row>
    <row r="982" spans="1:2" x14ac:dyDescent="0.45">
      <c r="A982" t="str">
        <f>[1]!'9945.TW-ID'</f>
        <v>9945</v>
      </c>
      <c r="B982" t="str">
        <f>[1]!'9945.TW-Name'</f>
        <v>潤泰新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2023-12-06T07:01:04Z</dcterms:created>
  <dcterms:modified xsi:type="dcterms:W3CDTF">2023-12-06T07:01:35Z</dcterms:modified>
</cp:coreProperties>
</file>