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OTC_stock\"/>
    </mc:Choice>
  </mc:AlternateContent>
  <xr:revisionPtr revIDLastSave="0" documentId="13_ncr:1_{B040ACB7-23FB-4624-846F-9B7AD5D24D44}" xr6:coauthVersionLast="47" xr6:coauthVersionMax="47" xr10:uidLastSave="{00000000-0000-0000-0000-000000000000}"/>
  <bookViews>
    <workbookView xWindow="14828" yWindow="3382" windowWidth="13642" windowHeight="11423" xr2:uid="{1A7454DA-CAD6-445A-97EB-E06747C31D99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3" i="1" l="1"/>
  <c r="A813" i="1"/>
  <c r="B812" i="1"/>
  <c r="A812" i="1"/>
  <c r="B811" i="1"/>
  <c r="A811" i="1"/>
  <c r="B810" i="1"/>
  <c r="A810" i="1"/>
  <c r="B809" i="1"/>
  <c r="A809" i="1"/>
  <c r="B808" i="1"/>
  <c r="A808" i="1"/>
  <c r="B807" i="1"/>
  <c r="A807" i="1"/>
  <c r="B806" i="1"/>
  <c r="A806" i="1"/>
  <c r="B805" i="1"/>
  <c r="A805" i="1"/>
  <c r="B804" i="1"/>
  <c r="A804" i="1"/>
  <c r="B803" i="1"/>
  <c r="A803" i="1"/>
  <c r="B802" i="1"/>
  <c r="A802" i="1"/>
  <c r="B801" i="1"/>
  <c r="A801" i="1"/>
  <c r="B800" i="1"/>
  <c r="A800" i="1"/>
  <c r="B799" i="1"/>
  <c r="A799" i="1"/>
  <c r="B798" i="1"/>
  <c r="A798" i="1"/>
  <c r="B797" i="1"/>
  <c r="A797" i="1"/>
  <c r="B796" i="1"/>
  <c r="A796" i="1"/>
  <c r="B795" i="1"/>
  <c r="A795" i="1"/>
  <c r="B794" i="1"/>
  <c r="A794" i="1"/>
  <c r="B793" i="1"/>
  <c r="A793" i="1"/>
  <c r="B792" i="1"/>
  <c r="A792" i="1"/>
  <c r="B791" i="1"/>
  <c r="A791" i="1"/>
  <c r="B790" i="1"/>
  <c r="A790" i="1"/>
  <c r="B789" i="1"/>
  <c r="A789" i="1"/>
  <c r="B788" i="1"/>
  <c r="A788" i="1"/>
  <c r="B787" i="1"/>
  <c r="A787" i="1"/>
  <c r="B786" i="1"/>
  <c r="A786" i="1"/>
  <c r="B785" i="1"/>
  <c r="A785" i="1"/>
  <c r="B784" i="1"/>
  <c r="A784" i="1"/>
  <c r="B783" i="1"/>
  <c r="A783" i="1"/>
  <c r="B782" i="1"/>
  <c r="A782" i="1"/>
  <c r="B781" i="1"/>
  <c r="A781" i="1"/>
  <c r="B780" i="1"/>
  <c r="A780" i="1"/>
  <c r="B779" i="1"/>
  <c r="A779" i="1"/>
  <c r="B778" i="1"/>
  <c r="A778" i="1"/>
  <c r="B777" i="1"/>
  <c r="A777" i="1"/>
  <c r="B776" i="1"/>
  <c r="A776" i="1"/>
  <c r="B775" i="1"/>
  <c r="A775" i="1"/>
  <c r="B774" i="1"/>
  <c r="A774" i="1"/>
  <c r="B773" i="1"/>
  <c r="A773" i="1"/>
  <c r="B772" i="1"/>
  <c r="A772" i="1"/>
  <c r="B771" i="1"/>
  <c r="A771" i="1"/>
  <c r="B770" i="1"/>
  <c r="A770" i="1"/>
  <c r="B769" i="1"/>
  <c r="A769" i="1"/>
  <c r="B768" i="1"/>
  <c r="A768" i="1"/>
  <c r="B767" i="1"/>
  <c r="A767" i="1"/>
  <c r="B766" i="1"/>
  <c r="A766" i="1"/>
  <c r="B765" i="1"/>
  <c r="A765" i="1"/>
  <c r="B764" i="1"/>
  <c r="A764" i="1"/>
  <c r="B763" i="1"/>
  <c r="A763" i="1"/>
  <c r="B762" i="1"/>
  <c r="A762" i="1"/>
  <c r="B761" i="1"/>
  <c r="A761" i="1"/>
  <c r="B760" i="1"/>
  <c r="A760" i="1"/>
  <c r="B759" i="1"/>
  <c r="A759" i="1"/>
  <c r="B758" i="1"/>
  <c r="A758" i="1"/>
  <c r="B757" i="1"/>
  <c r="A757" i="1"/>
  <c r="B756" i="1"/>
  <c r="A756" i="1"/>
  <c r="B755" i="1"/>
  <c r="A755" i="1"/>
  <c r="B754" i="1"/>
  <c r="A754" i="1"/>
  <c r="B753" i="1"/>
  <c r="A753" i="1"/>
  <c r="B752" i="1"/>
  <c r="A752" i="1"/>
  <c r="B751" i="1"/>
  <c r="A751" i="1"/>
  <c r="B750" i="1"/>
  <c r="A750" i="1"/>
  <c r="B749" i="1"/>
  <c r="A749" i="1"/>
  <c r="B748" i="1"/>
  <c r="A748" i="1"/>
  <c r="B747" i="1"/>
  <c r="A747" i="1"/>
  <c r="B746" i="1"/>
  <c r="A746" i="1"/>
  <c r="B745" i="1"/>
  <c r="A745" i="1"/>
  <c r="B744" i="1"/>
  <c r="A744" i="1"/>
  <c r="B743" i="1"/>
  <c r="A743" i="1"/>
  <c r="B742" i="1"/>
  <c r="A742" i="1"/>
  <c r="B741" i="1"/>
  <c r="A741" i="1"/>
  <c r="B740" i="1"/>
  <c r="A740" i="1"/>
  <c r="B739" i="1"/>
  <c r="A739" i="1"/>
  <c r="B738" i="1"/>
  <c r="A738" i="1"/>
  <c r="B737" i="1"/>
  <c r="A737" i="1"/>
  <c r="B736" i="1"/>
  <c r="A736" i="1"/>
  <c r="B735" i="1"/>
  <c r="A735" i="1"/>
  <c r="B734" i="1"/>
  <c r="A734" i="1"/>
  <c r="B733" i="1"/>
  <c r="A733" i="1"/>
  <c r="B732" i="1"/>
  <c r="A732" i="1"/>
  <c r="B731" i="1"/>
  <c r="A731" i="1"/>
  <c r="B730" i="1"/>
  <c r="A730" i="1"/>
  <c r="B729" i="1"/>
  <c r="A729" i="1"/>
  <c r="B728" i="1"/>
  <c r="A728" i="1"/>
  <c r="B727" i="1"/>
  <c r="A727" i="1"/>
  <c r="B726" i="1"/>
  <c r="A726" i="1"/>
  <c r="B725" i="1"/>
  <c r="A725" i="1"/>
  <c r="B724" i="1"/>
  <c r="A724" i="1"/>
  <c r="B723" i="1"/>
  <c r="A723" i="1"/>
  <c r="B722" i="1"/>
  <c r="A722" i="1"/>
  <c r="B721" i="1"/>
  <c r="A721" i="1"/>
  <c r="B720" i="1"/>
  <c r="A720" i="1"/>
  <c r="B719" i="1"/>
  <c r="A719" i="1"/>
  <c r="B718" i="1"/>
  <c r="A718" i="1"/>
  <c r="B717" i="1"/>
  <c r="A717" i="1"/>
  <c r="B716" i="1"/>
  <c r="A716" i="1"/>
  <c r="B715" i="1"/>
  <c r="A715" i="1"/>
  <c r="B714" i="1"/>
  <c r="A714" i="1"/>
  <c r="B713" i="1"/>
  <c r="A713" i="1"/>
  <c r="B712" i="1"/>
  <c r="A712" i="1"/>
  <c r="B711" i="1"/>
  <c r="A711" i="1"/>
  <c r="B710" i="1"/>
  <c r="A710" i="1"/>
  <c r="B709" i="1"/>
  <c r="A709" i="1"/>
  <c r="B708" i="1"/>
  <c r="A708" i="1"/>
  <c r="B707" i="1"/>
  <c r="A707" i="1"/>
  <c r="B706" i="1"/>
  <c r="A706" i="1"/>
  <c r="B705" i="1"/>
  <c r="A705" i="1"/>
  <c r="B704" i="1"/>
  <c r="A704" i="1"/>
  <c r="B703" i="1"/>
  <c r="A703" i="1"/>
  <c r="B702" i="1"/>
  <c r="A702" i="1"/>
  <c r="B701" i="1"/>
  <c r="A701" i="1"/>
  <c r="B700" i="1"/>
  <c r="A700" i="1"/>
  <c r="B699" i="1"/>
  <c r="A699" i="1"/>
  <c r="B698" i="1"/>
  <c r="A698" i="1"/>
  <c r="B697" i="1"/>
  <c r="A697" i="1"/>
  <c r="B696" i="1"/>
  <c r="A696" i="1"/>
  <c r="B695" i="1"/>
  <c r="A695" i="1"/>
  <c r="B694" i="1"/>
  <c r="A694" i="1"/>
  <c r="B693" i="1"/>
  <c r="A693" i="1"/>
  <c r="B692" i="1"/>
  <c r="A692" i="1"/>
  <c r="B691" i="1"/>
  <c r="A691" i="1"/>
  <c r="B690" i="1"/>
  <c r="A690" i="1"/>
  <c r="B689" i="1"/>
  <c r="A689" i="1"/>
  <c r="B688" i="1"/>
  <c r="A688" i="1"/>
  <c r="B687" i="1"/>
  <c r="A687" i="1"/>
  <c r="B686" i="1"/>
  <c r="A686" i="1"/>
  <c r="B685" i="1"/>
  <c r="A685" i="1"/>
  <c r="B684" i="1"/>
  <c r="A684" i="1"/>
  <c r="B683" i="1"/>
  <c r="A683" i="1"/>
  <c r="B682" i="1"/>
  <c r="A682" i="1"/>
  <c r="B681" i="1"/>
  <c r="A681" i="1"/>
  <c r="B680" i="1"/>
  <c r="A680" i="1"/>
  <c r="B679" i="1"/>
  <c r="A679" i="1"/>
  <c r="B678" i="1"/>
  <c r="A678" i="1"/>
  <c r="B677" i="1"/>
  <c r="A677" i="1"/>
  <c r="B676" i="1"/>
  <c r="A676" i="1"/>
  <c r="B675" i="1"/>
  <c r="A675" i="1"/>
  <c r="B674" i="1"/>
  <c r="A674" i="1"/>
  <c r="B673" i="1"/>
  <c r="A673" i="1"/>
  <c r="B672" i="1"/>
  <c r="A672" i="1"/>
  <c r="B671" i="1"/>
  <c r="A671" i="1"/>
  <c r="B670" i="1"/>
  <c r="A670" i="1"/>
  <c r="B669" i="1"/>
  <c r="A669" i="1"/>
  <c r="B668" i="1"/>
  <c r="A668" i="1"/>
  <c r="B667" i="1"/>
  <c r="A667" i="1"/>
  <c r="B666" i="1"/>
  <c r="A666" i="1"/>
  <c r="B665" i="1"/>
  <c r="A665" i="1"/>
  <c r="B664" i="1"/>
  <c r="A664" i="1"/>
  <c r="B663" i="1"/>
  <c r="A663" i="1"/>
  <c r="B662" i="1"/>
  <c r="A662" i="1"/>
  <c r="B661" i="1"/>
  <c r="A661" i="1"/>
  <c r="B660" i="1"/>
  <c r="A660" i="1"/>
  <c r="B659" i="1"/>
  <c r="A659" i="1"/>
  <c r="B658" i="1"/>
  <c r="A658" i="1"/>
  <c r="B657" i="1"/>
  <c r="A657" i="1"/>
  <c r="B656" i="1"/>
  <c r="A656" i="1"/>
  <c r="B655" i="1"/>
  <c r="A655" i="1"/>
  <c r="B654" i="1"/>
  <c r="A654" i="1"/>
  <c r="B653" i="1"/>
  <c r="A653" i="1"/>
  <c r="B652" i="1"/>
  <c r="A652" i="1"/>
  <c r="B651" i="1"/>
  <c r="A651" i="1"/>
  <c r="B650" i="1"/>
  <c r="A650" i="1"/>
  <c r="B649" i="1"/>
  <c r="A649" i="1"/>
  <c r="B648" i="1"/>
  <c r="A648" i="1"/>
  <c r="B647" i="1"/>
  <c r="A647" i="1"/>
  <c r="B646" i="1"/>
  <c r="A646" i="1"/>
  <c r="B645" i="1"/>
  <c r="A645" i="1"/>
  <c r="B644" i="1"/>
  <c r="A644" i="1"/>
  <c r="B643" i="1"/>
  <c r="A643" i="1"/>
  <c r="B642" i="1"/>
  <c r="A642" i="1"/>
  <c r="B641" i="1"/>
  <c r="A641" i="1"/>
  <c r="B640" i="1"/>
  <c r="A640" i="1"/>
  <c r="B639" i="1"/>
  <c r="A639" i="1"/>
  <c r="B638" i="1"/>
  <c r="A638" i="1"/>
  <c r="B637" i="1"/>
  <c r="A637" i="1"/>
  <c r="B636" i="1"/>
  <c r="A636" i="1"/>
  <c r="B635" i="1"/>
  <c r="A635" i="1"/>
  <c r="B634" i="1"/>
  <c r="A634" i="1"/>
  <c r="B633" i="1"/>
  <c r="A633" i="1"/>
  <c r="B632" i="1"/>
  <c r="A632" i="1"/>
  <c r="B631" i="1"/>
  <c r="A631" i="1"/>
  <c r="B630" i="1"/>
  <c r="A630" i="1"/>
  <c r="B629" i="1"/>
  <c r="A629" i="1"/>
  <c r="B628" i="1"/>
  <c r="A628" i="1"/>
  <c r="B627" i="1"/>
  <c r="A627" i="1"/>
  <c r="B626" i="1"/>
  <c r="A626" i="1"/>
  <c r="B625" i="1"/>
  <c r="A625" i="1"/>
  <c r="B624" i="1"/>
  <c r="A624" i="1"/>
  <c r="B623" i="1"/>
  <c r="A623" i="1"/>
  <c r="B622" i="1"/>
  <c r="A622" i="1"/>
  <c r="B621" i="1"/>
  <c r="A621" i="1"/>
  <c r="B620" i="1"/>
  <c r="A620" i="1"/>
  <c r="B619" i="1"/>
  <c r="A619" i="1"/>
  <c r="B618" i="1"/>
  <c r="A618" i="1"/>
  <c r="B617" i="1"/>
  <c r="A617" i="1"/>
  <c r="B616" i="1"/>
  <c r="A616" i="1"/>
  <c r="B615" i="1"/>
  <c r="A615" i="1"/>
  <c r="B614" i="1"/>
  <c r="A614" i="1"/>
  <c r="B613" i="1"/>
  <c r="A613" i="1"/>
  <c r="B612" i="1"/>
  <c r="A612" i="1"/>
  <c r="B611" i="1"/>
  <c r="A611" i="1"/>
  <c r="B610" i="1"/>
  <c r="A610" i="1"/>
  <c r="B609" i="1"/>
  <c r="A609" i="1"/>
  <c r="B608" i="1"/>
  <c r="A608" i="1"/>
  <c r="B607" i="1"/>
  <c r="A607" i="1"/>
  <c r="B606" i="1"/>
  <c r="A606" i="1"/>
  <c r="B605" i="1"/>
  <c r="A605" i="1"/>
  <c r="B604" i="1"/>
  <c r="A604" i="1"/>
  <c r="B603" i="1"/>
  <c r="A603" i="1"/>
  <c r="B602" i="1"/>
  <c r="A602" i="1"/>
  <c r="B601" i="1"/>
  <c r="A601" i="1"/>
  <c r="B600" i="1"/>
  <c r="A600" i="1"/>
  <c r="B599" i="1"/>
  <c r="A599" i="1"/>
  <c r="B598" i="1"/>
  <c r="A598" i="1"/>
  <c r="B597" i="1"/>
  <c r="A597" i="1"/>
  <c r="B596" i="1"/>
  <c r="A596" i="1"/>
  <c r="B595" i="1"/>
  <c r="A595" i="1"/>
  <c r="B594" i="1"/>
  <c r="A594" i="1"/>
  <c r="B593" i="1"/>
  <c r="A593" i="1"/>
  <c r="B592" i="1"/>
  <c r="A592" i="1"/>
  <c r="B591" i="1"/>
  <c r="A591" i="1"/>
  <c r="B590" i="1"/>
  <c r="A590" i="1"/>
  <c r="B589" i="1"/>
  <c r="A589" i="1"/>
  <c r="B588" i="1"/>
  <c r="A588" i="1"/>
  <c r="B587" i="1"/>
  <c r="A587" i="1"/>
  <c r="B586" i="1"/>
  <c r="A586" i="1"/>
  <c r="B585" i="1"/>
  <c r="A585" i="1"/>
  <c r="B584" i="1"/>
  <c r="A584" i="1"/>
  <c r="B583" i="1"/>
  <c r="A583" i="1"/>
  <c r="B582" i="1"/>
  <c r="A582" i="1"/>
  <c r="B581" i="1"/>
  <c r="A581" i="1"/>
  <c r="B580" i="1"/>
  <c r="A580" i="1"/>
  <c r="B579" i="1"/>
  <c r="A579" i="1"/>
  <c r="B578" i="1"/>
  <c r="A578" i="1"/>
  <c r="B577" i="1"/>
  <c r="A577" i="1"/>
  <c r="B576" i="1"/>
  <c r="A576" i="1"/>
  <c r="B575" i="1"/>
  <c r="A575" i="1"/>
  <c r="B574" i="1"/>
  <c r="A574" i="1"/>
  <c r="B573" i="1"/>
  <c r="A573" i="1"/>
  <c r="B572" i="1"/>
  <c r="A572" i="1"/>
  <c r="B571" i="1"/>
  <c r="A571" i="1"/>
  <c r="B570" i="1"/>
  <c r="A570" i="1"/>
  <c r="B569" i="1"/>
  <c r="A569" i="1"/>
  <c r="B568" i="1"/>
  <c r="A568" i="1"/>
  <c r="B567" i="1"/>
  <c r="A567" i="1"/>
  <c r="B566" i="1"/>
  <c r="A566" i="1"/>
  <c r="B565" i="1"/>
  <c r="A565" i="1"/>
  <c r="B564" i="1"/>
  <c r="A564" i="1"/>
  <c r="B563" i="1"/>
  <c r="A563" i="1"/>
  <c r="B562" i="1"/>
  <c r="A562" i="1"/>
  <c r="B561" i="1"/>
  <c r="A561" i="1"/>
  <c r="B560" i="1"/>
  <c r="A560" i="1"/>
  <c r="B559" i="1"/>
  <c r="A559" i="1"/>
  <c r="B558" i="1"/>
  <c r="A558" i="1"/>
  <c r="B557" i="1"/>
  <c r="A557" i="1"/>
  <c r="B556" i="1"/>
  <c r="A556" i="1"/>
  <c r="B555" i="1"/>
  <c r="A555" i="1"/>
  <c r="B554" i="1"/>
  <c r="A554" i="1"/>
  <c r="B553" i="1"/>
  <c r="A553" i="1"/>
  <c r="B552" i="1"/>
  <c r="A552" i="1"/>
  <c r="B551" i="1"/>
  <c r="A551" i="1"/>
  <c r="B550" i="1"/>
  <c r="A550" i="1"/>
  <c r="B549" i="1"/>
  <c r="A549" i="1"/>
  <c r="B548" i="1"/>
  <c r="A548" i="1"/>
  <c r="B547" i="1"/>
  <c r="A547" i="1"/>
  <c r="B546" i="1"/>
  <c r="A546" i="1"/>
  <c r="B545" i="1"/>
  <c r="A545" i="1"/>
  <c r="B544" i="1"/>
  <c r="A544" i="1"/>
  <c r="B543" i="1"/>
  <c r="A543" i="1"/>
  <c r="B542" i="1"/>
  <c r="A542" i="1"/>
  <c r="B541" i="1"/>
  <c r="A541" i="1"/>
  <c r="B540" i="1"/>
  <c r="A540" i="1"/>
  <c r="B539" i="1"/>
  <c r="A539" i="1"/>
  <c r="B538" i="1"/>
  <c r="A538" i="1"/>
  <c r="B537" i="1"/>
  <c r="A537" i="1"/>
  <c r="B536" i="1"/>
  <c r="A536" i="1"/>
  <c r="B535" i="1"/>
  <c r="A535" i="1"/>
  <c r="B534" i="1"/>
  <c r="A534" i="1"/>
  <c r="B533" i="1"/>
  <c r="A533" i="1"/>
  <c r="B532" i="1"/>
  <c r="A532" i="1"/>
  <c r="B531" i="1"/>
  <c r="A531" i="1"/>
  <c r="B530" i="1"/>
  <c r="A530" i="1"/>
  <c r="B529" i="1"/>
  <c r="A529" i="1"/>
  <c r="B528" i="1"/>
  <c r="A528" i="1"/>
  <c r="B527" i="1"/>
  <c r="A527" i="1"/>
  <c r="B526" i="1"/>
  <c r="A526" i="1"/>
  <c r="B525" i="1"/>
  <c r="A525" i="1"/>
  <c r="B524" i="1"/>
  <c r="A524" i="1"/>
  <c r="B523" i="1"/>
  <c r="A523" i="1"/>
  <c r="B522" i="1"/>
  <c r="A522" i="1"/>
  <c r="B521" i="1"/>
  <c r="A521" i="1"/>
  <c r="B520" i="1"/>
  <c r="A520" i="1"/>
  <c r="B519" i="1"/>
  <c r="A519" i="1"/>
  <c r="B518" i="1"/>
  <c r="A518" i="1"/>
  <c r="B517" i="1"/>
  <c r="A517" i="1"/>
  <c r="B516" i="1"/>
  <c r="A516" i="1"/>
  <c r="B515" i="1"/>
  <c r="A515" i="1"/>
  <c r="B514" i="1"/>
  <c r="A514" i="1"/>
  <c r="B513" i="1"/>
  <c r="A513" i="1"/>
  <c r="B512" i="1"/>
  <c r="A512" i="1"/>
  <c r="B511" i="1"/>
  <c r="A511" i="1"/>
  <c r="B510" i="1"/>
  <c r="A510" i="1"/>
  <c r="B509" i="1"/>
  <c r="A509" i="1"/>
  <c r="B508" i="1"/>
  <c r="A508" i="1"/>
  <c r="B507" i="1"/>
  <c r="A507" i="1"/>
  <c r="B506" i="1"/>
  <c r="A506" i="1"/>
  <c r="B505" i="1"/>
  <c r="A505" i="1"/>
  <c r="B504" i="1"/>
  <c r="A504" i="1"/>
  <c r="B503" i="1"/>
  <c r="A503" i="1"/>
  <c r="B502" i="1"/>
  <c r="A502" i="1"/>
  <c r="B501" i="1"/>
  <c r="A501" i="1"/>
  <c r="B500" i="1"/>
  <c r="A500" i="1"/>
  <c r="B499" i="1"/>
  <c r="A499" i="1"/>
  <c r="B498" i="1"/>
  <c r="A498" i="1"/>
  <c r="B497" i="1"/>
  <c r="A497" i="1"/>
  <c r="B496" i="1"/>
  <c r="A496" i="1"/>
  <c r="B495" i="1"/>
  <c r="A495" i="1"/>
  <c r="B494" i="1"/>
  <c r="A494" i="1"/>
  <c r="B493" i="1"/>
  <c r="A493" i="1"/>
  <c r="B492" i="1"/>
  <c r="A492" i="1"/>
  <c r="B491" i="1"/>
  <c r="A491" i="1"/>
  <c r="B490" i="1"/>
  <c r="A490" i="1"/>
  <c r="B489" i="1"/>
  <c r="A489" i="1"/>
  <c r="B488" i="1"/>
  <c r="A488" i="1"/>
  <c r="B487" i="1"/>
  <c r="A487" i="1"/>
  <c r="B486" i="1"/>
  <c r="A486" i="1"/>
  <c r="B485" i="1"/>
  <c r="A485" i="1"/>
  <c r="B484" i="1"/>
  <c r="A484" i="1"/>
  <c r="B483" i="1"/>
  <c r="A483" i="1"/>
  <c r="B482" i="1"/>
  <c r="A482" i="1"/>
  <c r="B481" i="1"/>
  <c r="A481" i="1"/>
  <c r="B480" i="1"/>
  <c r="A480" i="1"/>
  <c r="B479" i="1"/>
  <c r="A479" i="1"/>
  <c r="B478" i="1"/>
  <c r="A478" i="1"/>
  <c r="B477" i="1"/>
  <c r="A477" i="1"/>
  <c r="B476" i="1"/>
  <c r="A476" i="1"/>
  <c r="B475" i="1"/>
  <c r="A475" i="1"/>
  <c r="B474" i="1"/>
  <c r="A474" i="1"/>
  <c r="B473" i="1"/>
  <c r="A473" i="1"/>
  <c r="B472" i="1"/>
  <c r="A472" i="1"/>
  <c r="B471" i="1"/>
  <c r="A471" i="1"/>
  <c r="B470" i="1"/>
  <c r="A470" i="1"/>
  <c r="B469" i="1"/>
  <c r="A469" i="1"/>
  <c r="B468" i="1"/>
  <c r="A468" i="1"/>
  <c r="B467" i="1"/>
  <c r="A467" i="1"/>
  <c r="B466" i="1"/>
  <c r="A466" i="1"/>
  <c r="B465" i="1"/>
  <c r="A465" i="1"/>
  <c r="B464" i="1"/>
  <c r="A464" i="1"/>
  <c r="B463" i="1"/>
  <c r="A463" i="1"/>
  <c r="B462" i="1"/>
  <c r="A462" i="1"/>
  <c r="B461" i="1"/>
  <c r="A461" i="1"/>
  <c r="B460" i="1"/>
  <c r="A460" i="1"/>
  <c r="B459" i="1"/>
  <c r="A459" i="1"/>
  <c r="B458" i="1"/>
  <c r="A458" i="1"/>
  <c r="B457" i="1"/>
  <c r="A457" i="1"/>
  <c r="B456" i="1"/>
  <c r="A456" i="1"/>
  <c r="B455" i="1"/>
  <c r="A455" i="1"/>
  <c r="B454" i="1"/>
  <c r="A454" i="1"/>
  <c r="B453" i="1"/>
  <c r="A453" i="1"/>
  <c r="B452" i="1"/>
  <c r="A452" i="1"/>
  <c r="B451" i="1"/>
  <c r="A451" i="1"/>
  <c r="B450" i="1"/>
  <c r="A450" i="1"/>
  <c r="B449" i="1"/>
  <c r="A449" i="1"/>
  <c r="B448" i="1"/>
  <c r="A448" i="1"/>
  <c r="B447" i="1"/>
  <c r="A447" i="1"/>
  <c r="B446" i="1"/>
  <c r="A446" i="1"/>
  <c r="B445" i="1"/>
  <c r="A445" i="1"/>
  <c r="B444" i="1"/>
  <c r="A444" i="1"/>
  <c r="B443" i="1"/>
  <c r="A443" i="1"/>
  <c r="B442" i="1"/>
  <c r="A442" i="1"/>
  <c r="B441" i="1"/>
  <c r="A441" i="1"/>
  <c r="B440" i="1"/>
  <c r="A440" i="1"/>
  <c r="B439" i="1"/>
  <c r="A439" i="1"/>
  <c r="B438" i="1"/>
  <c r="A438" i="1"/>
  <c r="B437" i="1"/>
  <c r="A437" i="1"/>
  <c r="B436" i="1"/>
  <c r="A436" i="1"/>
  <c r="B435" i="1"/>
  <c r="A435" i="1"/>
  <c r="B434" i="1"/>
  <c r="A434" i="1"/>
  <c r="B433" i="1"/>
  <c r="A433" i="1"/>
  <c r="B432" i="1"/>
  <c r="A432" i="1"/>
  <c r="B431" i="1"/>
  <c r="A431" i="1"/>
  <c r="B430" i="1"/>
  <c r="A430" i="1"/>
  <c r="B429" i="1"/>
  <c r="A429" i="1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<sst xmlns="http://schemas.openxmlformats.org/spreadsheetml/2006/main" count="2" uniqueCount="2">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</sst>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240.TW-ID" advise="1">
        <values>
          <value t="str">
            <val>1240</val>
          </value>
        </values>
      </ddeItem>
      <ddeItem name="1240.TW-Name" advise="1">
        <values>
          <value t="str">
            <val>茂生農經</val>
          </value>
        </values>
      </ddeItem>
      <ddeItem name="1259.TW-ID" advise="1">
        <values>
          <value t="str">
            <val>1259</val>
          </value>
        </values>
      </ddeItem>
      <ddeItem name="1259.TW-Name" advise="1">
        <values>
          <value t="str">
            <val>安心</val>
          </value>
        </values>
      </ddeItem>
      <ddeItem name="1264.TW-ID" advise="1">
        <values>
          <value t="str">
            <val>1264</val>
          </value>
        </values>
      </ddeItem>
      <ddeItem name="1264.TW-Name" advise="1">
        <values>
          <value t="str">
            <val>德麥</val>
          </value>
        </values>
      </ddeItem>
      <ddeItem name="1268.TW-ID" advise="1">
        <values>
          <value t="str">
            <val>1268</val>
          </value>
        </values>
      </ddeItem>
      <ddeItem name="1268.TW-Name" advise="1">
        <values>
          <value t="str">
            <val>漢來美食</val>
          </value>
        </values>
      </ddeItem>
      <ddeItem name="1336.TW-ID" advise="1">
        <values>
          <value t="str">
            <val>1336</val>
          </value>
        </values>
      </ddeItem>
      <ddeItem name="1336.TW-Name" advise="1">
        <values>
          <value t="str">
            <val>台翰</val>
          </value>
        </values>
      </ddeItem>
      <ddeItem name="1565.TW-ID" advise="1">
        <values>
          <value t="str">
            <val>1565</val>
          </value>
        </values>
      </ddeItem>
      <ddeItem name="1565.TW-Name" advise="1">
        <values>
          <value t="str">
            <val>精華</val>
          </value>
        </values>
      </ddeItem>
      <ddeItem name="1569.TW-ID" advise="1">
        <values>
          <value t="str">
            <val>1569</val>
          </value>
        </values>
      </ddeItem>
      <ddeItem name="1569.TW-Name" advise="1">
        <values>
          <value t="str">
            <val>濱川</val>
          </value>
        </values>
      </ddeItem>
      <ddeItem name="1570.TW-ID" advise="1">
        <values>
          <value t="str">
            <val>1570</val>
          </value>
        </values>
      </ddeItem>
      <ddeItem name="1570.TW-Name" advise="1">
        <values>
          <value t="str">
            <val>力肯</val>
          </value>
        </values>
      </ddeItem>
      <ddeItem name="1580.TW-ID" advise="1">
        <values>
          <value t="str">
            <val>1580</val>
          </value>
        </values>
      </ddeItem>
      <ddeItem name="1580.TW-Name" advise="1">
        <values>
          <value t="str">
            <val>新麥</val>
          </value>
        </values>
      </ddeItem>
      <ddeItem name="1584.TW-ID" advise="1">
        <values>
          <value t="str">
            <val>1584</val>
          </value>
        </values>
      </ddeItem>
      <ddeItem name="1584.TW-Name" advise="1">
        <values>
          <value t="str">
            <val>精剛</val>
          </value>
        </values>
      </ddeItem>
      <ddeItem name="1586.TW-ID" advise="1">
        <values>
          <value t="str">
            <val>1586</val>
          </value>
        </values>
      </ddeItem>
      <ddeItem name="1586.TW-Name" advise="1">
        <values>
          <value t="str">
            <val>和勤</val>
          </value>
        </values>
      </ddeItem>
      <ddeItem name="1591.TW-ID" advise="1">
        <values>
          <value t="str">
            <val>1591</val>
          </value>
        </values>
      </ddeItem>
      <ddeItem name="1591.TW-Name" advise="1">
        <values>
          <value t="str">
            <val>駿吉-KY</val>
          </value>
        </values>
      </ddeItem>
      <ddeItem name="1593.TW-ID" advise="1">
        <values>
          <value t="str">
            <val>1593</val>
          </value>
        </values>
      </ddeItem>
      <ddeItem name="1593.TW-Name" advise="1">
        <values>
          <value t="str">
            <val>祺驊</val>
          </value>
        </values>
      </ddeItem>
      <ddeItem name="1595.TW-ID" advise="1">
        <values>
          <value t="str">
            <val>1595</val>
          </value>
        </values>
      </ddeItem>
      <ddeItem name="1595.TW-Name" advise="1">
        <values>
          <value t="str">
            <val>川寶</val>
          </value>
        </values>
      </ddeItem>
      <ddeItem name="1599.TW-ID" advise="1">
        <values>
          <value t="str">
            <val>1599</val>
          </value>
        </values>
      </ddeItem>
      <ddeItem name="1599.TW-Name" advise="1">
        <values>
          <value t="str">
            <val>宏佳騰</val>
          </value>
        </values>
      </ddeItem>
      <ddeItem name="1742.TW-ID" advise="1">
        <values>
          <value t="str">
            <val>1742</val>
          </value>
        </values>
      </ddeItem>
      <ddeItem name="1742.TW-Name" advise="1">
        <values>
          <value t="str">
            <val>台蠟</val>
          </value>
        </values>
      </ddeItem>
      <ddeItem name="1777.TW-ID" advise="1">
        <values>
          <value t="str">
            <val>1777</val>
          </value>
        </values>
      </ddeItem>
      <ddeItem name="1777.TW-Name" advise="1">
        <values>
          <value t="str">
            <val>生泰</val>
          </value>
        </values>
      </ddeItem>
      <ddeItem name="1781.TW-ID" advise="1">
        <values>
          <value t="str">
            <val>1781</val>
          </value>
        </values>
      </ddeItem>
      <ddeItem name="1781.TW-Name" advise="1">
        <values>
          <value t="str">
            <val>合世</val>
          </value>
        </values>
      </ddeItem>
      <ddeItem name="1784.TW-ID" advise="1">
        <values>
          <value t="str">
            <val>1784</val>
          </value>
        </values>
      </ddeItem>
      <ddeItem name="1784.TW-Name" advise="1">
        <values>
          <value t="str">
            <val>訊聯</val>
          </value>
        </values>
      </ddeItem>
      <ddeItem name="1785.TW-ID" advise="1">
        <values>
          <value t="str">
            <val>1785</val>
          </value>
        </values>
      </ddeItem>
      <ddeItem name="1785.TW-Name" advise="1">
        <values>
          <value t="str">
            <val>光洋科</val>
          </value>
        </values>
      </ddeItem>
      <ddeItem name="1788.TW-ID" advise="1">
        <values>
          <value t="str">
            <val>1788</val>
          </value>
        </values>
      </ddeItem>
      <ddeItem name="1788.TW-Name" advise="1">
        <values>
          <value t="str">
            <val>杏昌</val>
          </value>
        </values>
      </ddeItem>
      <ddeItem name="1796.TW-ID" advise="1">
        <values>
          <value t="str">
            <val>1796</val>
          </value>
        </values>
      </ddeItem>
      <ddeItem name="1796.TW-Name" advise="1">
        <values>
          <value t="str">
            <val>金穎生技</val>
          </value>
        </values>
      </ddeItem>
      <ddeItem name="1799.TW-ID" advise="1">
        <values>
          <value t="str">
            <val>1799</val>
          </value>
        </values>
      </ddeItem>
      <ddeItem name="1799.TW-Name" advise="1">
        <values>
          <value t="str">
            <val>易威</val>
          </value>
        </values>
      </ddeItem>
      <ddeItem name="1813.TW-ID" advise="1">
        <values>
          <value t="str">
            <val>1813</val>
          </value>
        </values>
      </ddeItem>
      <ddeItem name="1813.TW-Name" advise="1">
        <values>
          <value t="str">
            <val>寶利徠</val>
          </value>
        </values>
      </ddeItem>
      <ddeItem name="1815.TW-ID" advise="1">
        <values>
          <value t="str">
            <val>1815</val>
          </value>
        </values>
      </ddeItem>
      <ddeItem name="1815.TW-Name" advise="1">
        <values>
          <value t="str">
            <val>富喬</val>
          </value>
        </values>
      </ddeItem>
      <ddeItem name="2035.TW-ID" advise="1">
        <values>
          <value t="str">
            <val>2035</val>
          </value>
        </values>
      </ddeItem>
      <ddeItem name="2035.TW-Name" advise="1">
        <values>
          <value t="str">
            <val>唐榮</val>
          </value>
        </values>
      </ddeItem>
      <ddeItem name="2061.TW-ID" advise="1">
        <values>
          <value t="str">
            <val>2061</val>
          </value>
        </values>
      </ddeItem>
      <ddeItem name="2061.TW-Name" advise="1">
        <values>
          <value t="str">
            <val>風青</val>
          </value>
        </values>
      </ddeItem>
      <ddeItem name="2063.TW-ID" advise="1">
        <values>
          <value t="str">
            <val>2063</val>
          </value>
        </values>
      </ddeItem>
      <ddeItem name="2063.TW-Name" advise="1">
        <values>
          <value t="str">
            <val>世鎧</val>
          </value>
        </values>
      </ddeItem>
      <ddeItem name="2064.TW-ID" advise="1">
        <values>
          <value t="str">
            <val>2064</val>
          </value>
        </values>
      </ddeItem>
      <ddeItem name="2064.TW-Name" advise="1">
        <values>
          <value t="str">
            <val>晉椿</val>
          </value>
        </values>
      </ddeItem>
      <ddeItem name="2065.TW-ID" advise="1">
        <values>
          <value t="str">
            <val>2065</val>
          </value>
        </values>
      </ddeItem>
      <ddeItem name="2065.TW-Name" advise="1">
        <values>
          <value t="str">
            <val>世豐</val>
          </value>
        </values>
      </ddeItem>
      <ddeItem name="2066.TW-ID" advise="1">
        <values>
          <value t="str">
            <val>2066</val>
          </value>
        </values>
      </ddeItem>
      <ddeItem name="2066.TW-Name" advise="1">
        <values>
          <value t="str">
            <val>世德</val>
          </value>
        </values>
      </ddeItem>
      <ddeItem name="2067.TW-ID" advise="1">
        <values>
          <value t="str">
            <val>2067</val>
          </value>
        </values>
      </ddeItem>
      <ddeItem name="2067.TW-Name" advise="1">
        <values>
          <value t="str">
            <val>嘉鋼</val>
          </value>
        </values>
      </ddeItem>
      <ddeItem name="2070.TW-ID" advise="1">
        <values>
          <value t="str">
            <val>2070</val>
          </value>
        </values>
      </ddeItem>
      <ddeItem name="2070.TW-Name" advise="1">
        <values>
          <value t="str">
            <val>精湛</val>
          </value>
        </values>
      </ddeItem>
      <ddeItem name="2073.TW-ID" advise="1">
        <values>
          <value t="str">
            <val>2073</val>
          </value>
        </values>
      </ddeItem>
      <ddeItem name="2073.TW-Name" advise="1">
        <values>
          <value t="str">
            <val>雄順</val>
          </value>
        </values>
      </ddeItem>
      <ddeItem name="2221.TW-ID" advise="1">
        <values>
          <value t="str">
            <val>2221</val>
          </value>
        </values>
      </ddeItem>
      <ddeItem name="2221.TW-Name" advise="1">
        <values>
          <value t="str">
            <val>大甲</val>
          </value>
        </values>
      </ddeItem>
      <ddeItem name="2230.TW-ID" advise="1">
        <values>
          <value t="str">
            <val>2230</val>
          </value>
        </values>
      </ddeItem>
      <ddeItem name="2230.TW-Name" advise="1">
        <values>
          <value t="str">
            <val>泰茂</val>
          </value>
        </values>
      </ddeItem>
      <ddeItem name="2235.TW-ID" advise="1">
        <values>
          <value t="str">
            <val>2235</val>
          </value>
        </values>
      </ddeItem>
      <ddeItem name="2235.TW-Name" advise="1">
        <values>
          <value t="str">
            <val>謚源</val>
          </value>
        </values>
      </ddeItem>
      <ddeItem name="2596.TW-ID" advise="1">
        <values>
          <value t="str">
            <val>2596</val>
          </value>
        </values>
      </ddeItem>
      <ddeItem name="2596.TW-Name" advise="1">
        <values>
          <value t="str">
            <val>綠意</val>
          </value>
        </values>
      </ddeItem>
      <ddeItem name="2640.TW-ID" advise="1">
        <values>
          <value t="str">
            <val>2640</val>
          </value>
        </values>
      </ddeItem>
      <ddeItem name="2640.TW-Name" advise="1">
        <values>
          <value t="str">
            <val>大車隊</val>
          </value>
        </values>
      </ddeItem>
      <ddeItem name="2641.TW-ID" advise="1">
        <values>
          <value t="str">
            <val>2641</val>
          </value>
        </values>
      </ddeItem>
      <ddeItem name="2641.TW-Name" advise="1">
        <values>
          <value t="str">
            <val>正德</val>
          </value>
        </values>
      </ddeItem>
      <ddeItem name="2643.TW-ID" advise="1">
        <values>
          <value t="str">
            <val>2643</val>
          </value>
        </values>
      </ddeItem>
      <ddeItem name="2643.TW-Name" advise="1">
        <values>
          <value t="str">
            <val>捷迅</val>
          </value>
        </values>
      </ddeItem>
      <ddeItem name="2718.TW-ID" advise="1">
        <values>
          <value t="str">
            <val>2718</val>
          </value>
        </values>
      </ddeItem>
      <ddeItem name="2718.TW-Name" advise="1">
        <values>
          <value t="str">
            <val>晶悅</val>
          </value>
        </values>
      </ddeItem>
      <ddeItem name="2719.TW-ID" advise="1">
        <values>
          <value t="str">
            <val>2719</val>
          </value>
        </values>
      </ddeItem>
      <ddeItem name="2719.TW-Name" advise="1">
        <values>
          <value t="str">
            <val>燦星旅</val>
          </value>
        </values>
      </ddeItem>
      <ddeItem name="2724.TW-ID" advise="1">
        <values>
          <value t="str">
            <val>2724</val>
          </value>
        </values>
      </ddeItem>
      <ddeItem name="2724.TW-Name" advise="1">
        <values>
          <value t="str">
            <val>富驛-KY</val>
          </value>
        </values>
      </ddeItem>
      <ddeItem name="2726.TW-ID" advise="1">
        <values>
          <value t="str">
            <val>2726</val>
          </value>
        </values>
      </ddeItem>
      <ddeItem name="2726.TW-Name" advise="1">
        <values>
          <value t="str">
            <val>雅茗-KY</val>
          </value>
        </values>
      </ddeItem>
      <ddeItem name="2729.TW-ID" advise="1">
        <values>
          <value t="str">
            <val>2729</val>
          </value>
        </values>
      </ddeItem>
      <ddeItem name="2729.TW-Name" advise="1">
        <values>
          <value t="str">
            <val>瓦城</val>
          </value>
        </values>
      </ddeItem>
      <ddeItem name="2732.TW-ID" advise="1">
        <values>
          <value t="str">
            <val>2732</val>
          </value>
        </values>
      </ddeItem>
      <ddeItem name="2732.TW-Name" advise="1">
        <values>
          <value t="str">
            <val>六角</val>
          </value>
        </values>
      </ddeItem>
      <ddeItem name="2734.TW-ID" advise="1">
        <values>
          <value t="str">
            <val>2734</val>
          </value>
        </values>
      </ddeItem>
      <ddeItem name="2734.TW-Name" advise="1">
        <values>
          <value t="str">
            <val>易飛網</val>
          </value>
        </values>
      </ddeItem>
      <ddeItem name="2736.TW-ID" advise="1">
        <values>
          <value t="str">
            <val>2736</val>
          </value>
        </values>
      </ddeItem>
      <ddeItem name="2736.TW-Name" advise="1">
        <values>
          <value t="str">
            <val>富野</val>
          </value>
        </values>
      </ddeItem>
      <ddeItem name="2740.TW-ID" advise="1">
        <values>
          <value t="str">
            <val>2740</val>
          </value>
        </values>
      </ddeItem>
      <ddeItem name="2740.TW-Name" advise="1">
        <values>
          <value t="str">
            <val>天蔥</val>
          </value>
        </values>
      </ddeItem>
      <ddeItem name="2743.TW-ID" advise="1">
        <values>
          <value t="str">
            <val>2743</val>
          </value>
        </values>
      </ddeItem>
      <ddeItem name="2743.TW-Name" advise="1">
        <values>
          <value t="str">
            <val>山富</val>
          </value>
        </values>
      </ddeItem>
      <ddeItem name="2745.TW-ID" advise="1">
        <values>
          <value t="str">
            <val>2745</val>
          </value>
        </values>
      </ddeItem>
      <ddeItem name="2745.TW-Name" advise="1">
        <values>
          <value t="str">
            <val>五福</val>
          </value>
        </values>
      </ddeItem>
      <ddeItem name="2752.TW-ID" advise="1">
        <values>
          <value t="str">
            <val>2752</val>
          </value>
        </values>
      </ddeItem>
      <ddeItem name="2752.TW-Name" advise="1">
        <values>
          <value t="str">
            <val>豆府</val>
          </value>
        </values>
      </ddeItem>
      <ddeItem name="2754.TW-ID" advise="1">
        <values>
          <value t="str">
            <val>2754</val>
          </value>
        </values>
      </ddeItem>
      <ddeItem name="2754.TW-Name" advise="1">
        <values>
          <value t="str">
            <val>亞洲藏壽司</val>
          </value>
        </values>
      </ddeItem>
      <ddeItem name="2755.TW-ID" advise="1">
        <values>
          <value t="str">
            <val>2755</val>
          </value>
        </values>
      </ddeItem>
      <ddeItem name="2755.TW-Name" advise="1">
        <values>
          <value t="str">
            <val>揚秦</val>
          </value>
        </values>
      </ddeItem>
      <ddeItem name="2756.TW-ID" advise="1">
        <values>
          <value t="str">
            <val>2756</val>
          </value>
        </values>
      </ddeItem>
      <ddeItem name="2756.TW-Name" advise="1">
        <values>
          <value t="str">
            <val>聯發國際</val>
          </value>
        </values>
      </ddeItem>
      <ddeItem name="2916.TW-ID" advise="1">
        <values>
          <value t="str">
            <val>2916</val>
          </value>
        </values>
      </ddeItem>
      <ddeItem name="2916.TW-Name" advise="1">
        <values>
          <value t="str">
            <val>滿心</val>
          </value>
        </values>
      </ddeItem>
      <ddeItem name="2924.TW-ID" advise="1">
        <values>
          <value t="str">
            <val>2924</val>
          </value>
        </values>
      </ddeItem>
      <ddeItem name="2924.TW-Name" advise="1">
        <values>
          <value t="str">
            <val>宏太-KY</val>
          </value>
        </values>
      </ddeItem>
      <ddeItem name="2926.TW-ID" advise="1">
        <values>
          <value t="str">
            <val>2926</val>
          </value>
        </values>
      </ddeItem>
      <ddeItem name="2926.TW-Name" advise="1">
        <values>
          <value t="str">
            <val>誠品生活</val>
          </value>
        </values>
      </ddeItem>
      <ddeItem name="2937.TW-ID" advise="1">
        <values>
          <value t="str">
            <val>2937</val>
          </value>
        </values>
      </ddeItem>
      <ddeItem name="2937.TW-Name" advise="1">
        <values>
          <value t="str">
            <val>集雅社</val>
          </value>
        </values>
      </ddeItem>
      <ddeItem name="2947.TW-ID" advise="1">
        <values>
          <value t="str">
            <val>2947</val>
          </value>
        </values>
      </ddeItem>
      <ddeItem name="2947.TW-Name" advise="1">
        <values>
          <value t="str">
            <val>振宇五金</val>
          </value>
        </values>
      </ddeItem>
      <ddeItem name="3064.TW-ID" advise="1">
        <values>
          <value t="str">
            <val>3064</val>
          </value>
        </values>
      </ddeItem>
      <ddeItem name="3064.TW-Name" advise="1">
        <values>
          <value t="str">
            <val>泰偉</val>
          </value>
        </values>
      </ddeItem>
      <ddeItem name="3066.TW-ID" advise="1">
        <values>
          <value t="str">
            <val>3066</val>
          </value>
        </values>
      </ddeItem>
      <ddeItem name="3066.TW-Name" advise="1">
        <values>
          <value t="str">
            <val>李洲</val>
          </value>
        </values>
      </ddeItem>
      <ddeItem name="3067.TW-ID" advise="1">
        <values>
          <value t="str">
            <val>3067</val>
          </value>
        </values>
      </ddeItem>
      <ddeItem name="3067.TW-Name" advise="1">
        <values>
          <value t="str">
            <val>全域</val>
          </value>
        </values>
      </ddeItem>
      <ddeItem name="3071.TW-ID" advise="1">
        <values>
          <value t="str">
            <val>3071</val>
          </value>
        </values>
      </ddeItem>
      <ddeItem name="3071.TW-Name" advise="1">
        <values>
          <value t="str">
            <val>協禧</val>
          </value>
        </values>
      </ddeItem>
      <ddeItem name="3073.TW-ID" advise="1">
        <values>
          <value t="str">
            <val>3073</val>
          </value>
        </values>
      </ddeItem>
      <ddeItem name="3073.TW-Name" advise="1">
        <values>
          <value t="str">
            <val>天方能源</val>
          </value>
        </values>
      </ddeItem>
      <ddeItem name="3078.TW-ID" advise="1">
        <values>
          <value t="str">
            <val>3078</val>
          </value>
        </values>
      </ddeItem>
      <ddeItem name="3078.TW-Name" advise="1">
        <values>
          <value t="str">
            <val>僑威</val>
          </value>
        </values>
      </ddeItem>
      <ddeItem name="3081.TW-ID" advise="1">
        <values>
          <value t="str">
            <val>3081</val>
          </value>
        </values>
      </ddeItem>
      <ddeItem name="3081.TW-Name" advise="1">
        <values>
          <value t="str">
            <val>聯亞</val>
          </value>
        </values>
      </ddeItem>
      <ddeItem name="3083.TW-ID" advise="1">
        <values>
          <value t="str">
            <val>3083</val>
          </value>
        </values>
      </ddeItem>
      <ddeItem name="3083.TW-Name" advise="1">
        <values>
          <value t="str">
            <val>網龍</val>
          </value>
        </values>
      </ddeItem>
      <ddeItem name="3085.TW-ID" advise="1">
        <values>
          <value t="str">
            <val>3085</val>
          </value>
        </values>
      </ddeItem>
      <ddeItem name="3085.TW-Name" advise="1">
        <values>
          <value t="str">
            <val>新零售</val>
          </value>
        </values>
      </ddeItem>
      <ddeItem name="3086.TW-ID" advise="1">
        <values>
          <value t="str">
            <val>3086</val>
          </value>
        </values>
      </ddeItem>
      <ddeItem name="3086.TW-Name" advise="1">
        <values>
          <value t="str">
            <val>華義</val>
          </value>
        </values>
      </ddeItem>
      <ddeItem name="3088.TW-ID" advise="1">
        <values>
          <value t="str">
            <val>3088</val>
          </value>
        </values>
      </ddeItem>
      <ddeItem name="3088.TW-Name" advise="1">
        <values>
          <value t="str">
            <val>艾訊</val>
          </value>
        </values>
      </ddeItem>
      <ddeItem name="3093.TW-ID" advise="1">
        <values>
          <value t="str">
            <val>3093</val>
          </value>
        </values>
      </ddeItem>
      <ddeItem name="3093.TW-Name" advise="1">
        <values>
          <value t="str">
            <val>港建*</val>
          </value>
        </values>
      </ddeItem>
      <ddeItem name="3095.TW-ID" advise="1">
        <values>
          <value t="str">
            <val>3095</val>
          </value>
        </values>
      </ddeItem>
      <ddeItem name="3095.TW-Name" advise="1">
        <values>
          <value t="str">
            <val>及成</val>
          </value>
        </values>
      </ddeItem>
      <ddeItem name="3105.TW-ID" advise="1">
        <values>
          <value t="str">
            <val>3105</val>
          </value>
        </values>
      </ddeItem>
      <ddeItem name="3105.TW-Name" advise="1">
        <values>
          <value t="str">
            <val>穩懋</val>
          </value>
        </values>
      </ddeItem>
      <ddeItem name="3114.TW-ID" advise="1">
        <values>
          <value t="str">
            <val>3114</val>
          </value>
        </values>
      </ddeItem>
      <ddeItem name="3114.TW-Name" advise="1">
        <values>
          <value t="str">
            <val>好德</val>
          </value>
        </values>
      </ddeItem>
      <ddeItem name="3115.TW-ID" advise="1">
        <values>
          <value t="str">
            <val>3115</val>
          </value>
        </values>
      </ddeItem>
      <ddeItem name="3115.TW-Name" advise="1">
        <values>
          <value t="str">
            <val>富榮綱</val>
          </value>
        </values>
      </ddeItem>
      <ddeItem name="3118.TW-ID" advise="1">
        <values>
          <value t="str">
            <val>3118</val>
          </value>
        </values>
      </ddeItem>
      <ddeItem name="3118.TW-Name" advise="1">
        <values>
          <value t="str">
            <val>進階</val>
          </value>
        </values>
      </ddeItem>
      <ddeItem name="3122.TW-ID" advise="1">
        <values>
          <value t="str">
            <val>3122</val>
          </value>
        </values>
      </ddeItem>
      <ddeItem name="3122.TW-Name" advise="1">
        <values>
          <value t="str">
            <val>笙泉</val>
          </value>
        </values>
      </ddeItem>
      <ddeItem name="3128.TW-ID" advise="1">
        <values>
          <value t="str">
            <val>3128</val>
          </value>
        </values>
      </ddeItem>
      <ddeItem name="3128.TW-Name" advise="1">
        <values>
          <value t="str">
            <val>昇銳</val>
          </value>
        </values>
      </ddeItem>
      <ddeItem name="3131.TW-ID" advise="1">
        <values>
          <value t="str">
            <val>3131</val>
          </value>
        </values>
      </ddeItem>
      <ddeItem name="3131.TW-Name" advise="1">
        <values>
          <value t="str">
            <val>弘塑</val>
          </value>
        </values>
      </ddeItem>
      <ddeItem name="3141.TW-ID" advise="1">
        <values>
          <value t="str">
            <val>3141</val>
          </value>
        </values>
      </ddeItem>
      <ddeItem name="3141.TW-Name" advise="1">
        <values>
          <value t="str">
            <val>晶宏</val>
          </value>
        </values>
      </ddeItem>
      <ddeItem name="3147.TW-ID" advise="1">
        <values>
          <value t="str">
            <val>3147</val>
          </value>
        </values>
      </ddeItem>
      <ddeItem name="3147.TW-Name" advise="1">
        <values>
          <value t="str">
            <val>大綜</val>
          </value>
        </values>
      </ddeItem>
      <ddeItem name="3152.TW-ID" advise="1">
        <values>
          <value t="str">
            <val>3152</val>
          </value>
        </values>
      </ddeItem>
      <ddeItem name="3152.TW-Name" advise="1">
        <values>
          <value t="str">
            <val>璟德</val>
          </value>
        </values>
      </ddeItem>
      <ddeItem name="3162.TW-ID" advise="1">
        <values>
          <value t="str">
            <val>3162</val>
          </value>
        </values>
      </ddeItem>
      <ddeItem name="3162.TW-Name" advise="1">
        <values>
          <value t="str">
            <val>精確</val>
          </value>
        </values>
      </ddeItem>
      <ddeItem name="3163.TW-ID" advise="1">
        <values>
          <value t="str">
            <val>3163</val>
          </value>
        </values>
      </ddeItem>
      <ddeItem name="3163.TW-Name" advise="1">
        <values>
          <value t="str">
            <val>波若威</val>
          </value>
        </values>
      </ddeItem>
      <ddeItem name="3169.TW-ID" advise="1">
        <values>
          <value t="str">
            <val>3169</val>
          </value>
        </values>
      </ddeItem>
      <ddeItem name="3169.TW-Name" advise="1">
        <values>
          <value t="str">
            <val>亞信</val>
          </value>
        </values>
      </ddeItem>
      <ddeItem name="3171.TW-ID" advise="1">
        <values>
          <value t="str">
            <val>3171</val>
          </value>
        </values>
      </ddeItem>
      <ddeItem name="3171.TW-Name" advise="1">
        <values>
          <value t="str">
            <val>新洲</val>
          </value>
        </values>
      </ddeItem>
      <ddeItem name="3176.TW-ID" advise="1">
        <values>
          <value t="str">
            <val>3176</val>
          </value>
        </values>
      </ddeItem>
      <ddeItem name="3176.TW-Name" advise="1">
        <values>
          <value t="str">
            <val>基亞</val>
          </value>
        </values>
      </ddeItem>
      <ddeItem name="3178.TW-ID" advise="1">
        <values>
          <value t="str">
            <val>3178</val>
          </value>
        </values>
      </ddeItem>
      <ddeItem name="3178.TW-Name" advise="1">
        <values>
          <value t="str">
            <val>公準</val>
          </value>
        </values>
      </ddeItem>
      <ddeItem name="3188.TW-ID" advise="1">
        <values>
          <value t="str">
            <val>3188</val>
          </value>
        </values>
      </ddeItem>
      <ddeItem name="3188.TW-Name" advise="1">
        <values>
          <value t="str">
            <val>鑫龍騰</val>
          </value>
        </values>
      </ddeItem>
      <ddeItem name="3191.TW-ID" advise="1">
        <values>
          <value t="str">
            <val>3191</val>
          </value>
        </values>
      </ddeItem>
      <ddeItem name="3191.TW-Name" advise="1">
        <values>
          <value t="str">
            <val>和進</val>
          </value>
        </values>
      </ddeItem>
      <ddeItem name="3202.TW-ID" advise="1">
        <values>
          <value t="str">
            <val>3202</val>
          </value>
        </values>
      </ddeItem>
      <ddeItem name="3202.TW-Name" advise="1">
        <values>
          <value t="str">
            <val>樺晟</val>
          </value>
        </values>
      </ddeItem>
      <ddeItem name="3205.TW-ID" advise="1">
        <values>
          <value t="str">
            <val>3205</val>
          </value>
        </values>
      </ddeItem>
      <ddeItem name="3205.TW-Name" advise="1">
        <values>
          <value t="str">
            <val>佰研</val>
          </value>
        </values>
      </ddeItem>
      <ddeItem name="3206.TW-ID" advise="1">
        <values>
          <value t="str">
            <val>3206</val>
          </value>
        </values>
      </ddeItem>
      <ddeItem name="3206.TW-Name" advise="1">
        <values>
          <value t="str">
            <val>志豐</val>
          </value>
        </values>
      </ddeItem>
      <ddeItem name="3207.TW-ID" advise="1">
        <values>
          <value t="str">
            <val>3207</val>
          </value>
        </values>
      </ddeItem>
      <ddeItem name="3207.TW-Name" advise="1">
        <values>
          <value t="str">
            <val>耀勝</val>
          </value>
        </values>
      </ddeItem>
      <ddeItem name="3211.TW-ID" advise="1">
        <values>
          <value t="str">
            <val>3211</val>
          </value>
        </values>
      </ddeItem>
      <ddeItem name="3211.TW-Name" advise="1">
        <values>
          <value t="str">
            <val>順達</val>
          </value>
        </values>
      </ddeItem>
      <ddeItem name="3213.TW-ID" advise="1">
        <values>
          <value t="str">
            <val>3213</val>
          </value>
        </values>
      </ddeItem>
      <ddeItem name="3213.TW-Name" advise="1">
        <values>
          <value t="str">
            <val>茂訊</val>
          </value>
        </values>
      </ddeItem>
      <ddeItem name="3217.TW-ID" advise="1">
        <values>
          <value t="str">
            <val>3217</val>
          </value>
        </values>
      </ddeItem>
      <ddeItem name="3217.TW-Name" advise="1">
        <values>
          <value t="str">
            <val>優群</val>
          </value>
        </values>
      </ddeItem>
      <ddeItem name="3218.TW-ID" advise="1">
        <values>
          <value t="str">
            <val>3218</val>
          </value>
        </values>
      </ddeItem>
      <ddeItem name="3218.TW-Name" advise="1">
        <values>
          <value t="str">
            <val>大學光</val>
          </value>
        </values>
      </ddeItem>
      <ddeItem name="3219.TW-ID" advise="1">
        <values>
          <value t="str">
            <val>3219</val>
          </value>
        </values>
      </ddeItem>
      <ddeItem name="3219.TW-Name" advise="1">
        <values>
          <value t="str">
            <val>倚強科</val>
          </value>
        </values>
      </ddeItem>
      <ddeItem name="3221.TW-ID" advise="1">
        <values>
          <value t="str">
            <val>3221</val>
          </value>
        </values>
      </ddeItem>
      <ddeItem name="3221.TW-Name" advise="1">
        <values>
          <value t="str">
            <val>台嘉碩</val>
          </value>
        </values>
      </ddeItem>
      <ddeItem name="3224.TW-ID" advise="1">
        <values>
          <value t="str">
            <val>3224</val>
          </value>
        </values>
      </ddeItem>
      <ddeItem name="3224.TW-Name" advise="1">
        <values>
          <value t="str">
            <val>三顧</val>
          </value>
        </values>
      </ddeItem>
      <ddeItem name="3226.TW-ID" advise="1">
        <values>
          <value t="str">
            <val>3226</val>
          </value>
        </values>
      </ddeItem>
      <ddeItem name="3226.TW-Name" advise="1">
        <values>
          <value t="str">
            <val>至寶電</val>
          </value>
        </values>
      </ddeItem>
      <ddeItem name="3227.TW-ID" advise="1">
        <values>
          <value t="str">
            <val>3227</val>
          </value>
        </values>
      </ddeItem>
      <ddeItem name="3227.TW-Name" advise="1">
        <values>
          <value t="str">
            <val>原相</val>
          </value>
        </values>
      </ddeItem>
      <ddeItem name="3228.TW-ID" advise="1">
        <values>
          <value t="str">
            <val>3228</val>
          </value>
        </values>
      </ddeItem>
      <ddeItem name="3228.TW-Name" advise="1">
        <values>
          <value t="str">
            <val>金麗科</val>
          </value>
        </values>
      </ddeItem>
      <ddeItem name="3230.TW-ID" advise="1">
        <values>
          <value t="str">
            <val>3230</val>
          </value>
        </values>
      </ddeItem>
      <ddeItem name="3230.TW-Name" advise="1">
        <values>
          <value t="str">
            <val>錦明</val>
          </value>
        </values>
      </ddeItem>
      <ddeItem name="3232.TW-ID" advise="1">
        <values>
          <value t="str">
            <val>3232</val>
          </value>
        </values>
      </ddeItem>
      <ddeItem name="3232.TW-Name" advise="1">
        <values>
          <value t="str">
            <val>昱捷</val>
          </value>
        </values>
      </ddeItem>
      <ddeItem name="3234.TW-ID" advise="1">
        <values>
          <value t="str">
            <val>3234</val>
          </value>
        </values>
      </ddeItem>
      <ddeItem name="3234.TW-Name" advise="1">
        <values>
          <value t="str">
            <val>光環</val>
          </value>
        </values>
      </ddeItem>
      <ddeItem name="3236.TW-ID" advise="1">
        <values>
          <value t="str">
            <val>3236</val>
          </value>
        </values>
      </ddeItem>
      <ddeItem name="3236.TW-Name" advise="1">
        <values>
          <value t="str">
            <val>千如</val>
          </value>
        </values>
      </ddeItem>
      <ddeItem name="3252.TW-ID" advise="1">
        <values>
          <value t="str">
            <val>3252</val>
          </value>
        </values>
      </ddeItem>
      <ddeItem name="3252.TW-Name" advise="1">
        <values>
          <value t="str">
            <val>海灣</val>
          </value>
        </values>
      </ddeItem>
      <ddeItem name="3259.TW-ID" advise="1">
        <values>
          <value t="str">
            <val>3259</val>
          </value>
        </values>
      </ddeItem>
      <ddeItem name="3259.TW-Name" advise="1">
        <values>
          <value t="str">
            <val>鑫創</val>
          </value>
        </values>
      </ddeItem>
      <ddeItem name="3260.TW-ID" advise="1">
        <values>
          <value t="str">
            <val>3260</val>
          </value>
        </values>
      </ddeItem>
      <ddeItem name="3260.TW-Name" advise="1">
        <values>
          <value t="str">
            <val>威剛</val>
          </value>
        </values>
      </ddeItem>
      <ddeItem name="3264.TW-ID" advise="1">
        <values>
          <value t="str">
            <val>3264</val>
          </value>
        </values>
      </ddeItem>
      <ddeItem name="3264.TW-Name" advise="1">
        <values>
          <value t="str">
            <val>欣銓</val>
          </value>
        </values>
      </ddeItem>
      <ddeItem name="3265.TW-ID" advise="1">
        <values>
          <value t="str">
            <val>3265</val>
          </value>
        </values>
      </ddeItem>
      <ddeItem name="3265.TW-Name" advise="1">
        <values>
          <value t="str">
            <val>台星科</val>
          </value>
        </values>
      </ddeItem>
      <ddeItem name="3268.TW-ID" advise="1">
        <values>
          <value t="str">
            <val>3268</val>
          </value>
        </values>
      </ddeItem>
      <ddeItem name="3268.TW-Name" advise="1">
        <values>
          <value t="str">
            <val>海德威</val>
          </value>
        </values>
      </ddeItem>
      <ddeItem name="3272.TW-ID" advise="1">
        <values>
          <value t="str">
            <val>3272</val>
          </value>
        </values>
      </ddeItem>
      <ddeItem name="3272.TW-Name" advise="1">
        <values>
          <value t="str">
            <val>東碩</val>
          </value>
        </values>
      </ddeItem>
      <ddeItem name="3276.TW-ID" advise="1">
        <values>
          <value t="str">
            <val>3276</val>
          </value>
        </values>
      </ddeItem>
      <ddeItem name="3276.TW-Name" advise="1">
        <values>
          <value t="str">
            <val>宇環</val>
          </value>
        </values>
      </ddeItem>
      <ddeItem name="3284.TW-ID" advise="1">
        <values>
          <value t="str">
            <val>3284</val>
          </value>
        </values>
      </ddeItem>
      <ddeItem name="3284.TW-Name" advise="1">
        <values>
          <value t="str">
            <val>太普高</val>
          </value>
        </values>
      </ddeItem>
      <ddeItem name="3285.TW-ID" advise="1">
        <values>
          <value t="str">
            <val>3285</val>
          </value>
        </values>
      </ddeItem>
      <ddeItem name="3285.TW-Name" advise="1">
        <values>
          <value t="str">
            <val>微端</val>
          </value>
        </values>
      </ddeItem>
      <ddeItem name="3287.TW-ID" advise="1">
        <values>
          <value t="str">
            <val>3287</val>
          </value>
        </values>
      </ddeItem>
      <ddeItem name="3287.TW-Name" advise="1">
        <values>
          <value t="str">
            <val>廣寰科</val>
          </value>
        </values>
      </ddeItem>
      <ddeItem name="3288.TW-ID" advise="1">
        <values>
          <value t="str">
            <val>3288</val>
          </value>
        </values>
      </ddeItem>
      <ddeItem name="3288.TW-Name" advise="1">
        <values>
          <value t="str">
            <val>點晶</val>
          </value>
        </values>
      </ddeItem>
      <ddeItem name="3289.TW-ID" advise="1">
        <values>
          <value t="str">
            <val>3289</val>
          </value>
        </values>
      </ddeItem>
      <ddeItem name="3289.TW-Name" advise="1">
        <values>
          <value t="str">
            <val>宜特</val>
          </value>
        </values>
      </ddeItem>
      <ddeItem name="3290.TW-ID" advise="1">
        <values>
          <value t="str">
            <val>3290</val>
          </value>
        </values>
      </ddeItem>
      <ddeItem name="3290.TW-Name" advise="1">
        <values>
          <value t="str">
            <val>東浦</val>
          </value>
        </values>
      </ddeItem>
      <ddeItem name="3293.TW-ID" advise="1">
        <values>
          <value t="str">
            <val>3293</val>
          </value>
        </values>
      </ddeItem>
      <ddeItem name="3293.TW-Name" advise="1">
        <values>
          <value t="str">
            <val>鈊象</val>
          </value>
        </values>
      </ddeItem>
      <ddeItem name="3294.TW-ID" advise="1">
        <values>
          <value t="str">
            <val>3294</val>
          </value>
        </values>
      </ddeItem>
      <ddeItem name="3294.TW-Name" advise="1">
        <values>
          <value t="str">
            <val>英濟</val>
          </value>
        </values>
      </ddeItem>
      <ddeItem name="3297.TW-ID" advise="1">
        <values>
          <value t="str">
            <val>3297</val>
          </value>
        </values>
      </ddeItem>
      <ddeItem name="3297.TW-Name" advise="1">
        <values>
          <value t="str">
            <val>杭特</val>
          </value>
        </values>
      </ddeItem>
      <ddeItem name="3303.TW-ID" advise="1">
        <values>
          <value t="str">
            <val>3303</val>
          </value>
        </values>
      </ddeItem>
      <ddeItem name="3303.TW-Name" advise="1">
        <values>
          <value t="str">
            <val>岱稜</val>
          </value>
        </values>
      </ddeItem>
      <ddeItem name="3306.TW-ID" advise="1">
        <values>
          <value t="str">
            <val>3306</val>
          </value>
        </values>
      </ddeItem>
      <ddeItem name="3306.TW-Name" advise="1">
        <values>
          <value t="str">
            <val>鼎天</val>
          </value>
        </values>
      </ddeItem>
      <ddeItem name="3310.TW-ID" advise="1">
        <values>
          <value t="str">
            <val>3310</val>
          </value>
        </values>
      </ddeItem>
      <ddeItem name="3310.TW-Name" advise="1">
        <values>
          <value t="str">
            <val>佳穎</val>
          </value>
        </values>
      </ddeItem>
      <ddeItem name="3313.TW-ID" advise="1">
        <values>
          <value t="str">
            <val>3313</val>
          </value>
        </values>
      </ddeItem>
      <ddeItem name="3313.TW-Name" advise="1">
        <values>
          <value t="str">
            <val>斐成</val>
          </value>
        </values>
      </ddeItem>
      <ddeItem name="3317.TW-ID" advise="1">
        <values>
          <value t="str">
            <val>3317</val>
          </value>
        </values>
      </ddeItem>
      <ddeItem name="3317.TW-Name" advise="1">
        <values>
          <value t="str">
            <val>尼克森</val>
          </value>
        </values>
      </ddeItem>
      <ddeItem name="3322.TW-ID" advise="1">
        <values>
          <value t="str">
            <val>3322</val>
          </value>
        </values>
      </ddeItem>
      <ddeItem name="3322.TW-Name" advise="1">
        <values>
          <value t="str">
            <val>建舜電</val>
          </value>
        </values>
      </ddeItem>
      <ddeItem name="3323.TW-ID" advise="1">
        <values>
          <value t="str">
            <val>3323</val>
          </value>
        </values>
      </ddeItem>
      <ddeItem name="3323.TW-Name" advise="1">
        <values>
          <value t="str">
            <val>加百裕</val>
          </value>
        </values>
      </ddeItem>
      <ddeItem name="3324.TW-ID" advise="1">
        <values>
          <value t="str">
            <val>3324</val>
          </value>
        </values>
      </ddeItem>
      <ddeItem name="3324.TW-Name" advise="1">
        <values>
          <value t="str">
            <val>雙鴻</val>
          </value>
        </values>
      </ddeItem>
      <ddeItem name="3325.TW-ID" advise="1">
        <values>
          <value t="str">
            <val>3325</val>
          </value>
        </values>
      </ddeItem>
      <ddeItem name="3325.TW-Name" advise="1">
        <values>
          <value t="str">
            <val>旭品</val>
          </value>
        </values>
      </ddeItem>
      <ddeItem name="3332.TW-ID" advise="1">
        <values>
          <value t="str">
            <val>3332</val>
          </value>
        </values>
      </ddeItem>
      <ddeItem name="3332.TW-Name" advise="1">
        <values>
          <value t="str">
            <val>幸康</val>
          </value>
        </values>
      </ddeItem>
      <ddeItem name="3339.TW-ID" advise="1">
        <values>
          <value t="str">
            <val>3339</val>
          </value>
        </values>
      </ddeItem>
      <ddeItem name="3339.TW-Name" advise="1">
        <values>
          <value t="str">
            <val>泰谷</val>
          </value>
        </values>
      </ddeItem>
      <ddeItem name="3349.TW-ID" advise="1">
        <values>
          <value t="str">
            <val>3349</val>
          </value>
        </values>
      </ddeItem>
      <ddeItem name="3349.TW-Name" advise="1">
        <values>
          <value t="str">
            <val>寶德</val>
          </value>
        </values>
      </ddeItem>
      <ddeItem name="3354.TW-ID" advise="1">
        <values>
          <value t="str">
            <val>3354</val>
          </value>
        </values>
      </ddeItem>
      <ddeItem name="3354.TW-Name" advise="1">
        <values>
          <value t="str">
            <val>律勝</val>
          </value>
        </values>
      </ddeItem>
      <ddeItem name="3357.TW-ID" advise="1">
        <values>
          <value t="str">
            <val>3357</val>
          </value>
        </values>
      </ddeItem>
      <ddeItem name="3357.TW-Name" advise="1">
        <values>
          <value t="str">
            <val>臺慶科</val>
          </value>
        </values>
      </ddeItem>
      <ddeItem name="3360.TW-ID" advise="1">
        <values>
          <value t="str">
            <val>3360</val>
          </value>
        </values>
      </ddeItem>
      <ddeItem name="3360.TW-Name" advise="1">
        <values>
          <value t="str">
            <val>尚立</val>
          </value>
        </values>
      </ddeItem>
      <ddeItem name="3362.TW-ID" advise="1">
        <values>
          <value t="str">
            <val>3362</val>
          </value>
        </values>
      </ddeItem>
      <ddeItem name="3362.TW-Name" advise="1">
        <values>
          <value t="str">
            <val>先進光</val>
          </value>
        </values>
      </ddeItem>
      <ddeItem name="3363.TW-ID" advise="1">
        <values>
          <value t="str">
            <val>3363</val>
          </value>
        </values>
      </ddeItem>
      <ddeItem name="3363.TW-Name" advise="1">
        <values>
          <value t="str">
            <val>上詮</val>
          </value>
        </values>
      </ddeItem>
      <ddeItem name="3372.TW-ID" advise="1">
        <values>
          <value t="str">
            <val>3372</val>
          </value>
        </values>
      </ddeItem>
      <ddeItem name="3372.TW-Name" advise="1">
        <values>
          <value t="str">
            <val>典範</val>
          </value>
        </values>
      </ddeItem>
      <ddeItem name="3373.TW-ID" advise="1">
        <values>
          <value t="str">
            <val>3373</val>
          </value>
        </values>
      </ddeItem>
      <ddeItem name="3373.TW-Name" advise="1">
        <values>
          <value t="str">
            <val>熱映</val>
          </value>
        </values>
      </ddeItem>
      <ddeItem name="3374.TW-ID" advise="1">
        <values>
          <value t="str">
            <val>3374</val>
          </value>
        </values>
      </ddeItem>
      <ddeItem name="3374.TW-Name" advise="1">
        <values>
          <value t="str">
            <val>精材</val>
          </value>
        </values>
      </ddeItem>
      <ddeItem name="3379.TW-ID" advise="1">
        <values>
          <value t="str">
            <val>3379</val>
          </value>
        </values>
      </ddeItem>
      <ddeItem name="3379.TW-Name" advise="1">
        <values>
          <value t="str">
            <val>彬台</val>
          </value>
        </values>
      </ddeItem>
      <ddeItem name="3388.TW-ID" advise="1">
        <values>
          <value t="str">
            <val>3388</val>
          </value>
        </values>
      </ddeItem>
      <ddeItem name="3388.TW-Name" advise="1">
        <values>
          <value t="str">
            <val>崇越電</val>
          </value>
        </values>
      </ddeItem>
      <ddeItem name="3390.TW-ID" advise="1">
        <values>
          <value t="str">
            <val>3390</val>
          </value>
        </values>
      </ddeItem>
      <ddeItem name="3390.TW-Name" advise="1">
        <values>
          <value t="str">
            <val>旭軟</val>
          </value>
        </values>
      </ddeItem>
      <ddeItem name="3402.TW-ID" advise="1">
        <values>
          <value t="str">
            <val>3402</val>
          </value>
        </values>
      </ddeItem>
      <ddeItem name="3402.TW-Name" advise="1">
        <values>
          <value t="str">
            <val>漢科</val>
          </value>
        </values>
      </ddeItem>
      <ddeItem name="3426.TW-ID" advise="1">
        <values>
          <value t="str">
            <val>3426</val>
          </value>
        </values>
      </ddeItem>
      <ddeItem name="3426.TW-Name" advise="1">
        <values>
          <value t="str">
            <val>台興</val>
          </value>
        </values>
      </ddeItem>
      <ddeItem name="3430.TW-ID" advise="1">
        <values>
          <value t="str">
            <val>3430</val>
          </value>
        </values>
      </ddeItem>
      <ddeItem name="3430.TW-Name" advise="1">
        <values>
          <value t="str">
            <val>奇鈦科</val>
          </value>
        </values>
      </ddeItem>
      <ddeItem name="3434.TW-ID" advise="1">
        <values>
          <value t="str">
            <val>3434</val>
          </value>
        </values>
      </ddeItem>
      <ddeItem name="3434.TW-Name" advise="1">
        <values>
          <value t="str">
            <val>哲固</val>
          </value>
        </values>
      </ddeItem>
      <ddeItem name="3438.TW-ID" advise="1">
        <values>
          <value t="str">
            <val>3438</val>
          </value>
        </values>
      </ddeItem>
      <ddeItem name="3438.TW-Name" advise="1">
        <values>
          <value t="str">
            <val>類比科</val>
          </value>
        </values>
      </ddeItem>
      <ddeItem name="3441.TW-ID" advise="1">
        <values>
          <value t="str">
            <val>3441</val>
          </value>
        </values>
      </ddeItem>
      <ddeItem name="3441.TW-Name" advise="1">
        <values>
          <value t="str">
            <val>聯一光</val>
          </value>
        </values>
      </ddeItem>
      <ddeItem name="3444.TW-ID" advise="1">
        <values>
          <value t="str">
            <val>3444</val>
          </value>
        </values>
      </ddeItem>
      <ddeItem name="3444.TW-Name" advise="1">
        <values>
          <value t="str">
            <val>利機</val>
          </value>
        </values>
      </ddeItem>
      <ddeItem name="3455.TW-ID" advise="1">
        <values>
          <value t="str">
            <val>3455</val>
          </value>
        </values>
      </ddeItem>
      <ddeItem name="3455.TW-Name" advise="1">
        <values>
          <value t="str">
            <val>由田</val>
          </value>
        </values>
      </ddeItem>
      <ddeItem name="3465.TW-ID" advise="1">
        <values>
          <value t="str">
            <val>3465</val>
          </value>
        </values>
      </ddeItem>
      <ddeItem name="3465.TW-Name" advise="1">
        <values>
          <value t="str">
            <val>進泰電子</val>
          </value>
        </values>
      </ddeItem>
      <ddeItem name="3466.TW-ID" advise="1">
        <values>
          <value t="str">
            <val>3466</val>
          </value>
        </values>
      </ddeItem>
      <ddeItem name="3466.TW-Name" advise="1">
        <values>
          <value t="str">
            <val>德晉</val>
          </value>
        </values>
      </ddeItem>
      <ddeItem name="3479.TW-ID" advise="1">
        <values>
          <value t="str">
            <val>3479</val>
          </value>
        </values>
      </ddeItem>
      <ddeItem name="3479.TW-Name" advise="1">
        <values>
          <value t="str">
            <val>安勤</val>
          </value>
        </values>
      </ddeItem>
      <ddeItem name="3483.TW-ID" advise="1">
        <values>
          <value t="str">
            <val>3483</val>
          </value>
        </values>
      </ddeItem>
      <ddeItem name="3483.TW-Name" advise="1">
        <values>
          <value t="str">
            <val>力致</val>
          </value>
        </values>
      </ddeItem>
      <ddeItem name="3484.TW-ID" advise="1">
        <values>
          <value t="str">
            <val>3484</val>
          </value>
        </values>
      </ddeItem>
      <ddeItem name="3484.TW-Name" advise="1">
        <values>
          <value t="str">
            <val>崧騰</val>
          </value>
        </values>
      </ddeItem>
      <ddeItem name="3489.TW-ID" advise="1">
        <values>
          <value t="str">
            <val>3489</val>
          </value>
        </values>
      </ddeItem>
      <ddeItem name="3489.TW-Name" advise="1">
        <values>
          <value t="str">
            <val>森寶</val>
          </value>
        </values>
      </ddeItem>
      <ddeItem name="3490.TW-ID" advise="1">
        <values>
          <value t="str">
            <val>3490</val>
          </value>
        </values>
      </ddeItem>
      <ddeItem name="3490.TW-Name" advise="1">
        <values>
          <value t="str">
            <val>單井</val>
          </value>
        </values>
      </ddeItem>
      <ddeItem name="3491.TW-ID" advise="1">
        <values>
          <value t="str">
            <val>3491</val>
          </value>
        </values>
      </ddeItem>
      <ddeItem name="3491.TW-Name" advise="1">
        <values>
          <value t="str">
            <val>昇達科</val>
          </value>
        </values>
      </ddeItem>
      <ddeItem name="3492.TW-ID" advise="1">
        <values>
          <value t="str">
            <val>3492</val>
          </value>
        </values>
      </ddeItem>
      <ddeItem name="3492.TW-Name" advise="1">
        <values>
          <value t="str">
            <val>長盛</val>
          </value>
        </values>
      </ddeItem>
      <ddeItem name="3498.TW-ID" advise="1">
        <values>
          <value t="str">
            <val>3498</val>
          </value>
        </values>
      </ddeItem>
      <ddeItem name="3498.TW-Name" advise="1">
        <values>
          <value t="str">
            <val>陽程</val>
          </value>
        </values>
      </ddeItem>
      <ddeItem name="3499.TW-ID" advise="1">
        <values>
          <value t="str">
            <val>3499</val>
          </value>
        </values>
      </ddeItem>
      <ddeItem name="3499.TW-Name" advise="1">
        <values>
          <value t="str">
            <val>環天科</val>
          </value>
        </values>
      </ddeItem>
      <ddeItem name="3508.TW-ID" advise="1">
        <values>
          <value t="str">
            <val>3508</val>
          </value>
        </values>
      </ddeItem>
      <ddeItem name="3508.TW-Name" advise="1">
        <values>
          <value t="str">
            <val>位速</val>
          </value>
        </values>
      </ddeItem>
      <ddeItem name="3511.TW-ID" advise="1">
        <values>
          <value t="str">
            <val>3511</val>
          </value>
        </values>
      </ddeItem>
      <ddeItem name="3511.TW-Name" advise="1">
        <values>
          <value t="str">
            <val>矽瑪</val>
          </value>
        </values>
      </ddeItem>
      <ddeItem name="3512.TW-ID" advise="1">
        <values>
          <value t="str">
            <val>3512</val>
          </value>
        </values>
      </ddeItem>
      <ddeItem name="3512.TW-Name" advise="1">
        <values>
          <value t="str">
            <val>皇龍</val>
          </value>
        </values>
      </ddeItem>
      <ddeItem name="3516.TW-ID" advise="1">
        <values>
          <value t="str">
            <val>3516</val>
          </value>
        </values>
      </ddeItem>
      <ddeItem name="3516.TW-Name" advise="1">
        <values>
          <value t="str">
            <val>亞帝歐</val>
          </value>
        </values>
      </ddeItem>
      <ddeItem name="3520.TW-ID" advise="1">
        <values>
          <value t="str">
            <val>3520</val>
          </value>
        </values>
      </ddeItem>
      <ddeItem name="3520.TW-Name" advise="1">
        <values>
          <value t="str">
            <val>華盈</val>
          </value>
        </values>
      </ddeItem>
      <ddeItem name="3521.TW-ID" advise="1">
        <values>
          <value t="str">
            <val>3521</val>
          </value>
        </values>
      </ddeItem>
      <ddeItem name="3521.TW-Name" advise="1">
        <values>
          <value t="str">
            <val>鴻翊</val>
          </value>
        </values>
      </ddeItem>
      <ddeItem name="3522.TW-ID" advise="1">
        <values>
          <value t="str">
            <val>3522</val>
          </value>
        </values>
      </ddeItem>
      <ddeItem name="3522.TW-Name" advise="1">
        <values>
          <value t="str">
            <val>御頂</val>
          </value>
        </values>
      </ddeItem>
      <ddeItem name="3523.TW-ID" advise="1">
        <values>
          <value t="str">
            <val>3523</val>
          </value>
        </values>
      </ddeItem>
      <ddeItem name="3523.TW-Name" advise="1">
        <values>
          <value t="str">
            <val>迎輝</val>
          </value>
        </values>
      </ddeItem>
      <ddeItem name="3526.TW-ID" advise="1">
        <values>
          <value t="str">
            <val>3526</val>
          </value>
        </values>
      </ddeItem>
      <ddeItem name="3526.TW-Name" advise="1">
        <values>
          <value t="str">
            <val>凡甲</val>
          </value>
        </values>
      </ddeItem>
      <ddeItem name="3527.TW-ID" advise="1">
        <values>
          <value t="str">
            <val>3527</val>
          </value>
        </values>
      </ddeItem>
      <ddeItem name="3527.TW-Name" advise="1">
        <values>
          <value t="str">
            <val>聚積</val>
          </value>
        </values>
      </ddeItem>
      <ddeItem name="3529.TW-ID" advise="1">
        <values>
          <value t="str">
            <val>3529</val>
          </value>
        </values>
      </ddeItem>
      <ddeItem name="3529.TW-Name" advise="1">
        <values>
          <value t="str">
            <val>力旺</val>
          </value>
        </values>
      </ddeItem>
      <ddeItem name="3531.TW-ID" advise="1">
        <values>
          <value t="str">
            <val>3531</val>
          </value>
        </values>
      </ddeItem>
      <ddeItem name="3531.TW-Name" advise="1">
        <values>
          <value t="str">
            <val>先益</val>
          </value>
        </values>
      </ddeItem>
      <ddeItem name="3537.TW-ID" advise="1">
        <values>
          <value t="str">
            <val>3537</val>
          </value>
        </values>
      </ddeItem>
      <ddeItem name="3537.TW-Name" advise="1">
        <values>
          <value t="str">
            <val>堡達</val>
          </value>
        </values>
      </ddeItem>
      <ddeItem name="3540.TW-ID" advise="1">
        <values>
          <value t="str">
            <val>3540</val>
          </value>
        </values>
      </ddeItem>
      <ddeItem name="3540.TW-Name" advise="1">
        <values>
          <value t="str">
            <val>曜越</val>
          </value>
        </values>
      </ddeItem>
      <ddeItem name="3541.TW-ID" advise="1">
        <values>
          <value t="str">
            <val>3541</val>
          </value>
        </values>
      </ddeItem>
      <ddeItem name="3541.TW-Name" advise="1">
        <values>
          <value t="str">
            <val>西柏</val>
          </value>
        </values>
      </ddeItem>
      <ddeItem name="3546.TW-ID" advise="1">
        <values>
          <value t="str">
            <val>3546</val>
          </value>
        </values>
      </ddeItem>
      <ddeItem name="3546.TW-Name" advise="1">
        <values>
          <value t="str">
            <val>宇峻</val>
          </value>
        </values>
      </ddeItem>
      <ddeItem name="3548.TW-ID" advise="1">
        <values>
          <value t="str">
            <val>3548</val>
          </value>
        </values>
      </ddeItem>
      <ddeItem name="3548.TW-Name" advise="1">
        <values>
          <value t="str">
            <val>兆利</val>
          </value>
        </values>
      </ddeItem>
      <ddeItem name="3551.TW-ID" advise="1">
        <values>
          <value t="str">
            <val>3551</val>
          </value>
        </values>
      </ddeItem>
      <ddeItem name="3551.TW-Name" advise="1">
        <values>
          <value t="str">
            <val>世禾</val>
          </value>
        </values>
      </ddeItem>
      <ddeItem name="3552.TW-ID" advise="1">
        <values>
          <value t="str">
            <val>3552</val>
          </value>
        </values>
      </ddeItem>
      <ddeItem name="3552.TW-Name" advise="1">
        <values>
          <value t="str">
            <val>同致</val>
          </value>
        </values>
      </ddeItem>
      <ddeItem name="3555.TW-ID" advise="1">
        <values>
          <value t="str">
            <val>3555</val>
          </value>
        </values>
      </ddeItem>
      <ddeItem name="3555.TW-Name" advise="1">
        <values>
          <value t="str">
            <val>博士旺</val>
          </value>
        </values>
      </ddeItem>
      <ddeItem name="3556.TW-ID" advise="1">
        <values>
          <value t="str">
            <val>3556</val>
          </value>
        </values>
      </ddeItem>
      <ddeItem name="3556.TW-Name" advise="1">
        <values>
          <value t="str">
            <val>禾瑞亞</val>
          </value>
        </values>
      </ddeItem>
      <ddeItem name="3558.TW-ID" advise="1">
        <values>
          <value t="str">
            <val>3558</val>
          </value>
        </values>
      </ddeItem>
      <ddeItem name="3558.TW-Name" advise="1">
        <values>
          <value t="str">
            <val>神準</val>
          </value>
        </values>
      </ddeItem>
      <ddeItem name="3564.TW-ID" advise="1">
        <values>
          <value t="str">
            <val>3564</val>
          </value>
        </values>
      </ddeItem>
      <ddeItem name="3564.TW-Name" advise="1">
        <values>
          <value t="str">
            <val>其陽</val>
          </value>
        </values>
      </ddeItem>
      <ddeItem name="3567.TW-ID" advise="1">
        <values>
          <value t="str">
            <val>3567</val>
          </value>
        </values>
      </ddeItem>
      <ddeItem name="3567.TW-Name" advise="1">
        <values>
          <value t="str">
            <val>逸昌</val>
          </value>
        </values>
      </ddeItem>
      <ddeItem name="3570.TW-ID" advise="1">
        <values>
          <value t="str">
            <val>3570</val>
          </value>
        </values>
      </ddeItem>
      <ddeItem name="3570.TW-Name" advise="1">
        <values>
          <value t="str">
            <val>大塚</val>
          </value>
        </values>
      </ddeItem>
      <ddeItem name="3577.TW-ID" advise="1">
        <values>
          <value t="str">
            <val>3577</val>
          </value>
        </values>
      </ddeItem>
      <ddeItem name="3577.TW-Name" advise="1">
        <values>
          <value t="str">
            <val>泓格</val>
          </value>
        </values>
      </ddeItem>
      <ddeItem name="3580.TW-ID" advise="1">
        <values>
          <value t="str">
            <val>3580</val>
          </value>
        </values>
      </ddeItem>
      <ddeItem name="3580.TW-Name" advise="1">
        <values>
          <value t="str">
            <val>友威科</val>
          </value>
        </values>
      </ddeItem>
      <ddeItem name="3581.TW-ID" advise="1">
        <values>
          <value t="str">
            <val>3581</val>
          </value>
        </values>
      </ddeItem>
      <ddeItem name="3581.TW-Name" advise="1">
        <values>
          <value t="str">
            <val>博磊</val>
          </value>
        </values>
      </ddeItem>
      <ddeItem name="3587.TW-ID" advise="1">
        <values>
          <value t="str">
            <val>3587</val>
          </value>
        </values>
      </ddeItem>
      <ddeItem name="3587.TW-Name" advise="1">
        <values>
          <value t="str">
            <val>閎康</val>
          </value>
        </values>
      </ddeItem>
      <ddeItem name="3594.TW-ID" advise="1">
        <values>
          <value t="str">
            <val>3594</val>
          </value>
        </values>
      </ddeItem>
      <ddeItem name="3594.TW-Name" advise="1">
        <values>
          <value t="str">
            <val>磐儀</val>
          </value>
        </values>
      </ddeItem>
      <ddeItem name="3597.TW-ID" advise="1">
        <values>
          <value t="str">
            <val>3597</val>
          </value>
        </values>
      </ddeItem>
      <ddeItem name="3597.TW-Name" advise="1">
        <values>
          <value t="str">
            <val>映興</val>
          </value>
        </values>
      </ddeItem>
      <ddeItem name="3609.TW-ID" advise="1">
        <values>
          <value t="str">
            <val>3609</val>
          </value>
        </values>
      </ddeItem>
      <ddeItem name="3609.TW-Name" advise="1">
        <values>
          <value t="str">
            <val>三一東林</val>
          </value>
        </values>
      </ddeItem>
      <ddeItem name="3611.TW-ID" advise="1">
        <values>
          <value t="str">
            <val>3611</val>
          </value>
        </values>
      </ddeItem>
      <ddeItem name="3611.TW-Name" advise="1">
        <values>
          <value t="str">
            <val>鼎翰</val>
          </value>
        </values>
      </ddeItem>
      <ddeItem name="3615.TW-ID" advise="1">
        <values>
          <value t="str">
            <val>3615</val>
          </value>
        </values>
      </ddeItem>
      <ddeItem name="3615.TW-Name" advise="1">
        <values>
          <value t="str">
            <val>安可</val>
          </value>
        </values>
      </ddeItem>
      <ddeItem name="3623.TW-ID" advise="1">
        <values>
          <value t="str">
            <val>3623</val>
          </value>
        </values>
      </ddeItem>
      <ddeItem name="3623.TW-Name" advise="1">
        <values>
          <value t="str">
            <val>富晶通</val>
          </value>
        </values>
      </ddeItem>
      <ddeItem name="3624.TW-ID" advise="1">
        <values>
          <value t="str">
            <val>3624</val>
          </value>
        </values>
      </ddeItem>
      <ddeItem name="3624.TW-Name" advise="1">
        <values>
          <value t="str">
            <val>光頡</val>
          </value>
        </values>
      </ddeItem>
      <ddeItem name="3625.TW-ID" advise="1">
        <values>
          <value t="str">
            <val>3625</val>
          </value>
        </values>
      </ddeItem>
      <ddeItem name="3625.TW-Name" advise="1">
        <values>
          <value t="str">
            <val>西勝</val>
          </value>
        </values>
      </ddeItem>
      <ddeItem name="3628.TW-ID" advise="1">
        <values>
          <value t="str">
            <val>3628</val>
          </value>
        </values>
      </ddeItem>
      <ddeItem name="3628.TW-Name" advise="1">
        <values>
          <value t="str">
            <val>盈正</val>
          </value>
        </values>
      </ddeItem>
      <ddeItem name="3629.TW-ID" advise="1">
        <values>
          <value t="str">
            <val>3629</val>
          </value>
        </values>
      </ddeItem>
      <ddeItem name="3629.TW-Name" advise="1">
        <values>
          <value t="str">
            <val>地心引力</val>
          </value>
        </values>
      </ddeItem>
      <ddeItem name="3630.TW-ID" advise="1">
        <values>
          <value t="str">
            <val>3630</val>
          </value>
        </values>
      </ddeItem>
      <ddeItem name="3630.TW-Name" advise="1">
        <values>
          <value t="str">
            <val>新鉅科</val>
          </value>
        </values>
      </ddeItem>
      <ddeItem name="3631.TW-ID" advise="1">
        <values>
          <value t="str">
            <val>3631</val>
          </value>
        </values>
      </ddeItem>
      <ddeItem name="3631.TW-Name" advise="1">
        <values>
          <value t="str">
            <val>晟楠</val>
          </value>
        </values>
      </ddeItem>
      <ddeItem name="3632.TW-ID" advise="1">
        <values>
          <value t="str">
            <val>3632</val>
          </value>
        </values>
      </ddeItem>
      <ddeItem name="3632.TW-Name" advise="1">
        <values>
          <value t="str">
            <val>研勤</val>
          </value>
        </values>
      </ddeItem>
      <ddeItem name="3646.TW-ID" advise="1">
        <values>
          <value t="str">
            <val>3646</val>
          </value>
        </values>
      </ddeItem>
      <ddeItem name="3646.TW-Name" advise="1">
        <values>
          <value t="str">
            <val>艾恩特</val>
          </value>
        </values>
      </ddeItem>
      <ddeItem name="3663.TW-ID" advise="1">
        <values>
          <value t="str">
            <val>3663</val>
          </value>
        </values>
      </ddeItem>
      <ddeItem name="3663.TW-Name" advise="1">
        <values>
          <value t="str">
            <val>鑫科</val>
          </value>
        </values>
      </ddeItem>
      <ddeItem name="3664.TW-ID" advise="1">
        <values>
          <value t="str">
            <val>3664</val>
          </value>
        </values>
      </ddeItem>
      <ddeItem name="3664.TW-Name" advise="1">
        <values>
          <value t="str">
            <val>安瑞-KY</val>
          </value>
        </values>
      </ddeItem>
      <ddeItem name="3666.TW-ID" advise="1">
        <values>
          <value t="str">
            <val>3666</val>
          </value>
        </values>
      </ddeItem>
      <ddeItem name="3666.TW-Name" advise="1">
        <values>
          <value t="str">
            <val>光耀</val>
          </value>
        </values>
      </ddeItem>
      <ddeItem name="3672.TW-ID" advise="1">
        <values>
          <value t="str">
            <val>3672</val>
          </value>
        </values>
      </ddeItem>
      <ddeItem name="3672.TW-Name" advise="1">
        <values>
          <value t="str">
            <val>康聯訊</val>
          </value>
        </values>
      </ddeItem>
      <ddeItem name="3675.TW-ID" advise="1">
        <values>
          <value t="str">
            <val>3675</val>
          </value>
        </values>
      </ddeItem>
      <ddeItem name="3675.TW-Name" advise="1">
        <values>
          <value t="str">
            <val>德微</val>
          </value>
        </values>
      </ddeItem>
      <ddeItem name="3680.TW-ID" advise="1">
        <values>
          <value t="str">
            <val>3680</val>
          </value>
        </values>
      </ddeItem>
      <ddeItem name="3680.TW-Name" advise="1">
        <values>
          <value t="str">
            <val>家登</val>
          </value>
        </values>
      </ddeItem>
      <ddeItem name="3684.TW-ID" advise="1">
        <values>
          <value t="str">
            <val>3684</val>
          </value>
        </values>
      </ddeItem>
      <ddeItem name="3684.TW-Name" advise="1">
        <values>
          <value t="str">
            <val>榮昌</val>
          </value>
        </values>
      </ddeItem>
      <ddeItem name="3685.TW-ID" advise="1">
        <values>
          <value t="str">
            <val>3685</val>
          </value>
        </values>
      </ddeItem>
      <ddeItem name="3685.TW-Name" advise="1">
        <values>
          <value t="str">
            <val>元創精密</val>
          </value>
        </values>
      </ddeItem>
      <ddeItem name="3687.TW-ID" advise="1">
        <values>
          <value t="str">
            <val>3687</val>
          </value>
        </values>
      </ddeItem>
      <ddeItem name="3687.TW-Name" advise="1">
        <values>
          <value t="str">
            <val>歐買尬</val>
          </value>
        </values>
      </ddeItem>
      <ddeItem name="3689.TW-ID" advise="1">
        <values>
          <value t="str">
            <val>3689</val>
          </value>
        </values>
      </ddeItem>
      <ddeItem name="3689.TW-Name" advise="1">
        <values>
          <value t="str">
            <val>湧德</val>
          </value>
        </values>
      </ddeItem>
      <ddeItem name="3691.TW-ID" advise="1">
        <values>
          <value t="str">
            <val>3691</val>
          </value>
        </values>
      </ddeItem>
      <ddeItem name="3691.TW-Name" advise="1">
        <values>
          <value t="str">
            <val>碩禾</val>
          </value>
        </values>
      </ddeItem>
      <ddeItem name="3693.TW-ID" advise="1">
        <values>
          <value t="str">
            <val>3693</val>
          </value>
        </values>
      </ddeItem>
      <ddeItem name="3693.TW-Name" advise="1">
        <values>
          <value t="str">
            <val>營邦</val>
          </value>
        </values>
      </ddeItem>
      <ddeItem name="3707.TW-ID" advise="1">
        <values>
          <value t="str">
            <val>3707</val>
          </value>
        </values>
      </ddeItem>
      <ddeItem name="3707.TW-Name" advise="1">
        <values>
          <value t="str">
            <val>漢磊</val>
          </value>
        </values>
      </ddeItem>
      <ddeItem name="3709.TW-ID" advise="1">
        <values>
          <value t="str">
            <val>3709</val>
          </value>
        </values>
      </ddeItem>
      <ddeItem name="3709.TW-Name" advise="1">
        <values>
          <value t="str">
            <val>鑫聯大投控</val>
          </value>
        </values>
      </ddeItem>
      <ddeItem name="3710.TW-ID" advise="1">
        <values>
          <value t="str">
            <val>3710</val>
          </value>
        </values>
      </ddeItem>
      <ddeItem name="3710.TW-Name" advise="1">
        <values>
          <value t="str">
            <val>連展投控</val>
          </value>
        </values>
      </ddeItem>
      <ddeItem name="3713.TW-ID" advise="1">
        <values>
          <value t="str">
            <val>3713</val>
          </value>
        </values>
      </ddeItem>
      <ddeItem name="3713.TW-Name" advise="1">
        <values>
          <value t="str">
            <val>新晶投控</val>
          </value>
        </values>
      </ddeItem>
      <ddeItem name="4102.TW-ID" advise="1">
        <values>
          <value t="str">
            <val>4102</val>
          </value>
        </values>
      </ddeItem>
      <ddeItem name="4102.TW-Name" advise="1">
        <values>
          <value t="str">
            <val>永日</val>
          </value>
        </values>
      </ddeItem>
      <ddeItem name="4105.TW-ID" advise="1">
        <values>
          <value t="str">
            <val>4105</val>
          </value>
        </values>
      </ddeItem>
      <ddeItem name="4105.TW-Name" advise="1">
        <values>
          <value t="str">
            <val>東洋</val>
          </value>
        </values>
      </ddeItem>
      <ddeItem name="4107.TW-ID" advise="1">
        <values>
          <value t="str">
            <val>4107</val>
          </value>
        </values>
      </ddeItem>
      <ddeItem name="4107.TW-Name" advise="1">
        <values>
          <value t="str">
            <val>邦特</val>
          </value>
        </values>
      </ddeItem>
      <ddeItem name="4109.TW-ID" advise="1">
        <values>
          <value t="str">
            <val>4109</val>
          </value>
        </values>
      </ddeItem>
      <ddeItem name="4109.TW-Name" advise="1">
        <values>
          <value t="str">
            <val>加捷生醫</val>
          </value>
        </values>
      </ddeItem>
      <ddeItem name="4111.TW-ID" advise="1">
        <values>
          <value t="str">
            <val>4111</val>
          </value>
        </values>
      </ddeItem>
      <ddeItem name="4111.TW-Name" advise="1">
        <values>
          <value t="str">
            <val>濟生</val>
          </value>
        </values>
      </ddeItem>
      <ddeItem name="4113.TW-ID" advise="1">
        <values>
          <value t="str">
            <val>4113</val>
          </value>
        </values>
      </ddeItem>
      <ddeItem name="4113.TW-Name" advise="1">
        <values>
          <value t="str">
            <val>聯上</val>
          </value>
        </values>
      </ddeItem>
      <ddeItem name="4114.TW-ID" advise="1">
        <values>
          <value t="str">
            <val>4114</val>
          </value>
        </values>
      </ddeItem>
      <ddeItem name="4114.TW-Name" advise="1">
        <values>
          <value t="str">
            <val>健喬</val>
          </value>
        </values>
      </ddeItem>
      <ddeItem name="4116.TW-ID" advise="1">
        <values>
          <value t="str">
            <val>4116</val>
          </value>
        </values>
      </ddeItem>
      <ddeItem name="4116.TW-Name" advise="1">
        <values>
          <value t="str">
            <val>明基醫</val>
          </value>
        </values>
      </ddeItem>
      <ddeItem name="4120.TW-ID" advise="1">
        <values>
          <value t="str">
            <val>4120</val>
          </value>
        </values>
      </ddeItem>
      <ddeItem name="4120.TW-Name" advise="1">
        <values>
          <value t="str">
            <val>友華</val>
          </value>
        </values>
      </ddeItem>
      <ddeItem name="4121.TW-ID" advise="1">
        <values>
          <value t="str">
            <val>4121</val>
          </value>
        </values>
      </ddeItem>
      <ddeItem name="4121.TW-Name" advise="1">
        <values>
          <value t="str">
            <val>優盛</val>
          </value>
        </values>
      </ddeItem>
      <ddeItem name="4123.TW-ID" advise="1">
        <values>
          <value t="str">
            <val>4123</val>
          </value>
        </values>
      </ddeItem>
      <ddeItem name="4123.TW-Name" advise="1">
        <values>
          <value t="str">
            <val>晟德</val>
          </value>
        </values>
      </ddeItem>
      <ddeItem name="4126.TW-ID" advise="1">
        <values>
          <value t="str">
            <val>4126</val>
          </value>
        </values>
      </ddeItem>
      <ddeItem name="4126.TW-Name" advise="1">
        <values>
          <value t="str">
            <val>太醫</val>
          </value>
        </values>
      </ddeItem>
      <ddeItem name="4127.TW-ID" advise="1">
        <values>
          <value t="str">
            <val>4127</val>
          </value>
        </values>
      </ddeItem>
      <ddeItem name="4127.TW-Name" advise="1">
        <values>
          <value t="str">
            <val>天良</val>
          </value>
        </values>
      </ddeItem>
      <ddeItem name="4128.TW-ID" advise="1">
        <values>
          <value t="str">
            <val>4128</val>
          </value>
        </values>
      </ddeItem>
      <ddeItem name="4128.TW-Name" advise="1">
        <values>
          <value t="str">
            <val>中天</val>
          </value>
        </values>
      </ddeItem>
      <ddeItem name="4129.TW-ID" advise="1">
        <values>
          <value t="str">
            <val>4129</val>
          </value>
        </values>
      </ddeItem>
      <ddeItem name="4129.TW-Name" advise="1">
        <values>
          <value t="str">
            <val>聯合</val>
          </value>
        </values>
      </ddeItem>
      <ddeItem name="4130.TW-ID" advise="1">
        <values>
          <value t="str">
            <val>4130</val>
          </value>
        </values>
      </ddeItem>
      <ddeItem name="4130.TW-Name" advise="1">
        <values>
          <value t="str">
            <val>健亞</val>
          </value>
        </values>
      </ddeItem>
      <ddeItem name="4131.TW-ID" advise="1">
        <values>
          <value t="str">
            <val>4131</val>
          </value>
        </values>
      </ddeItem>
      <ddeItem name="4131.TW-Name" advise="1">
        <values>
          <value t="str">
            <val>浩泰</val>
          </value>
        </values>
      </ddeItem>
      <ddeItem name="4138.TW-ID" advise="1">
        <values>
          <value t="str">
            <val>4138</val>
          </value>
        </values>
      </ddeItem>
      <ddeItem name="4138.TW-Name" advise="1">
        <values>
          <value t="str">
            <val>曜亞</val>
          </value>
        </values>
      </ddeItem>
      <ddeItem name="4139.TW-ID" advise="1">
        <values>
          <value t="str">
            <val>4139</val>
          </value>
        </values>
      </ddeItem>
      <ddeItem name="4139.TW-Name" advise="1">
        <values>
          <value t="str">
            <val>馬光-KY</val>
          </value>
        </values>
      </ddeItem>
      <ddeItem name="4147.TW-ID" advise="1">
        <values>
          <value t="str">
            <val>4147</val>
          </value>
        </values>
      </ddeItem>
      <ddeItem name="4147.TW-Name" advise="1">
        <values>
          <value t="str">
            <val>中裕</val>
          </value>
        </values>
      </ddeItem>
      <ddeItem name="4153.TW-ID" advise="1">
        <values>
          <value t="str">
            <val>4153</val>
          </value>
        </values>
      </ddeItem>
      <ddeItem name="4153.TW-Name" advise="1">
        <values>
          <value t="str">
            <val>鈺緯</val>
          </value>
        </values>
      </ddeItem>
      <ddeItem name="4154.TW-ID" advise="1">
        <values>
          <value t="str">
            <val>4154</val>
          </value>
        </values>
      </ddeItem>
      <ddeItem name="4154.TW-Name" advise="1">
        <values>
          <value t="str">
            <val>樂威科-KY</val>
          </value>
        </values>
      </ddeItem>
      <ddeItem name="4157.TW-ID" advise="1">
        <values>
          <value t="str">
            <val>4157</val>
          </value>
        </values>
      </ddeItem>
      <ddeItem name="4157.TW-Name" advise="1">
        <values>
          <value t="str">
            <val>太景*-KY</val>
          </value>
        </values>
      </ddeItem>
      <ddeItem name="4160.TW-ID" advise="1">
        <values>
          <value t="str">
            <val>4160</val>
          </value>
        </values>
      </ddeItem>
      <ddeItem name="4160.TW-Name" advise="1">
        <values>
          <value t="str">
            <val>訊聯基因</val>
          </value>
        </values>
      </ddeItem>
      <ddeItem name="4161.TW-ID" advise="1">
        <values>
          <value t="str">
            <val>4161</val>
          </value>
        </values>
      </ddeItem>
      <ddeItem name="4161.TW-Name" advise="1">
        <values>
          <value t="str">
            <val>聿新科</val>
          </value>
        </values>
      </ddeItem>
      <ddeItem name="4162.TW-ID" advise="1">
        <values>
          <value t="str">
            <val>4162</val>
          </value>
        </values>
      </ddeItem>
      <ddeItem name="4162.TW-Name" advise="1">
        <values>
          <value t="str">
            <val>智擎</val>
          </value>
        </values>
      </ddeItem>
      <ddeItem name="4163.TW-ID" advise="1">
        <values>
          <value t="str">
            <val>4163</val>
          </value>
        </values>
      </ddeItem>
      <ddeItem name="4163.TW-Name" advise="1">
        <values>
          <value t="str">
            <val>鐿鈦</val>
          </value>
        </values>
      </ddeItem>
      <ddeItem name="4167.TW-ID" advise="1">
        <values>
          <value t="str">
            <val>4167</val>
          </value>
        </values>
      </ddeItem>
      <ddeItem name="4167.TW-Name" advise="1">
        <values>
          <value t="str">
            <val>松瑞藥</val>
          </value>
        </values>
      </ddeItem>
      <ddeItem name="4168.TW-ID" advise="1">
        <values>
          <value t="str">
            <val>4168</val>
          </value>
        </values>
      </ddeItem>
      <ddeItem name="4168.TW-Name" advise="1">
        <values>
          <value t="str">
            <val>醣聯</val>
          </value>
        </values>
      </ddeItem>
      <ddeItem name="4171.TW-ID" advise="1">
        <values>
          <value t="str">
            <val>4171</val>
          </value>
        </values>
      </ddeItem>
      <ddeItem name="4171.TW-Name" advise="1">
        <values>
          <value t="str">
            <val>瑞基</val>
          </value>
        </values>
      </ddeItem>
      <ddeItem name="4173.TW-ID" advise="1">
        <values>
          <value t="str">
            <val>4173</val>
          </value>
        </values>
      </ddeItem>
      <ddeItem name="4173.TW-Name" advise="1">
        <values>
          <value t="str">
            <val>久裕</val>
          </value>
        </values>
      </ddeItem>
      <ddeItem name="4174.TW-ID" advise="1">
        <values>
          <value t="str">
            <val>4174</val>
          </value>
        </values>
      </ddeItem>
      <ddeItem name="4174.TW-Name" advise="1">
        <values>
          <value t="str">
            <val>浩鼎</val>
          </value>
        </values>
      </ddeItem>
      <ddeItem name="4175.TW-ID" advise="1">
        <values>
          <value t="str">
            <val>4175</val>
          </value>
        </values>
      </ddeItem>
      <ddeItem name="4175.TW-Name" advise="1">
        <values>
          <value t="str">
            <val>杏一</val>
          </value>
        </values>
      </ddeItem>
      <ddeItem name="4183.TW-ID" advise="1">
        <values>
          <value t="str">
            <val>4183</val>
          </value>
        </values>
      </ddeItem>
      <ddeItem name="4183.TW-Name" advise="1">
        <values>
          <value t="str">
            <val>福永生技</val>
          </value>
        </values>
      </ddeItem>
      <ddeItem name="4188.TW-ID" advise="1">
        <values>
          <value t="str">
            <val>4188</val>
          </value>
        </values>
      </ddeItem>
      <ddeItem name="4188.TW-Name" advise="1">
        <values>
          <value t="str">
            <val>安克</val>
          </value>
        </values>
      </ddeItem>
      <ddeItem name="4192.TW-ID" advise="1">
        <values>
          <value t="str">
            <val>4192</val>
          </value>
        </values>
      </ddeItem>
      <ddeItem name="4192.TW-Name" advise="1">
        <values>
          <value t="str">
            <val>杏國</val>
          </value>
        </values>
      </ddeItem>
      <ddeItem name="4198.TW-ID" advise="1">
        <values>
          <value t="str">
            <val>4198</val>
          </value>
        </values>
      </ddeItem>
      <ddeItem name="4198.TW-Name" advise="1">
        <values>
          <value t="str">
            <val>欣大健康</val>
          </value>
        </values>
      </ddeItem>
      <ddeItem name="4205.TW-ID" advise="1">
        <values>
          <value t="str">
            <val>4205</val>
          </value>
        </values>
      </ddeItem>
      <ddeItem name="4205.TW-Name" advise="1">
        <values>
          <value t="str">
            <val>中華食</val>
          </value>
        </values>
      </ddeItem>
      <ddeItem name="4207.TW-ID" advise="1">
        <values>
          <value t="str">
            <val>4207</val>
          </value>
        </values>
      </ddeItem>
      <ddeItem name="4207.TW-Name" advise="1">
        <values>
          <value t="str">
            <val>環泰</val>
          </value>
        </values>
      </ddeItem>
      <ddeItem name="4303.TW-ID" advise="1">
        <values>
          <value t="str">
            <val>4303</val>
          </value>
        </values>
      </ddeItem>
      <ddeItem name="4303.TW-Name" advise="1">
        <values>
          <value t="str">
            <val>信立</val>
          </value>
        </values>
      </ddeItem>
      <ddeItem name="4304.TW-ID" advise="1">
        <values>
          <value t="str">
            <val>4304</val>
          </value>
        </values>
      </ddeItem>
      <ddeItem name="4304.TW-Name" advise="1">
        <values>
          <value t="str">
            <val>勝昱</val>
          </value>
        </values>
      </ddeItem>
      <ddeItem name="4305.TW-ID" advise="1">
        <values>
          <value t="str">
            <val>4305</val>
          </value>
        </values>
      </ddeItem>
      <ddeItem name="4305.TW-Name" advise="1">
        <values>
          <value t="str">
            <val>世坤</val>
          </value>
        </values>
      </ddeItem>
      <ddeItem name="4401.TW-ID" advise="1">
        <values>
          <value t="str">
            <val>4401</val>
          </value>
        </values>
      </ddeItem>
      <ddeItem name="4401.TW-Name" advise="1">
        <values>
          <value t="str">
            <val>東隆興</val>
          </value>
        </values>
      </ddeItem>
      <ddeItem name="4402.TW-ID" advise="1">
        <values>
          <value t="str">
            <val>4402</val>
          </value>
        </values>
      </ddeItem>
      <ddeItem name="4402.TW-Name" advise="1">
        <values>
          <value t="str">
            <val>福大</val>
          </value>
        </values>
      </ddeItem>
      <ddeItem name="4406.TW-ID" advise="1">
        <values>
          <value t="str">
            <val>4406</val>
          </value>
        </values>
      </ddeItem>
      <ddeItem name="4406.TW-Name" advise="1">
        <values>
          <value t="str">
            <val>新昕纖</val>
          </value>
        </values>
      </ddeItem>
      <ddeItem name="4413.TW-ID" advise="1">
        <values>
          <value t="str">
            <val>4413</val>
          </value>
        </values>
      </ddeItem>
      <ddeItem name="4413.TW-Name" advise="1">
        <values>
          <value t="str">
            <val>飛寶企業</val>
          </value>
        </values>
      </ddeItem>
      <ddeItem name="4416.TW-ID" advise="1">
        <values>
          <value t="str">
            <val>4416</val>
          </value>
        </values>
      </ddeItem>
      <ddeItem name="4416.TW-Name" advise="1">
        <values>
          <value t="str">
            <val>三圓</val>
          </value>
        </values>
      </ddeItem>
      <ddeItem name="4417.TW-ID" advise="1">
        <values>
          <value t="str">
            <val>4417</val>
          </value>
        </values>
      </ddeItem>
      <ddeItem name="4417.TW-Name" advise="1">
        <values>
          <value t="str">
            <val>金洲</val>
          </value>
        </values>
      </ddeItem>
      <ddeItem name="4419.TW-ID" advise="1">
        <values>
          <value t="str">
            <val>4419</val>
          </value>
        </values>
      </ddeItem>
      <ddeItem name="4419.TW-Name" advise="1">
        <values>
          <value t="str">
            <val>元勝</val>
          </value>
        </values>
      </ddeItem>
      <ddeItem name="4420.TW-ID" advise="1">
        <values>
          <value t="str">
            <val>4420</val>
          </value>
        </values>
      </ddeItem>
      <ddeItem name="4420.TW-Name" advise="1">
        <values>
          <value t="str">
            <val>光明</val>
          </value>
        </values>
      </ddeItem>
      <ddeItem name="4430.TW-ID" advise="1">
        <values>
          <value t="str">
            <val>4430</val>
          </value>
        </values>
      </ddeItem>
      <ddeItem name="4430.TW-Name" advise="1">
        <values>
          <value t="str">
            <val>耀億</val>
          </value>
        </values>
      </ddeItem>
      <ddeItem name="4432.TW-ID" advise="1">
        <values>
          <value t="str">
            <val>4432</val>
          </value>
        </values>
      </ddeItem>
      <ddeItem name="4432.TW-Name" advise="1">
        <values>
          <value t="str">
            <val>銘旺實</val>
          </value>
        </values>
      </ddeItem>
      <ddeItem name="4433.TW-ID" advise="1">
        <values>
          <value t="str">
            <val>4433</val>
          </value>
        </values>
      </ddeItem>
      <ddeItem name="4433.TW-Name" advise="1">
        <values>
          <value t="str">
            <val>興采</val>
          </value>
        </values>
      </ddeItem>
      <ddeItem name="4442.TW-ID" advise="1">
        <values>
          <value t="str">
            <val>4442</val>
          </value>
        </values>
      </ddeItem>
      <ddeItem name="4442.TW-Name" advise="1">
        <values>
          <value t="str">
            <val>竣邦-KY</val>
          </value>
        </values>
      </ddeItem>
      <ddeItem name="4502.TW-ID" advise="1">
        <values>
          <value t="str">
            <val>4502</val>
          </value>
        </values>
      </ddeItem>
      <ddeItem name="4502.TW-Name" advise="1">
        <values>
          <value t="str">
            <val>健信</val>
          </value>
        </values>
      </ddeItem>
      <ddeItem name="4503.TW-ID" advise="1">
        <values>
          <value t="str">
            <val>4503</val>
          </value>
        </values>
      </ddeItem>
      <ddeItem name="4503.TW-Name" advise="1">
        <values>
          <value t="str">
            <val>金雨</val>
          </value>
        </values>
      </ddeItem>
      <ddeItem name="4506.TW-ID" advise="1">
        <values>
          <value t="str">
            <val>4506</val>
          </value>
        </values>
      </ddeItem>
      <ddeItem name="4506.TW-Name" advise="1">
        <values>
          <value t="str">
            <val>崇友</val>
          </value>
        </values>
      </ddeItem>
      <ddeItem name="4510.TW-ID" advise="1">
        <values>
          <value t="str">
            <val>4510</val>
          </value>
        </values>
      </ddeItem>
      <ddeItem name="4510.TW-Name" advise="1">
        <values>
          <value t="str">
            <val>高鋒</val>
          </value>
        </values>
      </ddeItem>
      <ddeItem name="4513.TW-ID" advise="1">
        <values>
          <value t="str">
            <val>4513</val>
          </value>
        </values>
      </ddeItem>
      <ddeItem name="4513.TW-Name" advise="1">
        <values>
          <value t="str">
            <val>福裕</val>
          </value>
        </values>
      </ddeItem>
      <ddeItem name="4523.TW-ID" advise="1">
        <values>
          <value t="str">
            <val>4523</val>
          </value>
        </values>
      </ddeItem>
      <ddeItem name="4523.TW-Name" advise="1">
        <values>
          <value t="str">
            <val>永彰</val>
          </value>
        </values>
      </ddeItem>
      <ddeItem name="4527.TW-ID" advise="1">
        <values>
          <value t="str">
            <val>4527</val>
          </value>
        </values>
      </ddeItem>
      <ddeItem name="4527.TW-Name" advise="1">
        <values>
          <value t="str">
            <val>方土霖</val>
          </value>
        </values>
      </ddeItem>
      <ddeItem name="4528.TW-ID" advise="1">
        <values>
          <value t="str">
            <val>4528</val>
          </value>
        </values>
      </ddeItem>
      <ddeItem name="4528.TW-Name" advise="1">
        <values>
          <value t="str">
            <val>江興鍛</val>
          </value>
        </values>
      </ddeItem>
      <ddeItem name="4529.TW-ID" advise="1">
        <values>
          <value t="str">
            <val>4529</val>
          </value>
        </values>
      </ddeItem>
      <ddeItem name="4529.TW-Name" advise="1">
        <values>
          <value t="str">
            <val>淳紳</val>
          </value>
        </values>
      </ddeItem>
      <ddeItem name="4530.TW-ID" advise="1">
        <values>
          <value t="str">
            <val>4530</val>
          </value>
        </values>
      </ddeItem>
      <ddeItem name="4530.TW-Name" advise="1">
        <values>
          <value t="str">
            <val>宏易</val>
          </value>
        </values>
      </ddeItem>
      <ddeItem name="4533.TW-ID" advise="1">
        <values>
          <value t="str">
            <val>4533</val>
          </value>
        </values>
      </ddeItem>
      <ddeItem name="4533.TW-Name" advise="1">
        <values>
          <value t="str">
            <val>協易機</val>
          </value>
        </values>
      </ddeItem>
      <ddeItem name="4534.TW-ID" advise="1">
        <values>
          <value t="str">
            <val>4534</val>
          </value>
        </values>
      </ddeItem>
      <ddeItem name="4534.TW-Name" advise="1">
        <values>
          <value t="str">
            <val>慶騰</val>
          </value>
        </values>
      </ddeItem>
      <ddeItem name="4535.TW-ID" advise="1">
        <values>
          <value t="str">
            <val>4535</val>
          </value>
        </values>
      </ddeItem>
      <ddeItem name="4535.TW-Name" advise="1">
        <values>
          <value t="str">
            <val>至興</val>
          </value>
        </values>
      </ddeItem>
      <ddeItem name="4538.TW-ID" advise="1">
        <values>
          <value t="str">
            <val>4538</val>
          </value>
        </values>
      </ddeItem>
      <ddeItem name="4538.TW-Name" advise="1">
        <values>
          <value t="str">
            <val>大詠城</val>
          </value>
        </values>
      </ddeItem>
      <ddeItem name="4541.TW-ID" advise="1">
        <values>
          <value t="str">
            <val>4541</val>
          </value>
        </values>
      </ddeItem>
      <ddeItem name="4541.TW-Name" advise="1">
        <values>
          <value t="str">
            <val>晟田</val>
          </value>
        </values>
      </ddeItem>
      <ddeItem name="4542.TW-ID" advise="1">
        <values>
          <value t="str">
            <val>4542</val>
          </value>
        </values>
      </ddeItem>
      <ddeItem name="4542.TW-Name" advise="1">
        <values>
          <value t="str">
            <val>科嶠</val>
          </value>
        </values>
      </ddeItem>
      <ddeItem name="4543.TW-ID" advise="1">
        <values>
          <value t="str">
            <val>4543</val>
          </value>
        </values>
      </ddeItem>
      <ddeItem name="4543.TW-Name" advise="1">
        <values>
          <value t="str">
            <val>萬在</val>
          </value>
        </values>
      </ddeItem>
      <ddeItem name="4549.TW-ID" advise="1">
        <values>
          <value t="str">
            <val>4549</val>
          </value>
        </values>
      </ddeItem>
      <ddeItem name="4549.TW-Name" advise="1">
        <values>
          <value t="str">
            <val>桓達</val>
          </value>
        </values>
      </ddeItem>
      <ddeItem name="4550.TW-ID" advise="1">
        <values>
          <value t="str">
            <val>4550</val>
          </value>
        </values>
      </ddeItem>
      <ddeItem name="4550.TW-Name" advise="1">
        <values>
          <value t="str">
            <val>長佳</val>
          </value>
        </values>
      </ddeItem>
      <ddeItem name="4554.TW-ID" advise="1">
        <values>
          <value t="str">
            <val>4554</val>
          </value>
        </values>
      </ddeItem>
      <ddeItem name="4554.TW-Name" advise="1">
        <values>
          <value t="str">
            <val>橙的</val>
          </value>
        </values>
      </ddeItem>
      <ddeItem name="4556.TW-ID" advise="1">
        <values>
          <value t="str">
            <val>4556</val>
          </value>
        </values>
      </ddeItem>
      <ddeItem name="4556.TW-Name" advise="1">
        <values>
          <value t="str">
            <val>旭然</val>
          </value>
        </values>
      </ddeItem>
      <ddeItem name="4558.TW-ID" advise="1">
        <values>
          <value t="str">
            <val>4558</val>
          </value>
        </values>
      </ddeItem>
      <ddeItem name="4558.TW-Name" advise="1">
        <values>
          <value t="str">
            <val>寶緯</val>
          </value>
        </values>
      </ddeItem>
      <ddeItem name="4561.TW-ID" advise="1">
        <values>
          <value t="str">
            <val>4561</val>
          </value>
        </values>
      </ddeItem>
      <ddeItem name="4561.TW-Name" advise="1">
        <values>
          <value t="str">
            <val>健椿</val>
          </value>
        </values>
      </ddeItem>
      <ddeItem name="4563.TW-ID" advise="1">
        <values>
          <value t="str">
            <val>4563</val>
          </value>
        </values>
      </ddeItem>
      <ddeItem name="4563.TW-Name" advise="1">
        <values>
          <value t="str">
            <val>百德</val>
          </value>
        </values>
      </ddeItem>
      <ddeItem name="4568.TW-ID" advise="1">
        <values>
          <value t="str">
            <val>4568</val>
          </value>
        </values>
      </ddeItem>
      <ddeItem name="4568.TW-Name" advise="1">
        <values>
          <value t="str">
            <val>科際精密</val>
          </value>
        </values>
      </ddeItem>
      <ddeItem name="4577.TW-ID" advise="1">
        <values>
          <value t="str">
            <val>4577</val>
          </value>
        </values>
      </ddeItem>
      <ddeItem name="4577.TW-Name" advise="1">
        <values>
          <value t="str">
            <val>達航科技</val>
          </value>
        </values>
      </ddeItem>
      <ddeItem name="4580.TW-ID" advise="1">
        <values>
          <value t="str">
            <val>4580</val>
          </value>
        </values>
      </ddeItem>
      <ddeItem name="4580.TW-Name" advise="1">
        <values>
          <value t="str">
            <val>捷流閥業</val>
          </value>
        </values>
      </ddeItem>
      <ddeItem name="4584.TW-ID" advise="1">
        <values>
          <value t="str">
            <val>4584</val>
          </value>
        </values>
      </ddeItem>
      <ddeItem name="4584.TW-Name" advise="1">
        <values>
          <value t="str">
            <val>君帆</val>
          </value>
        </values>
      </ddeItem>
      <ddeItem name="4609.TW-ID" advise="1">
        <values>
          <value t="str">
            <val>4609</val>
          </value>
        </values>
      </ddeItem>
      <ddeItem name="4609.TW-Name" advise="1">
        <values>
          <value t="str">
            <val>唐鋒</val>
          </value>
        </values>
      </ddeItem>
      <ddeItem name="4702.TW-ID" advise="1">
        <values>
          <value t="str">
            <val>4702</val>
          </value>
        </values>
      </ddeItem>
      <ddeItem name="4702.TW-Name" advise="1">
        <values>
          <value t="str">
            <val>中美實</val>
          </value>
        </values>
      </ddeItem>
      <ddeItem name="4706.TW-ID" advise="1">
        <values>
          <value t="str">
            <val>4706</val>
          </value>
        </values>
      </ddeItem>
      <ddeItem name="4706.TW-Name" advise="1">
        <values>
          <value t="str">
            <val>大恭</val>
          </value>
        </values>
      </ddeItem>
      <ddeItem name="4707.TW-ID" advise="1">
        <values>
          <value t="str">
            <val>4707</val>
          </value>
        </values>
      </ddeItem>
      <ddeItem name="4707.TW-Name" advise="1">
        <values>
          <value t="str">
            <val>磐亞</val>
          </value>
        </values>
      </ddeItem>
      <ddeItem name="4711.TW-ID" advise="1">
        <values>
          <value t="str">
            <val>4711</val>
          </value>
        </values>
      </ddeItem>
      <ddeItem name="4711.TW-Name" advise="1">
        <values>
          <value t="str">
            <val>永純</val>
          </value>
        </values>
      </ddeItem>
      <ddeItem name="4712.TW-ID" advise="1">
        <values>
          <value t="str">
            <val>4712</val>
          </value>
        </values>
      </ddeItem>
      <ddeItem name="4712.TW-Name" advise="1">
        <values>
          <value t="str">
            <val>南璋</val>
          </value>
        </values>
      </ddeItem>
      <ddeItem name="4714.TW-ID" advise="1">
        <values>
          <value t="str">
            <val>4714</val>
          </value>
        </values>
      </ddeItem>
      <ddeItem name="4714.TW-Name" advise="1">
        <values>
          <value t="str">
            <val>永捷</val>
          </value>
        </values>
      </ddeItem>
      <ddeItem name="4716.TW-ID" advise="1">
        <values>
          <value t="str">
            <val>4716</val>
          </value>
        </values>
      </ddeItem>
      <ddeItem name="4716.TW-Name" advise="1">
        <values>
          <value t="str">
            <val>大立</val>
          </value>
        </values>
      </ddeItem>
      <ddeItem name="4721.TW-ID" advise="1">
        <values>
          <value t="str">
            <val>4721</val>
          </value>
        </values>
      </ddeItem>
      <ddeItem name="4721.TW-Name" advise="1">
        <values>
          <value t="str">
            <val>美琪瑪</val>
          </value>
        </values>
      </ddeItem>
      <ddeItem name="4726.TW-ID" advise="1">
        <values>
          <value t="str">
            <val>4726</val>
          </value>
        </values>
      </ddeItem>
      <ddeItem name="4726.TW-Name" advise="1">
        <values>
          <value t="str">
            <val>永昕</val>
          </value>
        </values>
      </ddeItem>
      <ddeItem name="4728.TW-ID" advise="1">
        <values>
          <value t="str">
            <val>4728</val>
          </value>
        </values>
      </ddeItem>
      <ddeItem name="4728.TW-Name" advise="1">
        <values>
          <value t="str">
            <val>雙美</val>
          </value>
        </values>
      </ddeItem>
      <ddeItem name="4729.TW-ID" advise="1">
        <values>
          <value t="str">
            <val>4729</val>
          </value>
        </values>
      </ddeItem>
      <ddeItem name="4729.TW-Name" advise="1">
        <values>
          <value t="str">
            <val>熒茂</val>
          </value>
        </values>
      </ddeItem>
      <ddeItem name="4735.TW-ID" advise="1">
        <values>
          <value t="str">
            <val>4735</val>
          </value>
        </values>
      </ddeItem>
      <ddeItem name="4735.TW-Name" advise="1">
        <values>
          <value t="str">
            <val>豪展</val>
          </value>
        </values>
      </ddeItem>
      <ddeItem name="4736.TW-ID" advise="1">
        <values>
          <value t="str">
            <val>4736</val>
          </value>
        </values>
      </ddeItem>
      <ddeItem name="4736.TW-Name" advise="1">
        <values>
          <value t="str">
            <val>泰博</val>
          </value>
        </values>
      </ddeItem>
      <ddeItem name="4741.TW-ID" advise="1">
        <values>
          <value t="str">
            <val>4741</val>
          </value>
        </values>
      </ddeItem>
      <ddeItem name="4741.TW-Name" advise="1">
        <values>
          <value t="str">
            <val>泓瀚</val>
          </value>
        </values>
      </ddeItem>
      <ddeItem name="4743.TW-ID" advise="1">
        <values>
          <value t="str">
            <val>4743</val>
          </value>
        </values>
      </ddeItem>
      <ddeItem name="4743.TW-Name" advise="1">
        <values>
          <value t="str">
            <val>合一</val>
          </value>
        </values>
      </ddeItem>
      <ddeItem name="4744.TW-ID" advise="1">
        <values>
          <value t="str">
            <val>4744</val>
          </value>
        </values>
      </ddeItem>
      <ddeItem name="4744.TW-Name" advise="1">
        <values>
          <value t="str">
            <val>皇將</val>
          </value>
        </values>
      </ddeItem>
      <ddeItem name="4745.TW-ID" advise="1">
        <values>
          <value t="str">
            <val>4745</val>
          </value>
        </values>
      </ddeItem>
      <ddeItem name="4745.TW-Name" advise="1">
        <values>
          <value t="str">
            <val>合富-KY</val>
          </value>
        </values>
      </ddeItem>
      <ddeItem name="4747.TW-ID" advise="1">
        <values>
          <value t="str">
            <val>4747</val>
          </value>
        </values>
      </ddeItem>
      <ddeItem name="4747.TW-Name" advise="1">
        <values>
          <value t="str">
            <val>強生</val>
          </value>
        </values>
      </ddeItem>
      <ddeItem name="4754.TW-ID" advise="1">
        <values>
          <value t="str">
            <val>4754</val>
          </value>
        </values>
      </ddeItem>
      <ddeItem name="4754.TW-Name" advise="1">
        <values>
          <value t="str">
            <val>國碳科</val>
          </value>
        </values>
      </ddeItem>
      <ddeItem name="4760.TW-ID" advise="1">
        <values>
          <value t="str">
            <val>4760</val>
          </value>
        </values>
      </ddeItem>
      <ddeItem name="4760.TW-Name" advise="1">
        <values>
          <value t="str">
            <val>勤凱</val>
          </value>
        </values>
      </ddeItem>
      <ddeItem name="4767.TW-ID" advise="1">
        <values>
          <value t="str">
            <val>4767</val>
          </value>
        </values>
      </ddeItem>
      <ddeItem name="4767.TW-Name" advise="1">
        <values>
          <value t="str">
            <val>誠泰科技</val>
          </value>
        </values>
      </ddeItem>
      <ddeItem name="4768.TW-ID" advise="1">
        <values>
          <value t="str">
            <val>4768</val>
          </value>
        </values>
      </ddeItem>
      <ddeItem name="4768.TW-Name" advise="1">
        <values>
          <value t="str">
            <val>晶呈科技</val>
          </value>
        </values>
      </ddeItem>
      <ddeItem name="4804.TW-ID" advise="1">
        <values>
          <value t="str">
            <val>4804</val>
          </value>
        </values>
      </ddeItem>
      <ddeItem name="4804.TW-Name" advise="1">
        <values>
          <value t="str">
            <val>大略-KY</val>
          </value>
        </values>
      </ddeItem>
      <ddeItem name="4806.TW-ID" advise="1">
        <values>
          <value t="str">
            <val>4806</val>
          </value>
        </values>
      </ddeItem>
      <ddeItem name="4806.TW-Name" advise="1">
        <values>
          <value t="str">
            <val>昇華</val>
          </value>
        </values>
      </ddeItem>
      <ddeItem name="4903.TW-ID" advise="1">
        <values>
          <value t="str">
            <val>4903</val>
          </value>
        </values>
      </ddeItem>
      <ddeItem name="4903.TW-Name" advise="1">
        <values>
          <value t="str">
            <val>聯光通</val>
          </value>
        </values>
      </ddeItem>
      <ddeItem name="4905.TW-ID" advise="1">
        <values>
          <value t="str">
            <val>4905</val>
          </value>
        </values>
      </ddeItem>
      <ddeItem name="4905.TW-Name" advise="1">
        <values>
          <value t="str">
            <val>台聯電</val>
          </value>
        </values>
      </ddeItem>
      <ddeItem name="4907.TW-ID" advise="1">
        <values>
          <value t="str">
            <val>4907</val>
          </value>
        </values>
      </ddeItem>
      <ddeItem name="4907.TW-Name" advise="1">
        <values>
          <value t="str">
            <val>富宇</val>
          </value>
        </values>
      </ddeItem>
      <ddeItem name="4908.TW-ID" advise="1">
        <values>
          <value t="str">
            <val>4908</val>
          </value>
        </values>
      </ddeItem>
      <ddeItem name="4908.TW-Name" advise="1">
        <values>
          <value t="str">
            <val>前鼎</val>
          </value>
        </values>
      </ddeItem>
      <ddeItem name="4909.TW-ID" advise="1">
        <values>
          <value t="str">
            <val>4909</val>
          </value>
        </values>
      </ddeItem>
      <ddeItem name="4909.TW-Name" advise="1">
        <values>
          <value t="str">
            <val>新復興</val>
          </value>
        </values>
      </ddeItem>
      <ddeItem name="4911.TW-ID" advise="1">
        <values>
          <value t="str">
            <val>4911</val>
          </value>
        </values>
      </ddeItem>
      <ddeItem name="4911.TW-Name" advise="1">
        <values>
          <value t="str">
            <val>德英</val>
          </value>
        </values>
      </ddeItem>
      <ddeItem name="4923.TW-ID" advise="1">
        <values>
          <value t="str">
            <val>4923</val>
          </value>
        </values>
      </ddeItem>
      <ddeItem name="4923.TW-Name" advise="1">
        <values>
          <value t="str">
            <val>力士</val>
          </value>
        </values>
      </ddeItem>
      <ddeItem name="4924.TW-ID" advise="1">
        <values>
          <value t="str">
            <val>4924</val>
          </value>
        </values>
      </ddeItem>
      <ddeItem name="4924.TW-Name" advise="1">
        <values>
          <value t="str">
            <val>欣厚-KY</val>
          </value>
        </values>
      </ddeItem>
      <ddeItem name="4931.TW-ID" advise="1">
        <values>
          <value t="str">
            <val>4931</val>
          </value>
        </values>
      </ddeItem>
      <ddeItem name="4931.TW-Name" advise="1">
        <values>
          <value t="str">
            <val>新盛力</val>
          </value>
        </values>
      </ddeItem>
      <ddeItem name="4933.TW-ID" advise="1">
        <values>
          <value t="str">
            <val>4933</val>
          </value>
        </values>
      </ddeItem>
      <ddeItem name="4933.TW-Name" advise="1">
        <values>
          <value t="str">
            <val>友輝</val>
          </value>
        </values>
      </ddeItem>
      <ddeItem name="4939.TW-ID" advise="1">
        <values>
          <value t="str">
            <val>4939</val>
          </value>
        </values>
      </ddeItem>
      <ddeItem name="4939.TW-Name" advise="1">
        <values>
          <value t="str">
            <val>亞電</val>
          </value>
        </values>
      </ddeItem>
      <ddeItem name="4945.TW-ID" advise="1">
        <values>
          <value t="str">
            <val>4945</val>
          </value>
        </values>
      </ddeItem>
      <ddeItem name="4945.TW-Name" advise="1">
        <values>
          <value t="str">
            <val>陞達科技</val>
          </value>
        </values>
      </ddeItem>
      <ddeItem name="4946.TW-ID" advise="1">
        <values>
          <value t="str">
            <val>4946</val>
          </value>
        </values>
      </ddeItem>
      <ddeItem name="4946.TW-Name" advise="1">
        <values>
          <value t="str">
            <val>辣椒</val>
          </value>
        </values>
      </ddeItem>
      <ddeItem name="4951.TW-ID" advise="1">
        <values>
          <value t="str">
            <val>4951</val>
          </value>
        </values>
      </ddeItem>
      <ddeItem name="4951.TW-Name" advise="1">
        <values>
          <value t="str">
            <val>精拓科</val>
          </value>
        </values>
      </ddeItem>
      <ddeItem name="4953.TW-ID" advise="1">
        <values>
          <value t="str">
            <val>4953</val>
          </value>
        </values>
      </ddeItem>
      <ddeItem name="4953.TW-Name" advise="1">
        <values>
          <value t="str">
            <val>緯軟</val>
          </value>
        </values>
      </ddeItem>
      <ddeItem name="4966.TW-ID" advise="1">
        <values>
          <value t="str">
            <val>4966</val>
          </value>
        </values>
      </ddeItem>
      <ddeItem name="4966.TW-Name" advise="1">
        <values>
          <value t="str">
            <val>譜瑞-KY</val>
          </value>
        </values>
      </ddeItem>
      <ddeItem name="4971.TW-ID" advise="1">
        <values>
          <value t="str">
            <val>4971</val>
          </value>
        </values>
      </ddeItem>
      <ddeItem name="4971.TW-Name" advise="1">
        <values>
          <value t="str">
            <val>IET-KY</val>
          </value>
        </values>
      </ddeItem>
      <ddeItem name="4972.TW-ID" advise="1">
        <values>
          <value t="str">
            <val>4972</val>
          </value>
        </values>
      </ddeItem>
      <ddeItem name="4972.TW-Name" advise="1">
        <values>
          <value t="str">
            <val>湯石照明</val>
          </value>
        </values>
      </ddeItem>
      <ddeItem name="4973.TW-ID" advise="1">
        <values>
          <value t="str">
            <val>4973</val>
          </value>
        </values>
      </ddeItem>
      <ddeItem name="4973.TW-Name" advise="1">
        <values>
          <value t="str">
            <val>廣穎</val>
          </value>
        </values>
      </ddeItem>
      <ddeItem name="4974.TW-ID" advise="1">
        <values>
          <value t="str">
            <val>4974</val>
          </value>
        </values>
      </ddeItem>
      <ddeItem name="4974.TW-Name" advise="1">
        <values>
          <value t="str">
            <val>亞泰</val>
          </value>
        </values>
      </ddeItem>
      <ddeItem name="4979.TW-ID" advise="1">
        <values>
          <value t="str">
            <val>4979</val>
          </value>
        </values>
      </ddeItem>
      <ddeItem name="4979.TW-Name" advise="1">
        <values>
          <value t="str">
            <val>華星光</val>
          </value>
        </values>
      </ddeItem>
      <ddeItem name="4987.TW-ID" advise="1">
        <values>
          <value t="str">
            <val>4987</val>
          </value>
        </values>
      </ddeItem>
      <ddeItem name="4987.TW-Name" advise="1">
        <values>
          <value t="str">
            <val>科誠</val>
          </value>
        </values>
      </ddeItem>
      <ddeItem name="4991.TW-ID" advise="1">
        <values>
          <value t="str">
            <val>4991</val>
          </value>
        </values>
      </ddeItem>
      <ddeItem name="4991.TW-Name" advise="1">
        <values>
          <value t="str">
            <val>環宇-KY</val>
          </value>
        </values>
      </ddeItem>
      <ddeItem name="4995.TW-ID" advise="1">
        <values>
          <value t="str">
            <val>4995</val>
          </value>
        </values>
      </ddeItem>
      <ddeItem name="4995.TW-Name" advise="1">
        <values>
          <value t="str">
            <val>晶達</val>
          </value>
        </values>
      </ddeItem>
      <ddeItem name="5009.TW-ID" advise="1">
        <values>
          <value t="str">
            <val>5009</val>
          </value>
        </values>
      </ddeItem>
      <ddeItem name="5009.TW-Name" advise="1">
        <values>
          <value t="str">
            <val>榮剛</val>
          </value>
        </values>
      </ddeItem>
      <ddeItem name="5011.TW-ID" advise="1">
        <values>
          <value t="str">
            <val>5011</val>
          </value>
        </values>
      </ddeItem>
      <ddeItem name="5011.TW-Name" advise="1">
        <values>
          <value t="str">
            <val>久陽</val>
          </value>
        </values>
      </ddeItem>
      <ddeItem name="5013.TW-ID" advise="1">
        <values>
          <value t="str">
            <val>5013</val>
          </value>
        </values>
      </ddeItem>
      <ddeItem name="5013.TW-Name" advise="1">
        <values>
          <value t="str">
            <val>強新</val>
          </value>
        </values>
      </ddeItem>
      <ddeItem name="5014.TW-ID" advise="1">
        <values>
          <value t="str">
            <val>5014</val>
          </value>
        </values>
      </ddeItem>
      <ddeItem name="5014.TW-Name" advise="1">
        <values>
          <value t="str">
            <val>建錩</val>
          </value>
        </values>
      </ddeItem>
      <ddeItem name="5015.TW-ID" advise="1">
        <values>
          <value t="str">
            <val>5015</val>
          </value>
        </values>
      </ddeItem>
      <ddeItem name="5015.TW-Name" advise="1">
        <values>
          <value t="str">
            <val>華祺</val>
          </value>
        </values>
      </ddeItem>
      <ddeItem name="5016.TW-ID" advise="1">
        <values>
          <value t="str">
            <val>5016</val>
          </value>
        </values>
      </ddeItem>
      <ddeItem name="5016.TW-Name" advise="1">
        <values>
          <value t="str">
            <val>松和</val>
          </value>
        </values>
      </ddeItem>
      <ddeItem name="5201.TW-ID" advise="1">
        <values>
          <value t="str">
            <val>5201</val>
          </value>
        </values>
      </ddeItem>
      <ddeItem name="5201.TW-Name" advise="1">
        <values>
          <value t="str">
            <val>凱衛</val>
          </value>
        </values>
      </ddeItem>
      <ddeItem name="5202.TW-ID" advise="1">
        <values>
          <value t="str">
            <val>5202</val>
          </value>
        </values>
      </ddeItem>
      <ddeItem name="5202.TW-Name" advise="1">
        <values>
          <value t="str">
            <val>力新</val>
          </value>
        </values>
      </ddeItem>
      <ddeItem name="5205.TW-ID" advise="1">
        <values>
          <value t="str">
            <val>5205</val>
          </value>
        </values>
      </ddeItem>
      <ddeItem name="5205.TW-Name" advise="1">
        <values>
          <value t="str">
            <val>中茂</val>
          </value>
        </values>
      </ddeItem>
      <ddeItem name="5206.TW-ID" advise="1">
        <values>
          <value t="str">
            <val>5206</val>
          </value>
        </values>
      </ddeItem>
      <ddeItem name="5206.TW-Name" advise="1">
        <values>
          <value t="str">
            <val>坤悅</val>
          </value>
        </values>
      </ddeItem>
      <ddeItem name="5209.TW-ID" advise="1">
        <values>
          <value t="str">
            <val>5209</val>
          </value>
        </values>
      </ddeItem>
      <ddeItem name="5209.TW-Name" advise="1">
        <values>
          <value t="str">
            <val>新鼎</val>
          </value>
        </values>
      </ddeItem>
      <ddeItem name="5210.TW-ID" advise="1">
        <values>
          <value t="str">
            <val>5210</val>
          </value>
        </values>
      </ddeItem>
      <ddeItem name="5210.TW-Name" advise="1">
        <values>
          <value t="str">
            <val>寶碩</val>
          </value>
        </values>
      </ddeItem>
      <ddeItem name="5211.TW-ID" advise="1">
        <values>
          <value t="str">
            <val>5211</val>
          </value>
        </values>
      </ddeItem>
      <ddeItem name="5211.TW-Name" advise="1">
        <values>
          <value t="str">
            <val>蒙恬</val>
          </value>
        </values>
      </ddeItem>
      <ddeItem name="5212.TW-ID" advise="1">
        <values>
          <value t="str">
            <val>5212</val>
          </value>
        </values>
      </ddeItem>
      <ddeItem name="5212.TW-Name" advise="1">
        <values>
          <value t="str">
            <val>凌網</val>
          </value>
        </values>
      </ddeItem>
      <ddeItem name="5213.TW-ID" advise="1">
        <values>
          <value t="str">
            <val>5213</val>
          </value>
        </values>
      </ddeItem>
      <ddeItem name="5213.TW-Name" advise="1">
        <values>
          <value t="str">
            <val>亞昕</val>
          </value>
        </values>
      </ddeItem>
      <ddeItem name="5220.TW-ID" advise="1">
        <values>
          <value t="str">
            <val>5220</val>
          </value>
        </values>
      </ddeItem>
      <ddeItem name="5220.TW-Name" advise="1">
        <values>
          <value t="str">
            <val>萬達光電</val>
          </value>
        </values>
      </ddeItem>
      <ddeItem name="5223.TW-ID" advise="1">
        <values>
          <value t="str">
            <val>5223</val>
          </value>
        </values>
      </ddeItem>
      <ddeItem name="5223.TW-Name" advise="1">
        <values>
          <value t="str">
            <val>安力-KY</val>
          </value>
        </values>
      </ddeItem>
      <ddeItem name="5227.TW-ID" advise="1">
        <values>
          <value t="str">
            <val>5227</val>
          </value>
        </values>
      </ddeItem>
      <ddeItem name="5227.TW-Name" advise="1">
        <values>
          <value t="str">
            <val>立凱-KY</val>
          </value>
        </values>
      </ddeItem>
      <ddeItem name="5228.TW-ID" advise="1">
        <values>
          <value t="str">
            <val>5228</val>
          </value>
        </values>
      </ddeItem>
      <ddeItem name="5228.TW-Name" advise="1">
        <values>
          <value t="str">
            <val>鈺鎧</val>
          </value>
        </values>
      </ddeItem>
      <ddeItem name="5230.TW-ID" advise="1">
        <values>
          <value t="str">
            <val>5230</val>
          </value>
        </values>
      </ddeItem>
      <ddeItem name="5230.TW-Name" advise="1">
        <values>
          <value t="str">
            <val>雷笛克光學</val>
          </value>
        </values>
      </ddeItem>
      <ddeItem name="5236.TW-ID" advise="1">
        <values>
          <value t="str">
            <val>5236</val>
          </value>
        </values>
      </ddeItem>
      <ddeItem name="5236.TW-Name" advise="1">
        <values>
          <value t="str">
            <val>凌陽創新</val>
          </value>
        </values>
      </ddeItem>
      <ddeItem name="5245.TW-ID" advise="1">
        <values>
          <value t="str">
            <val>5245</val>
          </value>
        </values>
      </ddeItem>
      <ddeItem name="5245.TW-Name" advise="1">
        <values>
          <value t="str">
            <val>智晶</val>
          </value>
        </values>
      </ddeItem>
      <ddeItem name="5251.TW-ID" advise="1">
        <values>
          <value t="str">
            <val>5251</val>
          </value>
        </values>
      </ddeItem>
      <ddeItem name="5251.TW-Name" advise="1">
        <values>
          <value t="str">
            <val>天鉞電</val>
          </value>
        </values>
      </ddeItem>
      <ddeItem name="5263.TW-ID" advise="1">
        <values>
          <value t="str">
            <val>5263</val>
          </value>
        </values>
      </ddeItem>
      <ddeItem name="5263.TW-Name" advise="1">
        <values>
          <value t="str">
            <val>智崴</val>
          </value>
        </values>
      </ddeItem>
      <ddeItem name="5272.TW-ID" advise="1">
        <values>
          <value t="str">
            <val>5272</val>
          </value>
        </values>
      </ddeItem>
      <ddeItem name="5272.TW-Name" advise="1">
        <values>
          <value t="str">
            <val>笙科</val>
          </value>
        </values>
      </ddeItem>
      <ddeItem name="5274.TW-ID" advise="1">
        <values>
          <value t="str">
            <val>5274</val>
          </value>
        </values>
      </ddeItem>
      <ddeItem name="5274.TW-Name" advise="1">
        <values>
          <value t="str">
            <val>信驊</val>
          </value>
        </values>
      </ddeItem>
      <ddeItem name="5276.TW-ID" advise="1">
        <values>
          <value t="str">
            <val>5276</val>
          </value>
        </values>
      </ddeItem>
      <ddeItem name="5276.TW-Name" advise="1">
        <values>
          <value t="str">
            <val>達輝-KY</val>
          </value>
        </values>
      </ddeItem>
      <ddeItem name="5278.TW-ID" advise="1">
        <values>
          <value t="str">
            <val>5278</val>
          </value>
        </values>
      </ddeItem>
      <ddeItem name="5278.TW-Name" advise="1">
        <values>
          <value t="str">
            <val>尚凡</val>
          </value>
        </values>
      </ddeItem>
      <ddeItem name="5287.TW-ID" advise="1">
        <values>
          <value t="str">
            <val>5287</val>
          </value>
        </values>
      </ddeItem>
      <ddeItem name="5287.TW-Name" advise="1">
        <values>
          <value t="str">
            <val>數字</val>
          </value>
        </values>
      </ddeItem>
      <ddeItem name="5289.TW-ID" advise="1">
        <values>
          <value t="str">
            <val>5289</val>
          </value>
        </values>
      </ddeItem>
      <ddeItem name="5289.TW-Name" advise="1">
        <values>
          <value t="str">
            <val>宜鼎</val>
          </value>
        </values>
      </ddeItem>
      <ddeItem name="5291.TW-ID" advise="1">
        <values>
          <value t="str">
            <val>5291</val>
          </value>
        </values>
      </ddeItem>
      <ddeItem name="5291.TW-Name" advise="1">
        <values>
          <value t="str">
            <val>邑昇</val>
          </value>
        </values>
      </ddeItem>
      <ddeItem name="5299.TW-ID" advise="1">
        <values>
          <value t="str">
            <val>5299</val>
          </value>
        </values>
      </ddeItem>
      <ddeItem name="5299.TW-Name" advise="1">
        <values>
          <value t="str">
            <val>杰力</val>
          </value>
        </values>
      </ddeItem>
      <ddeItem name="5301.TW-ID" advise="1">
        <values>
          <value t="str">
            <val>5301</val>
          </value>
        </values>
      </ddeItem>
      <ddeItem name="5301.TW-Name" advise="1">
        <values>
          <value t="str">
            <val>寶得利</val>
          </value>
        </values>
      </ddeItem>
      <ddeItem name="5302.TW-ID" advise="1">
        <values>
          <value t="str">
            <val>5302</val>
          </value>
        </values>
      </ddeItem>
      <ddeItem name="5302.TW-Name" advise="1">
        <values>
          <value t="str">
            <val>太欣</val>
          </value>
        </values>
      </ddeItem>
      <ddeItem name="5309.TW-ID" advise="1">
        <values>
          <value t="str">
            <val>5309</val>
          </value>
        </values>
      </ddeItem>
      <ddeItem name="5309.TW-Name" advise="1">
        <values>
          <value t="str">
            <val>系統電</val>
          </value>
        </values>
      </ddeItem>
      <ddeItem name="5310.TW-ID" advise="1">
        <values>
          <value t="str">
            <val>5310</val>
          </value>
        </values>
      </ddeItem>
      <ddeItem name="5310.TW-Name" advise="1">
        <values>
          <value t="str">
            <val>天剛</val>
          </value>
        </values>
      </ddeItem>
      <ddeItem name="5312.TW-ID" advise="1">
        <values>
          <value t="str">
            <val>5312</val>
          </value>
        </values>
      </ddeItem>
      <ddeItem name="5312.TW-Name" advise="1">
        <values>
          <value t="str">
            <val>寶島科</val>
          </value>
        </values>
      </ddeItem>
      <ddeItem name="5314.TW-ID" advise="1">
        <values>
          <value t="str">
            <val>5314</val>
          </value>
        </values>
      </ddeItem>
      <ddeItem name="5314.TW-Name" advise="1">
        <values>
          <value t="str">
            <val>世紀</val>
          </value>
        </values>
      </ddeItem>
      <ddeItem name="5315.TW-ID" advise="1">
        <values>
          <value t="str">
            <val>5315</val>
          </value>
        </values>
      </ddeItem>
      <ddeItem name="5315.TW-Name" advise="1">
        <values>
          <value t="str">
            <val>光聯</val>
          </value>
        </values>
      </ddeItem>
      <ddeItem name="5321.TW-ID" advise="1">
        <values>
          <value t="str">
            <val>5321</val>
          </value>
        </values>
      </ddeItem>
      <ddeItem name="5321.TW-Name" advise="1">
        <values>
          <value t="str">
            <val>美而快</val>
          </value>
        </values>
      </ddeItem>
      <ddeItem name="5324.TW-ID" advise="1">
        <values>
          <value t="str">
            <val>5324</val>
          </value>
        </values>
      </ddeItem>
      <ddeItem name="5324.TW-Name" advise="1">
        <values>
          <value t="str">
            <val>士開</val>
          </value>
        </values>
      </ddeItem>
      <ddeItem name="5328.TW-ID" advise="1">
        <values>
          <value t="str">
            <val>5328</val>
          </value>
        </values>
      </ddeItem>
      <ddeItem name="5328.TW-Name" advise="1">
        <values>
          <value t="str">
            <val>華容</val>
          </value>
        </values>
      </ddeItem>
      <ddeItem name="5340.TW-ID" advise="1">
        <values>
          <value t="str">
            <val>5340</val>
          </value>
        </values>
      </ddeItem>
      <ddeItem name="5340.TW-Name" advise="1">
        <values>
          <value t="str">
            <val>建榮</val>
          </value>
        </values>
      </ddeItem>
      <ddeItem name="5344.TW-ID" advise="1">
        <values>
          <value t="str">
            <val>5344</val>
          </value>
        </values>
      </ddeItem>
      <ddeItem name="5344.TW-Name" advise="1">
        <values>
          <value t="str">
            <val>立衛</val>
          </value>
        </values>
      </ddeItem>
      <ddeItem name="5345.TW-ID" advise="1">
        <values>
          <value t="str">
            <val>5345</val>
          </value>
        </values>
      </ddeItem>
      <ddeItem name="5345.TW-Name" advise="1">
        <values>
          <value t="str">
            <val>天揚</val>
          </value>
        </values>
      </ddeItem>
      <ddeItem name="5347.TW-ID" advise="1">
        <values>
          <value t="str">
            <val>5347</val>
          </value>
        </values>
      </ddeItem>
      <ddeItem name="5347.TW-Name" advise="1">
        <values>
          <value t="str">
            <val>世界</val>
          </value>
        </values>
      </ddeItem>
      <ddeItem name="5348.TW-ID" advise="1">
        <values>
          <value t="str">
            <val>5348</val>
          </value>
        </values>
      </ddeItem>
      <ddeItem name="5348.TW-Name" advise="1">
        <values>
          <value t="str">
            <val>正能量智能</val>
          </value>
        </values>
      </ddeItem>
      <ddeItem name="5351.TW-ID" advise="1">
        <values>
          <value t="str">
            <val>5351</val>
          </value>
        </values>
      </ddeItem>
      <ddeItem name="5351.TW-Name" advise="1">
        <values>
          <value t="str">
            <val>鈺創</val>
          </value>
        </values>
      </ddeItem>
      <ddeItem name="5353.TW-ID" advise="1">
        <values>
          <value t="str">
            <val>5353</val>
          </value>
        </values>
      </ddeItem>
      <ddeItem name="5353.TW-Name" advise="1">
        <values>
          <value t="str">
            <val>台林</val>
          </value>
        </values>
      </ddeItem>
      <ddeItem name="5355.TW-ID" advise="1">
        <values>
          <value t="str">
            <val>5355</val>
          </value>
        </values>
      </ddeItem>
      <ddeItem name="5355.TW-Name" advise="1">
        <values>
          <value t="str">
            <val>佳總</val>
          </value>
        </values>
      </ddeItem>
      <ddeItem name="5356.TW-ID" advise="1">
        <values>
          <value t="str">
            <val>5356</val>
          </value>
        </values>
      </ddeItem>
      <ddeItem name="5356.TW-Name" advise="1">
        <values>
          <value t="str">
            <val>協益</val>
          </value>
        </values>
      </ddeItem>
      <ddeItem name="5364.TW-ID" advise="1">
        <values>
          <value t="str">
            <val>5364</val>
          </value>
        </values>
      </ddeItem>
      <ddeItem name="5364.TW-Name" advise="1">
        <values>
          <value t="str">
            <val>力麗店</val>
          </value>
        </values>
      </ddeItem>
      <ddeItem name="5371.TW-ID" advise="1">
        <values>
          <value t="str">
            <val>5371</val>
          </value>
        </values>
      </ddeItem>
      <ddeItem name="5371.TW-Name" advise="1">
        <values>
          <value t="str">
            <val>中光電</val>
          </value>
        </values>
      </ddeItem>
      <ddeItem name="5381.TW-ID" advise="1">
        <values>
          <value t="str">
            <val>5381</val>
          </value>
        </values>
      </ddeItem>
      <ddeItem name="5381.TW-Name" advise="1">
        <values>
          <value t="str">
            <val>合正</val>
          </value>
        </values>
      </ddeItem>
      <ddeItem name="5383.TW-ID" advise="1">
        <values>
          <value t="str">
            <val>5383</val>
          </value>
        </values>
      </ddeItem>
      <ddeItem name="5383.TW-Name" advise="1">
        <values>
          <value t="str">
            <val>金利</val>
          </value>
        </values>
      </ddeItem>
      <ddeItem name="5386.TW-ID" advise="1">
        <values>
          <value t="str">
            <val>5386</val>
          </value>
        </values>
      </ddeItem>
      <ddeItem name="5386.TW-Name" advise="1">
        <values>
          <value t="str">
            <val>青雲</val>
          </value>
        </values>
      </ddeItem>
      <ddeItem name="5392.TW-ID" advise="1">
        <values>
          <value t="str">
            <val>5392</val>
          </value>
        </values>
      </ddeItem>
      <ddeItem name="5392.TW-Name" advise="1">
        <values>
          <value t="str">
            <val>能率</val>
          </value>
        </values>
      </ddeItem>
      <ddeItem name="5398.TW-ID" advise="1">
        <values>
          <value t="str">
            <val>5398</val>
          </value>
        </values>
      </ddeItem>
      <ddeItem name="5398.TW-Name" advise="1">
        <values>
          <value t="str">
            <val>慕康生醫</val>
          </value>
        </values>
      </ddeItem>
      <ddeItem name="5403.TW-ID" advise="1">
        <values>
          <value t="str">
            <val>5403</val>
          </value>
        </values>
      </ddeItem>
      <ddeItem name="5403.TW-Name" advise="1">
        <values>
          <value t="str">
            <val>中菲</val>
          </value>
        </values>
      </ddeItem>
      <ddeItem name="5410.TW-ID" advise="1">
        <values>
          <value t="str">
            <val>5410</val>
          </value>
        </values>
      </ddeItem>
      <ddeItem name="5410.TW-Name" advise="1">
        <values>
          <value t="str">
            <val>國眾</val>
          </value>
        </values>
      </ddeItem>
      <ddeItem name="5425.TW-ID" advise="1">
        <values>
          <value t="str">
            <val>5425</val>
          </value>
        </values>
      </ddeItem>
      <ddeItem name="5425.TW-Name" advise="1">
        <values>
          <value t="str">
            <val>台半</val>
          </value>
        </values>
      </ddeItem>
      <ddeItem name="5426.TW-ID" advise="1">
        <values>
          <value t="str">
            <val>5426</val>
          </value>
        </values>
      </ddeItem>
      <ddeItem name="5426.TW-Name" advise="1">
        <values>
          <value t="str">
            <val>振發</val>
          </value>
        </values>
      </ddeItem>
      <ddeItem name="5432.TW-ID" advise="1">
        <values>
          <value t="str">
            <val>5432</val>
          </value>
        </values>
      </ddeItem>
      <ddeItem name="5432.TW-Name" advise="1">
        <values>
          <value t="str">
            <val>新門</val>
          </value>
        </values>
      </ddeItem>
      <ddeItem name="5438.TW-ID" advise="1">
        <values>
          <value t="str">
            <val>5438</val>
          </value>
        </values>
      </ddeItem>
      <ddeItem name="5438.TW-Name" advise="1">
        <values>
          <value t="str">
            <val>東友</val>
          </value>
        </values>
      </ddeItem>
      <ddeItem name="5439.TW-ID" advise="1">
        <values>
          <value t="str">
            <val>5439</val>
          </value>
        </values>
      </ddeItem>
      <ddeItem name="5439.TW-Name" advise="1">
        <values>
          <value t="str">
            <val>高技</val>
          </value>
        </values>
      </ddeItem>
      <ddeItem name="5443.TW-ID" advise="1">
        <values>
          <value t="str">
            <val>5443</val>
          </value>
        </values>
      </ddeItem>
      <ddeItem name="5443.TW-Name" advise="1">
        <values>
          <value t="str">
            <val>均豪</val>
          </value>
        </values>
      </ddeItem>
      <ddeItem name="5450.TW-ID" advise="1">
        <values>
          <value t="str">
            <val>5450</val>
          </value>
        </values>
      </ddeItem>
      <ddeItem name="5450.TW-Name" advise="1">
        <values>
          <value t="str">
            <val>南良</val>
          </value>
        </values>
      </ddeItem>
      <ddeItem name="5452.TW-ID" advise="1">
        <values>
          <value t="str">
            <val>5452</val>
          </value>
        </values>
      </ddeItem>
      <ddeItem name="5452.TW-Name" advise="1">
        <values>
          <value t="str">
            <val>佶優</val>
          </value>
        </values>
      </ddeItem>
      <ddeItem name="5455.TW-ID" advise="1">
        <values>
          <value t="str">
            <val>5455</val>
          </value>
        </values>
      </ddeItem>
      <ddeItem name="5455.TW-Name" advise="1">
        <values>
          <value t="str">
            <val>昇益</val>
          </value>
        </values>
      </ddeItem>
      <ddeItem name="5457.TW-ID" advise="1">
        <values>
          <value t="str">
            <val>5457</val>
          </value>
        </values>
      </ddeItem>
      <ddeItem name="5457.TW-Name" advise="1">
        <values>
          <value t="str">
            <val>宣德</val>
          </value>
        </values>
      </ddeItem>
      <ddeItem name="5460.TW-ID" advise="1">
        <values>
          <value t="str">
            <val>5460</val>
          </value>
        </values>
      </ddeItem>
      <ddeItem name="5460.TW-Name" advise="1">
        <values>
          <value t="str">
            <val>同協</val>
          </value>
        </values>
      </ddeItem>
      <ddeItem name="5464.TW-ID" advise="1">
        <values>
          <value t="str">
            <val>5464</val>
          </value>
        </values>
      </ddeItem>
      <ddeItem name="5464.TW-Name" advise="1">
        <values>
          <value t="str">
            <val>霖宏</val>
          </value>
        </values>
      </ddeItem>
      <ddeItem name="5465.TW-ID" advise="1">
        <values>
          <value t="str">
            <val>5465</val>
          </value>
        </values>
      </ddeItem>
      <ddeItem name="5465.TW-Name" advise="1">
        <values>
          <value t="str">
            <val>富驊</val>
          </value>
        </values>
      </ddeItem>
      <ddeItem name="5468.TW-ID" advise="1">
        <values>
          <value t="str">
            <val>5468</val>
          </value>
        </values>
      </ddeItem>
      <ddeItem name="5468.TW-Name" advise="1">
        <values>
          <value t="str">
            <val>凱鈺</val>
          </value>
        </values>
      </ddeItem>
      <ddeItem name="5474.TW-ID" advise="1">
        <values>
          <value t="str">
            <val>5474</val>
          </value>
        </values>
      </ddeItem>
      <ddeItem name="5474.TW-Name" advise="1">
        <values>
          <value t="str">
            <val>聰泰</val>
          </value>
        </values>
      </ddeItem>
      <ddeItem name="5475.TW-ID" advise="1">
        <values>
          <value t="str">
            <val>5475</val>
          </value>
        </values>
      </ddeItem>
      <ddeItem name="5475.TW-Name" advise="1">
        <values>
          <value t="str">
            <val>德宏</val>
          </value>
        </values>
      </ddeItem>
      <ddeItem name="5478.TW-ID" advise="1">
        <values>
          <value t="str">
            <val>5478</val>
          </value>
        </values>
      </ddeItem>
      <ddeItem name="5478.TW-Name" advise="1">
        <values>
          <value t="str">
            <val>智冠</val>
          </value>
        </values>
      </ddeItem>
      <ddeItem name="5481.TW-ID" advise="1">
        <values>
          <value t="str">
            <val>5481</val>
          </value>
        </values>
      </ddeItem>
      <ddeItem name="5481.TW-Name" advise="1">
        <values>
          <value t="str">
            <val>新華</val>
          </value>
        </values>
      </ddeItem>
      <ddeItem name="5483.TW-ID" advise="1">
        <values>
          <value t="str">
            <val>5483</val>
          </value>
        </values>
      </ddeItem>
      <ddeItem name="5483.TW-Name" advise="1">
        <values>
          <value t="str">
            <val>中美晶</val>
          </value>
        </values>
      </ddeItem>
      <ddeItem name="5487.TW-ID" advise="1">
        <values>
          <value t="str">
            <val>5487</val>
          </value>
        </values>
      </ddeItem>
      <ddeItem name="5487.TW-Name" advise="1">
        <values>
          <value t="str">
            <val>通泰</val>
          </value>
        </values>
      </ddeItem>
      <ddeItem name="5488.TW-ID" advise="1">
        <values>
          <value t="str">
            <val>5488</val>
          </value>
        </values>
      </ddeItem>
      <ddeItem name="5488.TW-Name" advise="1">
        <values>
          <value t="str">
            <val>松普</val>
          </value>
        </values>
      </ddeItem>
      <ddeItem name="5489.TW-ID" advise="1">
        <values>
          <value t="str">
            <val>5489</val>
          </value>
        </values>
      </ddeItem>
      <ddeItem name="5489.TW-Name" advise="1">
        <values>
          <value t="str">
            <val>彩富</val>
          </value>
        </values>
      </ddeItem>
      <ddeItem name="5490.TW-ID" advise="1">
        <values>
          <value t="str">
            <val>5490</val>
          </value>
        </values>
      </ddeItem>
      <ddeItem name="5490.TW-Name" advise="1">
        <values>
          <value t="str">
            <val>同亨</val>
          </value>
        </values>
      </ddeItem>
      <ddeItem name="5493.TW-ID" advise="1">
        <values>
          <value t="str">
            <val>5493</val>
          </value>
        </values>
      </ddeItem>
      <ddeItem name="5493.TW-Name" advise="1">
        <values>
          <value t="str">
            <val>三聯</val>
          </value>
        </values>
      </ddeItem>
      <ddeItem name="5498.TW-ID" advise="1">
        <values>
          <value t="str">
            <val>5498</val>
          </value>
        </values>
      </ddeItem>
      <ddeItem name="5498.TW-Name" advise="1">
        <values>
          <value t="str">
            <val>凱崴</val>
          </value>
        </values>
      </ddeItem>
      <ddeItem name="5508.TW-ID" advise="1">
        <values>
          <value t="str">
            <val>5508</val>
          </value>
        </values>
      </ddeItem>
      <ddeItem name="5508.TW-Name" advise="1">
        <values>
          <value t="str">
            <val>永信建</val>
          </value>
        </values>
      </ddeItem>
      <ddeItem name="5511.TW-ID" advise="1">
        <values>
          <value t="str">
            <val>5511</val>
          </value>
        </values>
      </ddeItem>
      <ddeItem name="5511.TW-Name" advise="1">
        <values>
          <value t="str">
            <val>德昌</val>
          </value>
        </values>
      </ddeItem>
      <ddeItem name="5512.TW-ID" advise="1">
        <values>
          <value t="str">
            <val>5512</val>
          </value>
        </values>
      </ddeItem>
      <ddeItem name="5512.TW-Name" advise="1">
        <values>
          <value t="str">
            <val>力麒</val>
          </value>
        </values>
      </ddeItem>
      <ddeItem name="5514.TW-ID" advise="1">
        <values>
          <value t="str">
            <val>5514</val>
          </value>
        </values>
      </ddeItem>
      <ddeItem name="5514.TW-Name" advise="1">
        <values>
          <value t="str">
            <val>三豐</val>
          </value>
        </values>
      </ddeItem>
      <ddeItem name="5516.TW-ID" advise="1">
        <values>
          <value t="str">
            <val>5516</val>
          </value>
        </values>
      </ddeItem>
      <ddeItem name="5516.TW-Name" advise="1">
        <values>
          <value t="str">
            <val>雙喜</val>
          </value>
        </values>
      </ddeItem>
      <ddeItem name="5520.TW-ID" advise="1">
        <values>
          <value t="str">
            <val>5520</val>
          </value>
        </values>
      </ddeItem>
      <ddeItem name="5520.TW-Name" advise="1">
        <values>
          <value t="str">
            <val>力泰</val>
          </value>
        </values>
      </ddeItem>
      <ddeItem name="5523.TW-ID" advise="1">
        <values>
          <value t="str">
            <val>5523</val>
          </value>
        </values>
      </ddeItem>
      <ddeItem name="5523.TW-Name" advise="1">
        <values>
          <value t="str">
            <val>豐謙</val>
          </value>
        </values>
      </ddeItem>
      <ddeItem name="5529.TW-ID" advise="1">
        <values>
          <value t="str">
            <val>5529</val>
          </value>
        </values>
      </ddeItem>
      <ddeItem name="5529.TW-Name" advise="1">
        <values>
          <value t="str">
            <val>鉅陞</val>
          </value>
        </values>
      </ddeItem>
      <ddeItem name="5530.TW-ID" advise="1">
        <values>
          <value t="str">
            <val>5530</val>
          </value>
        </values>
      </ddeItem>
      <ddeItem name="5530.TW-Name" advise="1">
        <values>
          <value t="str">
            <val>龍巖</val>
          </value>
        </values>
      </ddeItem>
      <ddeItem name="5536.TW-ID" advise="1">
        <values>
          <value t="str">
            <val>5536</val>
          </value>
        </values>
      </ddeItem>
      <ddeItem name="5536.TW-Name" advise="1">
        <values>
          <value t="str">
            <val>聖暉*</val>
          </value>
        </values>
      </ddeItem>
      <ddeItem name="5543.TW-ID" advise="1">
        <values>
          <value t="str">
            <val>5543</val>
          </value>
        </values>
      </ddeItem>
      <ddeItem name="5543.TW-Name" advise="1">
        <values>
          <value t="str">
            <val>桓鼎-KY</val>
          </value>
        </values>
      </ddeItem>
      <ddeItem name="5601.TW-ID" advise="1">
        <values>
          <value t="str">
            <val>5601</val>
          </value>
        </values>
      </ddeItem>
      <ddeItem name="5601.TW-Name" advise="1">
        <values>
          <value t="str">
            <val>台聯櫃</val>
          </value>
        </values>
      </ddeItem>
      <ddeItem name="5603.TW-ID" advise="1">
        <values>
          <value t="str">
            <val>5603</val>
          </value>
        </values>
      </ddeItem>
      <ddeItem name="5603.TW-Name" advise="1">
        <values>
          <value t="str">
            <val>陸海</val>
          </value>
        </values>
      </ddeItem>
      <ddeItem name="5604.TW-ID" advise="1">
        <values>
          <value t="str">
            <val>5604</val>
          </value>
        </values>
      </ddeItem>
      <ddeItem name="5604.TW-Name" advise="1">
        <values>
          <value t="str">
            <val>中連</val>
          </value>
        </values>
      </ddeItem>
      <ddeItem name="5609.TW-ID" advise="1">
        <values>
          <value t="str">
            <val>5609</val>
          </value>
        </values>
      </ddeItem>
      <ddeItem name="5609.TW-Name" advise="1">
        <values>
          <value t="str">
            <val>中菲行</val>
          </value>
        </values>
      </ddeItem>
      <ddeItem name="5701.TW-ID" advise="1">
        <values>
          <value t="str">
            <val>5701</val>
          </value>
        </values>
      </ddeItem>
      <ddeItem name="5701.TW-Name" advise="1">
        <values>
          <value t="str">
            <val>劍湖山</val>
          </value>
        </values>
      </ddeItem>
      <ddeItem name="5703.TW-ID" advise="1">
        <values>
          <value t="str">
            <val>5703</val>
          </value>
        </values>
      </ddeItem>
      <ddeItem name="5703.TW-Name" advise="1">
        <values>
          <value t="str">
            <val>亞都</val>
          </value>
        </values>
      </ddeItem>
      <ddeItem name="5704.TW-ID" advise="1">
        <values>
          <value t="str">
            <val>5704</val>
          </value>
        </values>
      </ddeItem>
      <ddeItem name="5704.TW-Name" advise="1">
        <values>
          <value t="str">
            <val>老爺知</val>
          </value>
        </values>
      </ddeItem>
      <ddeItem name="5864.TW-ID" advise="1">
        <values>
          <value t="str">
            <val>5864</val>
          </value>
        </values>
      </ddeItem>
      <ddeItem name="5864.TW-Name" advise="1">
        <values>
          <value t="str">
            <val>致和證</val>
          </value>
        </values>
      </ddeItem>
      <ddeItem name="5878.TW-ID" advise="1">
        <values>
          <value t="str">
            <val>5878</val>
          </value>
        </values>
      </ddeItem>
      <ddeItem name="5878.TW-Name" advise="1">
        <values>
          <value t="str">
            <val>台名</val>
          </value>
        </values>
      </ddeItem>
      <ddeItem name="5902.TW-ID" advise="1">
        <values>
          <value t="str">
            <val>5902</val>
          </value>
        </values>
      </ddeItem>
      <ddeItem name="5902.TW-Name" advise="1">
        <values>
          <value t="str">
            <val>德記</val>
          </value>
        </values>
      </ddeItem>
      <ddeItem name="5903.TW-ID" advise="1">
        <values>
          <value t="str">
            <val>5903</val>
          </value>
        </values>
      </ddeItem>
      <ddeItem name="5903.TW-Name" advise="1">
        <values>
          <value t="str">
            <val>全家</val>
          </value>
        </values>
      </ddeItem>
      <ddeItem name="5904.TW-ID" advise="1">
        <values>
          <value t="str">
            <val>5904</val>
          </value>
        </values>
      </ddeItem>
      <ddeItem name="5904.TW-Name" advise="1">
        <values>
          <value t="str">
            <val>寶雅</val>
          </value>
        </values>
      </ddeItem>
      <ddeItem name="5905.TW-ID" advise="1">
        <values>
          <value t="str">
            <val>5905</val>
          </value>
        </values>
      </ddeItem>
      <ddeItem name="5905.TW-Name" advise="1">
        <values>
          <value t="str">
            <val>南仁湖</val>
          </value>
        </values>
      </ddeItem>
      <ddeItem name="6015.TW-ID" advise="1">
        <values>
          <value t="str">
            <val>6015</val>
          </value>
        </values>
      </ddeItem>
      <ddeItem name="6015.TW-Name" advise="1">
        <values>
          <value t="str">
            <val>宏遠證</val>
          </value>
        </values>
      </ddeItem>
      <ddeItem name="6016.TW-ID" advise="1">
        <values>
          <value t="str">
            <val>6016</val>
          </value>
        </values>
      </ddeItem>
      <ddeItem name="6016.TW-Name" advise="1">
        <values>
          <value t="str">
            <val>康和證</val>
          </value>
        </values>
      </ddeItem>
      <ddeItem name="6020.TW-ID" advise="1">
        <values>
          <value t="str">
            <val>6020</val>
          </value>
        </values>
      </ddeItem>
      <ddeItem name="6020.TW-Name" advise="1">
        <values>
          <value t="str">
            <val>大展證</val>
          </value>
        </values>
      </ddeItem>
      <ddeItem name="6021.TW-ID" advise="1">
        <values>
          <value t="str">
            <val>6021</val>
          </value>
        </values>
      </ddeItem>
      <ddeItem name="6021.TW-Name" advise="1">
        <values>
          <value t="str">
            <val>美好證</val>
          </value>
        </values>
      </ddeItem>
      <ddeItem name="6023.TW-ID" advise="1">
        <values>
          <value t="str">
            <val>6023</val>
          </value>
        </values>
      </ddeItem>
      <ddeItem name="6023.TW-Name" advise="1">
        <values>
          <value t="str">
            <val>元大期</val>
          </value>
        </values>
      </ddeItem>
      <ddeItem name="6026.TW-ID" advise="1">
        <values>
          <value t="str">
            <val>6026</val>
          </value>
        </values>
      </ddeItem>
      <ddeItem name="6026.TW-Name" advise="1">
        <values>
          <value t="str">
            <val>福邦證</val>
          </value>
        </values>
      </ddeItem>
      <ddeItem name="6101.TW-ID" advise="1">
        <values>
          <value t="str">
            <val>6101</val>
          </value>
        </values>
      </ddeItem>
      <ddeItem name="6101.TW-Name" advise="1">
        <values>
          <value t="str">
            <val>寬魚國際</val>
          </value>
        </values>
      </ddeItem>
      <ddeItem name="6103.TW-ID" advise="1">
        <values>
          <value t="str">
            <val>6103</val>
          </value>
        </values>
      </ddeItem>
      <ddeItem name="6103.TW-Name" advise="1">
        <values>
          <value t="str">
            <val>合邦</val>
          </value>
        </values>
      </ddeItem>
      <ddeItem name="6104.TW-ID" advise="1">
        <values>
          <value t="str">
            <val>6104</val>
          </value>
        </values>
      </ddeItem>
      <ddeItem name="6104.TW-Name" advise="1">
        <values>
          <value t="str">
            <val>創惟</val>
          </value>
        </values>
      </ddeItem>
      <ddeItem name="6109.TW-ID" advise="1">
        <values>
          <value t="str">
            <val>6109</val>
          </value>
        </values>
      </ddeItem>
      <ddeItem name="6109.TW-Name" advise="1">
        <values>
          <value t="str">
            <val>亞元</val>
          </value>
        </values>
      </ddeItem>
      <ddeItem name="6111.TW-ID" advise="1">
        <values>
          <value t="str">
            <val>6111</val>
          </value>
        </values>
      </ddeItem>
      <ddeItem name="6111.TW-Name" advise="1">
        <values>
          <value t="str">
            <val>大宇資</val>
          </value>
        </values>
      </ddeItem>
      <ddeItem name="6113.TW-ID" advise="1">
        <values>
          <value t="str">
            <val>6113</val>
          </value>
        </values>
      </ddeItem>
      <ddeItem name="6113.TW-Name" advise="1">
        <values>
          <value t="str">
            <val>亞矽</val>
          </value>
        </values>
      </ddeItem>
      <ddeItem name="6114.TW-ID" advise="1">
        <values>
          <value t="str">
            <val>6114</val>
          </value>
        </values>
      </ddeItem>
      <ddeItem name="6114.TW-Name" advise="1">
        <values>
          <value t="str">
            <val>久威</val>
          </value>
        </values>
      </ddeItem>
      <ddeItem name="6118.TW-ID" advise="1">
        <values>
          <value t="str">
            <val>6118</val>
          </value>
        </values>
      </ddeItem>
      <ddeItem name="6118.TW-Name" advise="1">
        <values>
          <value t="str">
            <val>建達</val>
          </value>
        </values>
      </ddeItem>
      <ddeItem name="6121.TW-ID" advise="1">
        <values>
          <value t="str">
            <val>6121</val>
          </value>
        </values>
      </ddeItem>
      <ddeItem name="6121.TW-Name" advise="1">
        <values>
          <value t="str">
            <val>新普</val>
          </value>
        </values>
      </ddeItem>
      <ddeItem name="6122.TW-ID" advise="1">
        <values>
          <value t="str">
            <val>6122</val>
          </value>
        </values>
      </ddeItem>
      <ddeItem name="6122.TW-Name" advise="1">
        <values>
          <value t="str">
            <val>擎邦</val>
          </value>
        </values>
      </ddeItem>
      <ddeItem name="6123.TW-ID" advise="1">
        <values>
          <value t="str">
            <val>6123</val>
          </value>
        </values>
      </ddeItem>
      <ddeItem name="6123.TW-Name" advise="1">
        <values>
          <value t="str">
            <val>上奇</val>
          </value>
        </values>
      </ddeItem>
      <ddeItem name="6124.TW-ID" advise="1">
        <values>
          <value t="str">
            <val>6124</val>
          </value>
        </values>
      </ddeItem>
      <ddeItem name="6124.TW-Name" advise="1">
        <values>
          <value t="str">
            <val>業強</val>
          </value>
        </values>
      </ddeItem>
      <ddeItem name="6125.TW-ID" advise="1">
        <values>
          <value t="str">
            <val>6125</val>
          </value>
        </values>
      </ddeItem>
      <ddeItem name="6125.TW-Name" advise="1">
        <values>
          <value t="str">
            <val>廣運</val>
          </value>
        </values>
      </ddeItem>
      <ddeItem name="6126.TW-ID" advise="1">
        <values>
          <value t="str">
            <val>6126</val>
          </value>
        </values>
      </ddeItem>
      <ddeItem name="6126.TW-Name" advise="1">
        <values>
          <value t="str">
            <val>信音</val>
          </value>
        </values>
      </ddeItem>
      <ddeItem name="6127.TW-ID" advise="1">
        <values>
          <value t="str">
            <val>6127</val>
          </value>
        </values>
      </ddeItem>
      <ddeItem name="6127.TW-Name" advise="1">
        <values>
          <value t="str">
            <val>九豪</val>
          </value>
        </values>
      </ddeItem>
      <ddeItem name="6129.TW-ID" advise="1">
        <values>
          <value t="str">
            <val>6129</val>
          </value>
        </values>
      </ddeItem>
      <ddeItem name="6129.TW-Name" advise="1">
        <values>
          <value t="str">
            <val>普誠</val>
          </value>
        </values>
      </ddeItem>
      <ddeItem name="6130.TW-ID" advise="1">
        <values>
          <value t="str">
            <val>6130</val>
          </value>
        </values>
      </ddeItem>
      <ddeItem name="6130.TW-Name" advise="1">
        <values>
          <value t="str">
            <val>上亞科技</val>
          </value>
        </values>
      </ddeItem>
      <ddeItem name="6134.TW-ID" advise="1">
        <values>
          <value t="str">
            <val>6134</val>
          </value>
        </values>
      </ddeItem>
      <ddeItem name="6134.TW-Name" advise="1">
        <values>
          <value t="str">
            <val>萬旭</val>
          </value>
        </values>
      </ddeItem>
      <ddeItem name="6138.TW-ID" advise="1">
        <values>
          <value t="str">
            <val>6138</val>
          </value>
        </values>
      </ddeItem>
      <ddeItem name="6138.TW-Name" advise="1">
        <values>
          <value t="str">
            <val>茂達</val>
          </value>
        </values>
      </ddeItem>
      <ddeItem name="6140.TW-ID" advise="1">
        <values>
          <value t="str">
            <val>6140</val>
          </value>
        </values>
      </ddeItem>
      <ddeItem name="6140.TW-Name" advise="1">
        <values>
          <value t="str">
            <val>訊達</val>
          </value>
        </values>
      </ddeItem>
      <ddeItem name="6143.TW-ID" advise="1">
        <values>
          <value t="str">
            <val>6143</val>
          </value>
        </values>
      </ddeItem>
      <ddeItem name="6143.TW-Name" advise="1">
        <values>
          <value t="str">
            <val>振曜</val>
          </value>
        </values>
      </ddeItem>
      <ddeItem name="6144.TW-ID" advise="1">
        <values>
          <value t="str">
            <val>6144</val>
          </value>
        </values>
      </ddeItem>
      <ddeItem name="6144.TW-Name" advise="1">
        <values>
          <value t="str">
            <val>得利影</val>
          </value>
        </values>
      </ddeItem>
      <ddeItem name="6146.TW-ID" advise="1">
        <values>
          <value t="str">
            <val>6146</val>
          </value>
        </values>
      </ddeItem>
      <ddeItem name="6146.TW-Name" advise="1">
        <values>
          <value t="str">
            <val>耕興</val>
          </value>
        </values>
      </ddeItem>
      <ddeItem name="6147.TW-ID" advise="1">
        <values>
          <value t="str">
            <val>6147</val>
          </value>
        </values>
      </ddeItem>
      <ddeItem name="6147.TW-Name" advise="1">
        <values>
          <value t="str">
            <val>頎邦</val>
          </value>
        </values>
      </ddeItem>
      <ddeItem name="6148.TW-ID" advise="1">
        <values>
          <value t="str">
            <val>6148</val>
          </value>
        </values>
      </ddeItem>
      <ddeItem name="6148.TW-Name" advise="1">
        <values>
          <value t="str">
            <val>驊宏資</val>
          </value>
        </values>
      </ddeItem>
      <ddeItem name="6150.TW-ID" advise="1">
        <values>
          <value t="str">
            <val>6150</val>
          </value>
        </values>
      </ddeItem>
      <ddeItem name="6150.TW-Name" advise="1">
        <values>
          <value t="str">
            <val>撼訊</val>
          </value>
        </values>
      </ddeItem>
      <ddeItem name="6151.TW-ID" advise="1">
        <values>
          <value t="str">
            <val>6151</val>
          </value>
        </values>
      </ddeItem>
      <ddeItem name="6151.TW-Name" advise="1">
        <values>
          <value t="str">
            <val>晉倫</val>
          </value>
        </values>
      </ddeItem>
      <ddeItem name="6154.TW-ID" advise="1">
        <values>
          <value t="str">
            <val>6154</val>
          </value>
        </values>
      </ddeItem>
      <ddeItem name="6154.TW-Name" advise="1">
        <values>
          <value t="str">
            <val>順發</val>
          </value>
        </values>
      </ddeItem>
      <ddeItem name="6156.TW-ID" advise="1">
        <values>
          <value t="str">
            <val>6156</val>
          </value>
        </values>
      </ddeItem>
      <ddeItem name="6156.TW-Name" advise="1">
        <values>
          <value t="str">
            <val>松上</val>
          </value>
        </values>
      </ddeItem>
      <ddeItem name="6158.TW-ID" advise="1">
        <values>
          <value t="str">
            <val>6158</val>
          </value>
        </values>
      </ddeItem>
      <ddeItem name="6158.TW-Name" advise="1">
        <values>
          <value t="str">
            <val>禾昌</val>
          </value>
        </values>
      </ddeItem>
      <ddeItem name="6160.TW-ID" advise="1">
        <values>
          <value t="str">
            <val>6160</val>
          </value>
        </values>
      </ddeItem>
      <ddeItem name="6160.TW-Name" advise="1">
        <values>
          <value t="str">
            <val>欣技</val>
          </value>
        </values>
      </ddeItem>
      <ddeItem name="6161.TW-ID" advise="1">
        <values>
          <value t="str">
            <val>6161</val>
          </value>
        </values>
      </ddeItem>
      <ddeItem name="6161.TW-Name" advise="1">
        <values>
          <value t="str">
            <val>捷波</val>
          </value>
        </values>
      </ddeItem>
      <ddeItem name="6163.TW-ID" advise="1">
        <values>
          <value t="str">
            <val>6163</val>
          </value>
        </values>
      </ddeItem>
      <ddeItem name="6163.TW-Name" advise="1">
        <values>
          <value t="str">
            <val>華電網</val>
          </value>
        </values>
      </ddeItem>
      <ddeItem name="6167.TW-ID" advise="1">
        <values>
          <value t="str">
            <val>6167</val>
          </value>
        </values>
      </ddeItem>
      <ddeItem name="6167.TW-Name" advise="1">
        <values>
          <value t="str">
            <val>久正</val>
          </value>
        </values>
      </ddeItem>
      <ddeItem name="6169.TW-ID" advise="1">
        <values>
          <value t="str">
            <val>6169</val>
          </value>
        </values>
      </ddeItem>
      <ddeItem name="6169.TW-Name" advise="1">
        <values>
          <value t="str">
            <val>昱泉</val>
          </value>
        </values>
      </ddeItem>
      <ddeItem name="6170.TW-ID" advise="1">
        <values>
          <value t="str">
            <val>6170</val>
          </value>
        </values>
      </ddeItem>
      <ddeItem name="6170.TW-Name" advise="1">
        <values>
          <value t="str">
            <val>統振</val>
          </value>
        </values>
      </ddeItem>
      <ddeItem name="6171.TW-ID" advise="1">
        <values>
          <value t="str">
            <val>6171</val>
          </value>
        </values>
      </ddeItem>
      <ddeItem name="6171.TW-Name" advise="1">
        <values>
          <value t="str">
            <val>大城地產</val>
          </value>
        </values>
      </ddeItem>
      <ddeItem name="6173.TW-ID" advise="1">
        <values>
          <value t="str">
            <val>6173</val>
          </value>
        </values>
      </ddeItem>
      <ddeItem name="6173.TW-Name" advise="1">
        <values>
          <value t="str">
            <val>信昌電</val>
          </value>
        </values>
      </ddeItem>
      <ddeItem name="6174.TW-ID" advise="1">
        <values>
          <value t="str">
            <val>6174</val>
          </value>
        </values>
      </ddeItem>
      <ddeItem name="6174.TW-Name" advise="1">
        <values>
          <value t="str">
            <val>安碁</val>
          </value>
        </values>
      </ddeItem>
      <ddeItem name="6175.TW-ID" advise="1">
        <values>
          <value t="str">
            <val>6175</val>
          </value>
        </values>
      </ddeItem>
      <ddeItem name="6175.TW-Name" advise="1">
        <values>
          <value t="str">
            <val>立敦</val>
          </value>
        </values>
      </ddeItem>
      <ddeItem name="6179.TW-ID" advise="1">
        <values>
          <value t="str">
            <val>6179</val>
          </value>
        </values>
      </ddeItem>
      <ddeItem name="6179.TW-Name" advise="1">
        <values>
          <value t="str">
            <val>亞通</val>
          </value>
        </values>
      </ddeItem>
      <ddeItem name="6180.TW-ID" advise="1">
        <values>
          <value t="str">
            <val>6180</val>
          </value>
        </values>
      </ddeItem>
      <ddeItem name="6180.TW-Name" advise="1">
        <values>
          <value t="str">
            <val>橘子</val>
          </value>
        </values>
      </ddeItem>
      <ddeItem name="6182.TW-ID" advise="1">
        <values>
          <value t="str">
            <val>6182</val>
          </value>
        </values>
      </ddeItem>
      <ddeItem name="6182.TW-Name" advise="1">
        <values>
          <value t="str">
            <val>合晶</val>
          </value>
        </values>
      </ddeItem>
      <ddeItem name="6185.TW-ID" advise="1">
        <values>
          <value t="str">
            <val>6185</val>
          </value>
        </values>
      </ddeItem>
      <ddeItem name="6185.TW-Name" advise="1">
        <values>
          <value t="str">
            <val>幃翔</val>
          </value>
        </values>
      </ddeItem>
      <ddeItem name="6186.TW-ID" advise="1">
        <values>
          <value t="str">
            <val>6186</val>
          </value>
        </values>
      </ddeItem>
      <ddeItem name="6186.TW-Name" advise="1">
        <values>
          <value t="str">
            <val>新潤</val>
          </value>
        </values>
      </ddeItem>
      <ddeItem name="6187.TW-ID" advise="1">
        <values>
          <value t="str">
            <val>6187</val>
          </value>
        </values>
      </ddeItem>
      <ddeItem name="6187.TW-Name" advise="1">
        <values>
          <value t="str">
            <val>萬潤</val>
          </value>
        </values>
      </ddeItem>
      <ddeItem name="6188.TW-ID" advise="1">
        <values>
          <value t="str">
            <val>6188</val>
          </value>
        </values>
      </ddeItem>
      <ddeItem name="6188.TW-Name" advise="1">
        <values>
          <value t="str">
            <val>廣明</val>
          </value>
        </values>
      </ddeItem>
      <ddeItem name="6190.TW-ID" advise="1">
        <values>
          <value t="str">
            <val>6190</val>
          </value>
        </values>
      </ddeItem>
      <ddeItem name="6190.TW-Name" advise="1">
        <values>
          <value t="str">
            <val>萬泰科</val>
          </value>
        </values>
      </ddeItem>
      <ddeItem name="6194.TW-ID" advise="1">
        <values>
          <value t="str">
            <val>6194</val>
          </value>
        </values>
      </ddeItem>
      <ddeItem name="6194.TW-Name" advise="1">
        <values>
          <value t="str">
            <val>育富</val>
          </value>
        </values>
      </ddeItem>
      <ddeItem name="6195.TW-ID" advise="1">
        <values>
          <value t="str">
            <val>6195</val>
          </value>
        </values>
      </ddeItem>
      <ddeItem name="6195.TW-Name" advise="1">
        <values>
          <value t="str">
            <val>詩肯</val>
          </value>
        </values>
      </ddeItem>
      <ddeItem name="6198.TW-ID" advise="1">
        <values>
          <value t="str">
            <val>6198</val>
          </value>
        </values>
      </ddeItem>
      <ddeItem name="6198.TW-Name" advise="1">
        <values>
          <value t="str">
            <val>瑞築</val>
          </value>
        </values>
      </ddeItem>
      <ddeItem name="6199.TW-ID" advise="1">
        <values>
          <value t="str">
            <val>6199</val>
          </value>
        </values>
      </ddeItem>
      <ddeItem name="6199.TW-Name" advise="1">
        <values>
          <value t="str">
            <val>天品</val>
          </value>
        </values>
      </ddeItem>
      <ddeItem name="6203.TW-ID" advise="1">
        <values>
          <value t="str">
            <val>6203</val>
          </value>
        </values>
      </ddeItem>
      <ddeItem name="6203.TW-Name" advise="1">
        <values>
          <value t="str">
            <val>海韻電</val>
          </value>
        </values>
      </ddeItem>
      <ddeItem name="6204.TW-ID" advise="1">
        <values>
          <value t="str">
            <val>6204</val>
          </value>
        </values>
      </ddeItem>
      <ddeItem name="6204.TW-Name" advise="1">
        <values>
          <value t="str">
            <val>艾華</val>
          </value>
        </values>
      </ddeItem>
      <ddeItem name="6207.TW-ID" advise="1">
        <values>
          <value t="str">
            <val>6207</val>
          </value>
        </values>
      </ddeItem>
      <ddeItem name="6207.TW-Name" advise="1">
        <values>
          <value t="str">
            <val>雷科</val>
          </value>
        </values>
      </ddeItem>
      <ddeItem name="6208.TW-ID" advise="1">
        <values>
          <value t="str">
            <val>6208</val>
          </value>
        </values>
      </ddeItem>
      <ddeItem name="6208.TW-Name" advise="1">
        <values>
          <value t="str">
            <val>日揚</val>
          </value>
        </values>
      </ddeItem>
      <ddeItem name="6210.TW-ID" advise="1">
        <values>
          <value t="str">
            <val>6210</val>
          </value>
        </values>
      </ddeItem>
      <ddeItem name="6210.TW-Name" advise="1">
        <values>
          <value t="str">
            <val>慶生</val>
          </value>
        </values>
      </ddeItem>
      <ddeItem name="6212.TW-ID" advise="1">
        <values>
          <value t="str">
            <val>6212</val>
          </value>
        </values>
      </ddeItem>
      <ddeItem name="6212.TW-Name" advise="1">
        <values>
          <value t="str">
            <val>理銘</val>
          </value>
        </values>
      </ddeItem>
      <ddeItem name="6217.TW-ID" advise="1">
        <values>
          <value t="str">
            <val>6217</val>
          </value>
        </values>
      </ddeItem>
      <ddeItem name="6217.TW-Name" advise="1">
        <values>
          <value t="str">
            <val>中探針</val>
          </value>
        </values>
      </ddeItem>
      <ddeItem name="6218.TW-ID" advise="1">
        <values>
          <value t="str">
            <val>6218</val>
          </value>
        </values>
      </ddeItem>
      <ddeItem name="6218.TW-Name" advise="1">
        <values>
          <value t="str">
            <val>豪勉</val>
          </value>
        </values>
      </ddeItem>
      <ddeItem name="6219.TW-ID" advise="1">
        <values>
          <value t="str">
            <val>6219</val>
          </value>
        </values>
      </ddeItem>
      <ddeItem name="6219.TW-Name" advise="1">
        <values>
          <value t="str">
            <val>富旺</val>
          </value>
        </values>
      </ddeItem>
      <ddeItem name="6220.TW-ID" advise="1">
        <values>
          <value t="str">
            <val>6220</val>
          </value>
        </values>
      </ddeItem>
      <ddeItem name="6220.TW-Name" advise="1">
        <values>
          <value t="str">
            <val>岳豐</val>
          </value>
        </values>
      </ddeItem>
      <ddeItem name="6221.TW-ID" advise="1">
        <values>
          <value t="str">
            <val>6221</val>
          </value>
        </values>
      </ddeItem>
      <ddeItem name="6221.TW-Name" advise="1">
        <values>
          <value t="str">
            <val>晉泰</val>
          </value>
        </values>
      </ddeItem>
      <ddeItem name="6222.TW-ID" advise="1">
        <values>
          <value t="str">
            <val>6222</val>
          </value>
        </values>
      </ddeItem>
      <ddeItem name="6222.TW-Name" advise="1">
        <values>
          <value t="str">
            <val>上揚</val>
          </value>
        </values>
      </ddeItem>
      <ddeItem name="6223.TW-ID" advise="1">
        <values>
          <value t="str">
            <val>6223</val>
          </value>
        </values>
      </ddeItem>
      <ddeItem name="6223.TW-Name" advise="1">
        <values>
          <value t="str">
            <val>旺矽</val>
          </value>
        </values>
      </ddeItem>
      <ddeItem name="6227.TW-ID" advise="1">
        <values>
          <value t="str">
            <val>6227</val>
          </value>
        </values>
      </ddeItem>
      <ddeItem name="6227.TW-Name" advise="1">
        <values>
          <value t="str">
            <val>茂綸</val>
          </value>
        </values>
      </ddeItem>
      <ddeItem name="6228.TW-ID" advise="1">
        <values>
          <value t="str">
            <val>6228</val>
          </value>
        </values>
      </ddeItem>
      <ddeItem name="6228.TW-Name" advise="1">
        <values>
          <value t="str">
            <val>全譜</val>
          </value>
        </values>
      </ddeItem>
      <ddeItem name="6229.TW-ID" advise="1">
        <values>
          <value t="str">
            <val>6229</val>
          </value>
        </values>
      </ddeItem>
      <ddeItem name="6229.TW-Name" advise="1">
        <values>
          <value t="str">
            <val>研通</val>
          </value>
        </values>
      </ddeItem>
      <ddeItem name="6231.TW-ID" advise="1">
        <values>
          <value t="str">
            <val>6231</val>
          </value>
        </values>
      </ddeItem>
      <ddeItem name="6231.TW-Name" advise="1">
        <values>
          <value t="str">
            <val>系微</val>
          </value>
        </values>
      </ddeItem>
      <ddeItem name="6233.TW-ID" advise="1">
        <values>
          <value t="str">
            <val>6233</val>
          </value>
        </values>
      </ddeItem>
      <ddeItem name="6233.TW-Name" advise="1">
        <values>
          <value t="str">
            <val>旺玖</val>
          </value>
        </values>
      </ddeItem>
      <ddeItem name="6234.TW-ID" advise="1">
        <values>
          <value t="str">
            <val>6234</val>
          </value>
        </values>
      </ddeItem>
      <ddeItem name="6234.TW-Name" advise="1">
        <values>
          <value t="str">
            <val>高僑</val>
          </value>
        </values>
      </ddeItem>
      <ddeItem name="6236.TW-ID" advise="1">
        <values>
          <value t="str">
            <val>6236</val>
          </value>
        </values>
      </ddeItem>
      <ddeItem name="6236.TW-Name" advise="1">
        <values>
          <value t="str">
            <val>中湛</val>
          </value>
        </values>
      </ddeItem>
      <ddeItem name="6237.TW-ID" advise="1">
        <values>
          <value t="str">
            <val>6237</val>
          </value>
        </values>
      </ddeItem>
      <ddeItem name="6237.TW-Name" advise="1">
        <values>
          <value t="str">
            <val>驊訊</val>
          </value>
        </values>
      </ddeItem>
      <ddeItem name="6240.TW-ID" advise="1">
        <values>
          <value t="str">
            <val>6240</val>
          </value>
        </values>
      </ddeItem>
      <ddeItem name="6240.TW-Name" advise="1">
        <values>
          <value t="str">
            <val>松崗</val>
          </value>
        </values>
      </ddeItem>
      <ddeItem name="6241.TW-ID" advise="1">
        <values>
          <value t="str">
            <val>6241</val>
          </value>
        </values>
      </ddeItem>
      <ddeItem name="6241.TW-Name" advise="1">
        <values>
          <value t="str">
            <val>易通展</val>
          </value>
        </values>
      </ddeItem>
      <ddeItem name="6242.TW-ID" advise="1">
        <values>
          <value t="str">
            <val>6242</val>
          </value>
        </values>
      </ddeItem>
      <ddeItem name="6242.TW-Name" advise="1">
        <values>
          <value t="str">
            <val>立康</val>
          </value>
        </values>
      </ddeItem>
      <ddeItem name="6244.TW-ID" advise="1">
        <values>
          <value t="str">
            <val>6244</val>
          </value>
        </values>
      </ddeItem>
      <ddeItem name="6244.TW-Name" advise="1">
        <values>
          <value t="str">
            <val>茂迪</val>
          </value>
        </values>
      </ddeItem>
      <ddeItem name="6245.TW-ID" advise="1">
        <values>
          <value t="str">
            <val>6245</val>
          </value>
        </values>
      </ddeItem>
      <ddeItem name="6245.TW-Name" advise="1">
        <values>
          <value t="str">
            <val>立端</val>
          </value>
        </values>
      </ddeItem>
      <ddeItem name="6246.TW-ID" advise="1">
        <values>
          <value t="str">
            <val>6246</val>
          </value>
        </values>
      </ddeItem>
      <ddeItem name="6246.TW-Name" advise="1">
        <values>
          <value t="str">
            <val>臺龍</val>
          </value>
        </values>
      </ddeItem>
      <ddeItem name="6248.TW-ID" advise="1">
        <values>
          <value t="str">
            <val>6248</val>
          </value>
        </values>
      </ddeItem>
      <ddeItem name="6248.TW-Name" advise="1">
        <values>
          <value t="str">
            <val>沛波</val>
          </value>
        </values>
      </ddeItem>
      <ddeItem name="6259.TW-ID" advise="1">
        <values>
          <value t="str">
            <val>6259</val>
          </value>
        </values>
      </ddeItem>
      <ddeItem name="6259.TW-Name" advise="1">
        <values>
          <value t="str">
            <val>百徽</val>
          </value>
        </values>
      </ddeItem>
      <ddeItem name="6261.TW-ID" advise="1">
        <values>
          <value t="str">
            <val>6261</val>
          </value>
        </values>
      </ddeItem>
      <ddeItem name="6261.TW-Name" advise="1">
        <values>
          <value t="str">
            <val>久元</val>
          </value>
        </values>
      </ddeItem>
      <ddeItem name="6263.TW-ID" advise="1">
        <values>
          <value t="str">
            <val>6263</val>
          </value>
        </values>
      </ddeItem>
      <ddeItem name="6263.TW-Name" advise="1">
        <values>
          <value t="str">
            <val>普萊德</val>
          </value>
        </values>
      </ddeItem>
      <ddeItem name="6264.TW-ID" advise="1">
        <values>
          <value t="str">
            <val>6264</val>
          </value>
        </values>
      </ddeItem>
      <ddeItem name="6264.TW-Name" advise="1">
        <values>
          <value t="str">
            <val>富裔</val>
          </value>
        </values>
      </ddeItem>
      <ddeItem name="6265.TW-ID" advise="1">
        <values>
          <value t="str">
            <val>6265</val>
          </value>
        </values>
      </ddeItem>
      <ddeItem name="6265.TW-Name" advise="1">
        <values>
          <value t="str">
            <val>方土昶</val>
          </value>
        </values>
      </ddeItem>
      <ddeItem name="6266.TW-ID" advise="1">
        <values>
          <value t="str">
            <val>6266</val>
          </value>
        </values>
      </ddeItem>
      <ddeItem name="6266.TW-Name" advise="1">
        <values>
          <value t="str">
            <val>泰詠</val>
          </value>
        </values>
      </ddeItem>
      <ddeItem name="6270.TW-ID" advise="1">
        <values>
          <value t="str">
            <val>6270</val>
          </value>
        </values>
      </ddeItem>
      <ddeItem name="6270.TW-Name" advise="1">
        <values>
          <value t="str">
            <val>倍微</val>
          </value>
        </values>
      </ddeItem>
      <ddeItem name="6274.TW-ID" advise="1">
        <values>
          <value t="str">
            <val>6274</val>
          </value>
        </values>
      </ddeItem>
      <ddeItem name="6274.TW-Name" advise="1">
        <values>
          <value t="str">
            <val>台燿</val>
          </value>
        </values>
      </ddeItem>
      <ddeItem name="6275.TW-ID" advise="1">
        <values>
          <value t="str">
            <val>6275</val>
          </value>
        </values>
      </ddeItem>
      <ddeItem name="6275.TW-Name" advise="1">
        <values>
          <value t="str">
            <val>元山</val>
          </value>
        </values>
      </ddeItem>
      <ddeItem name="6276.TW-ID" advise="1">
        <values>
          <value t="str">
            <val>6276</val>
          </value>
        </values>
      </ddeItem>
      <ddeItem name="6276.TW-Name" advise="1">
        <values>
          <value t="str">
            <val>安鈦克</val>
          </value>
        </values>
      </ddeItem>
      <ddeItem name="6279.TW-ID" advise="1">
        <values>
          <value t="str">
            <val>6279</val>
          </value>
        </values>
      </ddeItem>
      <ddeItem name="6279.TW-Name" advise="1">
        <values>
          <value t="str">
            <val>胡連</val>
          </value>
        </values>
      </ddeItem>
      <ddeItem name="6284.TW-ID" advise="1">
        <values>
          <value t="str">
            <val>6284</val>
          </value>
        </values>
      </ddeItem>
      <ddeItem name="6284.TW-Name" advise="1">
        <values>
          <value t="str">
            <val>佳邦</val>
          </value>
        </values>
      </ddeItem>
      <ddeItem name="6287.TW-ID" advise="1">
        <values>
          <value t="str">
            <val>6287</val>
          </value>
        </values>
      </ddeItem>
      <ddeItem name="6287.TW-Name" advise="1">
        <values>
          <value t="str">
            <val>元隆</val>
          </value>
        </values>
      </ddeItem>
      <ddeItem name="6290.TW-ID" advise="1">
        <values>
          <value t="str">
            <val>6290</val>
          </value>
        </values>
      </ddeItem>
      <ddeItem name="6290.TW-Name" advise="1">
        <values>
          <value t="str">
            <val>良維</val>
          </value>
        </values>
      </ddeItem>
      <ddeItem name="6291.TW-ID" advise="1">
        <values>
          <value t="str">
            <val>6291</val>
          </value>
        </values>
      </ddeItem>
      <ddeItem name="6291.TW-Name" advise="1">
        <values>
          <value t="str">
            <val>沛亨</val>
          </value>
        </values>
      </ddeItem>
      <ddeItem name="6292.TW-ID" advise="1">
        <values>
          <value t="str">
            <val>6292</val>
          </value>
        </values>
      </ddeItem>
      <ddeItem name="6292.TW-Name" advise="1">
        <values>
          <value t="str">
            <val>迅德</val>
          </value>
        </values>
      </ddeItem>
      <ddeItem name="6294.TW-ID" advise="1">
        <values>
          <value t="str">
            <val>6294</val>
          </value>
        </values>
      </ddeItem>
      <ddeItem name="6294.TW-Name" advise="1">
        <values>
          <value t="str">
            <val>智基</val>
          </value>
        </values>
      </ddeItem>
      <ddeItem name="6411.TW-ID" advise="1">
        <values>
          <value t="str">
            <val>6411</val>
          </value>
        </values>
      </ddeItem>
      <ddeItem name="6411.TW-Name" advise="1">
        <values>
          <value t="str">
            <val>晶焱</val>
          </value>
        </values>
      </ddeItem>
      <ddeItem name="6417.TW-ID" advise="1">
        <values>
          <value t="str">
            <val>6417</val>
          </value>
        </values>
      </ddeItem>
      <ddeItem name="6417.TW-Name" advise="1">
        <values>
          <value t="str">
            <val>韋僑</val>
          </value>
        </values>
      </ddeItem>
      <ddeItem name="6418.TW-ID" advise="1">
        <values>
          <value t="str">
            <val>6418</val>
          </value>
        </values>
      </ddeItem>
      <ddeItem name="6418.TW-Name" advise="1">
        <values>
          <value t="str">
            <val>詠昇</val>
          </value>
        </values>
      </ddeItem>
      <ddeItem name="6419.TW-ID" advise="1">
        <values>
          <value t="str">
            <val>6419</val>
          </value>
        </values>
      </ddeItem>
      <ddeItem name="6419.TW-Name" advise="1">
        <values>
          <value t="str">
            <val>京晨科</val>
          </value>
        </values>
      </ddeItem>
      <ddeItem name="6425.TW-ID" advise="1">
        <values>
          <value t="str">
            <val>6425</val>
          </value>
        </values>
      </ddeItem>
      <ddeItem name="6425.TW-Name" advise="1">
        <values>
          <value t="str">
            <val>易發</val>
          </value>
        </values>
      </ddeItem>
      <ddeItem name="6432.TW-ID" advise="1">
        <values>
          <value t="str">
            <val>6432</val>
          </value>
        </values>
      </ddeItem>
      <ddeItem name="6432.TW-Name" advise="1">
        <values>
          <value t="str">
            <val>今展科</val>
          </value>
        </values>
      </ddeItem>
      <ddeItem name="6435.TW-ID" advise="1">
        <values>
          <value t="str">
            <val>6435</val>
          </value>
        </values>
      </ddeItem>
      <ddeItem name="6435.TW-Name" advise="1">
        <values>
          <value t="str">
            <val>大中</val>
          </value>
        </values>
      </ddeItem>
      <ddeItem name="6441.TW-ID" advise="1">
        <values>
          <value t="str">
            <val>6441</val>
          </value>
        </values>
      </ddeItem>
      <ddeItem name="6441.TW-Name" advise="1">
        <values>
          <value t="str">
            <val>廣錠</val>
          </value>
        </values>
      </ddeItem>
      <ddeItem name="6446.TW-ID" advise="1">
        <values>
          <value t="str">
            <val>6446</val>
          </value>
        </values>
      </ddeItem>
      <ddeItem name="6446.TW-Name" advise="1">
        <values>
          <value t="str">
            <val>藥華藥</val>
          </value>
        </values>
      </ddeItem>
      <ddeItem name="6457.TW-ID" advise="1">
        <values>
          <value t="str">
            <val>6457</val>
          </value>
        </values>
      </ddeItem>
      <ddeItem name="6457.TW-Name" advise="1">
        <values>
          <value t="str">
            <val>紘康</val>
          </value>
        </values>
      </ddeItem>
      <ddeItem name="6461.TW-ID" advise="1">
        <values>
          <value t="str">
            <val>6461</val>
          </value>
        </values>
      </ddeItem>
      <ddeItem name="6461.TW-Name" advise="1">
        <values>
          <value t="str">
            <val>益得</val>
          </value>
        </values>
      </ddeItem>
      <ddeItem name="6462.TW-ID" advise="1">
        <values>
          <value t="str">
            <val>6462</val>
          </value>
        </values>
      </ddeItem>
      <ddeItem name="6462.TW-Name" advise="1">
        <values>
          <value t="str">
            <val>神盾</val>
          </value>
        </values>
      </ddeItem>
      <ddeItem name="6465.TW-ID" advise="1">
        <values>
          <value t="str">
            <val>6465</val>
          </value>
        </values>
      </ddeItem>
      <ddeItem name="6465.TW-Name" advise="1">
        <values>
          <value t="str">
            <val>威潤</val>
          </value>
        </values>
      </ddeItem>
      <ddeItem name="6469.TW-ID" advise="1">
        <values>
          <value t="str">
            <val>6469</val>
          </value>
        </values>
      </ddeItem>
      <ddeItem name="6469.TW-Name" advise="1">
        <values>
          <value t="str">
            <val>大樹</val>
          </value>
        </values>
      </ddeItem>
      <ddeItem name="6470.TW-ID" advise="1">
        <values>
          <value t="str">
            <val>6470</val>
          </value>
        </values>
      </ddeItem>
      <ddeItem name="6470.TW-Name" advise="1">
        <values>
          <value t="str">
            <val>宇智</val>
          </value>
        </values>
      </ddeItem>
      <ddeItem name="6472.TW-ID" advise="1">
        <values>
          <value t="str">
            <val>6472</val>
          </value>
        </values>
      </ddeItem>
      <ddeItem name="6472.TW-Name" advise="1">
        <values>
          <value t="str">
            <val>保瑞</val>
          </value>
        </values>
      </ddeItem>
      <ddeItem name="6482.TW-ID" advise="1">
        <values>
          <value t="str">
            <val>6482</val>
          </value>
        </values>
      </ddeItem>
      <ddeItem name="6482.TW-Name" advise="1">
        <values>
          <value t="str">
            <val>弘煜科</val>
          </value>
        </values>
      </ddeItem>
      <ddeItem name="6485.TW-ID" advise="1">
        <values>
          <value t="str">
            <val>6485</val>
          </value>
        </values>
      </ddeItem>
      <ddeItem name="6485.TW-Name" advise="1">
        <values>
          <value t="str">
            <val>點序</val>
          </value>
        </values>
      </ddeItem>
      <ddeItem name="6486.TW-ID" advise="1">
        <values>
          <value t="str">
            <val>6486</val>
          </value>
        </values>
      </ddeItem>
      <ddeItem name="6486.TW-Name" advise="1">
        <values>
          <value t="str">
            <val>互動</val>
          </value>
        </values>
      </ddeItem>
      <ddeItem name="6488.TW-ID" advise="1">
        <values>
          <value t="str">
            <val>6488</val>
          </value>
        </values>
      </ddeItem>
      <ddeItem name="6488.TW-Name" advise="1">
        <values>
          <value t="str">
            <val>環球晶</val>
          </value>
        </values>
      </ddeItem>
      <ddeItem name="6492.TW-ID" advise="1">
        <values>
          <value t="str">
            <val>6492</val>
          </value>
        </values>
      </ddeItem>
      <ddeItem name="6492.TW-Name" advise="1">
        <values>
          <value t="str">
            <val>生華科</val>
          </value>
        </values>
      </ddeItem>
      <ddeItem name="6494.TW-ID" advise="1">
        <values>
          <value t="str">
            <val>6494</val>
          </value>
        </values>
      </ddeItem>
      <ddeItem name="6494.TW-Name" advise="1">
        <values>
          <value t="str">
            <val>九齊</val>
          </value>
        </values>
      </ddeItem>
      <ddeItem name="6496.TW-ID" advise="1">
        <values>
          <value t="str">
            <val>6496</val>
          </value>
        </values>
      </ddeItem>
      <ddeItem name="6496.TW-Name" advise="1">
        <values>
          <value t="str">
            <val>科懋</val>
          </value>
        </values>
      </ddeItem>
      <ddeItem name="6499.TW-ID" advise="1">
        <values>
          <value t="str">
            <val>6499</val>
          </value>
        </values>
      </ddeItem>
      <ddeItem name="6499.TW-Name" advise="1">
        <values>
          <value t="str">
            <val>益安</val>
          </value>
        </values>
      </ddeItem>
      <ddeItem name="6506.TW-ID" advise="1">
        <values>
          <value t="str">
            <val>6506</val>
          </value>
        </values>
      </ddeItem>
      <ddeItem name="6506.TW-Name" advise="1">
        <values>
          <value t="str">
            <val>雙邦</val>
          </value>
        </values>
      </ddeItem>
      <ddeItem name="6508.TW-ID" advise="1">
        <values>
          <value t="str">
            <val>6508</val>
          </value>
        </values>
      </ddeItem>
      <ddeItem name="6508.TW-Name" advise="1">
        <values>
          <value t="str">
            <val>惠光</val>
          </value>
        </values>
      </ddeItem>
      <ddeItem name="6509.TW-ID" advise="1">
        <values>
          <value t="str">
            <val>6509</val>
          </value>
        </values>
      </ddeItem>
      <ddeItem name="6509.TW-Name" advise="1">
        <values>
          <value t="str">
            <val>聚和</val>
          </value>
        </values>
      </ddeItem>
      <ddeItem name="6510.TW-ID" advise="1">
        <values>
          <value t="str">
            <val>6510</val>
          </value>
        </values>
      </ddeItem>
      <ddeItem name="6510.TW-Name" advise="1">
        <values>
          <value t="str">
            <val>精測</val>
          </value>
        </values>
      </ddeItem>
      <ddeItem name="6512.TW-ID" advise="1">
        <values>
          <value t="str">
            <val>6512</val>
          </value>
        </values>
      </ddeItem>
      <ddeItem name="6512.TW-Name" advise="1">
        <values>
          <value t="str">
            <val>啟發電</val>
          </value>
        </values>
      </ddeItem>
      <ddeItem name="6514.TW-ID" advise="1">
        <values>
          <value t="str">
            <val>6514</val>
          </value>
        </values>
      </ddeItem>
      <ddeItem name="6514.TW-Name" advise="1">
        <values>
          <value t="str">
            <val>芮特-KY</val>
          </value>
        </values>
      </ddeItem>
      <ddeItem name="6516.TW-ID" advise="1">
        <values>
          <value t="str">
            <val>6516</val>
          </value>
        </values>
      </ddeItem>
      <ddeItem name="6516.TW-Name" advise="1">
        <values>
          <value t="str">
            <val>勤崴國際</val>
          </value>
        </values>
      </ddeItem>
      <ddeItem name="6517.TW-ID" advise="1">
        <values>
          <value t="str">
            <val>6517</val>
          </value>
        </values>
      </ddeItem>
      <ddeItem name="6517.TW-Name" advise="1">
        <values>
          <value t="str">
            <val>保勝光學</val>
          </value>
        </values>
      </ddeItem>
      <ddeItem name="6523.TW-ID" advise="1">
        <values>
          <value t="str">
            <val>6523</val>
          </value>
        </values>
      </ddeItem>
      <ddeItem name="6523.TW-Name" advise="1">
        <values>
          <value t="str">
            <val>達爾膚</val>
          </value>
        </values>
      </ddeItem>
      <ddeItem name="6527.TW-ID" advise="1">
        <values>
          <value t="str">
            <val>6527</val>
          </value>
        </values>
      </ddeItem>
      <ddeItem name="6527.TW-Name" advise="1">
        <values>
          <value t="str">
            <val>明達醫</val>
          </value>
        </values>
      </ddeItem>
      <ddeItem name="6530.TW-ID" advise="1">
        <values>
          <value t="str">
            <val>6530</val>
          </value>
        </values>
      </ddeItem>
      <ddeItem name="6530.TW-Name" advise="1">
        <values>
          <value t="str">
            <val>創威</val>
          </value>
        </values>
      </ddeItem>
      <ddeItem name="6532.TW-ID" advise="1">
        <values>
          <value t="str">
            <val>6532</val>
          </value>
        </values>
      </ddeItem>
      <ddeItem name="6532.TW-Name" advise="1">
        <values>
          <value t="str">
            <val>瑞耘</val>
          </value>
        </values>
      </ddeItem>
      <ddeItem name="6535.TW-ID" advise="1">
        <values>
          <value t="str">
            <val>6535</val>
          </value>
        </values>
      </ddeItem>
      <ddeItem name="6535.TW-Name" advise="1">
        <values>
          <value t="str">
            <val>順藥</val>
          </value>
        </values>
      </ddeItem>
      <ddeItem name="6538.TW-ID" advise="1">
        <values>
          <value t="str">
            <val>6538</val>
          </value>
        </values>
      </ddeItem>
      <ddeItem name="6538.TW-Name" advise="1">
        <values>
          <value t="str">
            <val>倉和</val>
          </value>
        </values>
      </ddeItem>
      <ddeItem name="6542.TW-ID" advise="1">
        <values>
          <value t="str">
            <val>6542</val>
          </value>
        </values>
      </ddeItem>
      <ddeItem name="6542.TW-Name" advise="1">
        <values>
          <value t="str">
            <val>隆中</val>
          </value>
        </values>
      </ddeItem>
      <ddeItem name="6546.TW-ID" advise="1">
        <values>
          <value t="str">
            <val>6546</val>
          </value>
        </values>
      </ddeItem>
      <ddeItem name="6546.TW-Name" advise="1">
        <values>
          <value t="str">
            <val>正基</val>
          </value>
        </values>
      </ddeItem>
      <ddeItem name="6547.TW-ID" advise="1">
        <values>
          <value t="str">
            <val>6547</val>
          </value>
        </values>
      </ddeItem>
      <ddeItem name="6547.TW-Name" advise="1">
        <values>
          <value t="str">
            <val>高端疫苗</val>
          </value>
        </values>
      </ddeItem>
      <ddeItem name="6548.TW-ID" advise="1">
        <values>
          <value t="str">
            <val>6548</val>
          </value>
        </values>
      </ddeItem>
      <ddeItem name="6548.TW-Name" advise="1">
        <values>
          <value t="str">
            <val>長科*</val>
          </value>
        </values>
      </ddeItem>
      <ddeItem name="6556.TW-ID" advise="1">
        <values>
          <value t="str">
            <val>6556</val>
          </value>
        </values>
      </ddeItem>
      <ddeItem name="6556.TW-Name" advise="1">
        <values>
          <value t="str">
            <val>勝品</val>
          </value>
        </values>
      </ddeItem>
      <ddeItem name="6560.TW-ID" advise="1">
        <values>
          <value t="str">
            <val>6560</val>
          </value>
        </values>
      </ddeItem>
      <ddeItem name="6560.TW-Name" advise="1">
        <values>
          <value t="str">
            <val>欣普羅</val>
          </value>
        </values>
      </ddeItem>
      <ddeItem name="6561.TW-ID" advise="1">
        <values>
          <value t="str">
            <val>6561</val>
          </value>
        </values>
      </ddeItem>
      <ddeItem name="6561.TW-Name" advise="1">
        <values>
          <value t="str">
            <val>是方</val>
          </value>
        </values>
      </ddeItem>
      <ddeItem name="6568.TW-ID" advise="1">
        <values>
          <value t="str">
            <val>6568</val>
          </value>
        </values>
      </ddeItem>
      <ddeItem name="6568.TW-Name" advise="1">
        <values>
          <value t="str">
            <val>宏觀</val>
          </value>
        </values>
      </ddeItem>
      <ddeItem name="6569.TW-ID" advise="1">
        <values>
          <value t="str">
            <val>6569</val>
          </value>
        </values>
      </ddeItem>
      <ddeItem name="6569.TW-Name" advise="1">
        <values>
          <value t="str">
            <val>醫揚</val>
          </value>
        </values>
      </ddeItem>
      <ddeItem name="6570.TW-ID" advise="1">
        <values>
          <value t="str">
            <val>6570</val>
          </value>
        </values>
      </ddeItem>
      <ddeItem name="6570.TW-Name" advise="1">
        <values>
          <value t="str">
            <val>維田</val>
          </value>
        </values>
      </ddeItem>
      <ddeItem name="6574.TW-ID" advise="1">
        <values>
          <value t="str">
            <val>6574</val>
          </value>
        </values>
      </ddeItem>
      <ddeItem name="6574.TW-Name" advise="1">
        <values>
          <value t="str">
            <val>霈方</val>
          </value>
        </values>
      </ddeItem>
      <ddeItem name="6576.TW-ID" advise="1">
        <values>
          <value t="str">
            <val>6576</val>
          </value>
        </values>
      </ddeItem>
      <ddeItem name="6576.TW-Name" advise="1">
        <values>
          <value t="str">
            <val>逸達</val>
          </value>
        </values>
      </ddeItem>
      <ddeItem name="6577.TW-ID" advise="1">
        <values>
          <value t="str">
            <val>6577</val>
          </value>
        </values>
      </ddeItem>
      <ddeItem name="6577.TW-Name" advise="1">
        <values>
          <value t="str">
            <val>勁豐</val>
          </value>
        </values>
      </ddeItem>
      <ddeItem name="6578.TW-ID" advise="1">
        <values>
          <value t="str">
            <val>6578</val>
          </value>
        </values>
      </ddeItem>
      <ddeItem name="6578.TW-Name" advise="1">
        <values>
          <value t="str">
            <val>達邦蛋白</val>
          </value>
        </values>
      </ddeItem>
      <ddeItem name="6584.TW-ID" advise="1">
        <values>
          <value t="str">
            <val>6584</val>
          </value>
        </values>
      </ddeItem>
      <ddeItem name="6584.TW-Name" advise="1">
        <values>
          <value t="str">
            <val>南俊國際</val>
          </value>
        </values>
      </ddeItem>
      <ddeItem name="6588.TW-ID" advise="1">
        <values>
          <value t="str">
            <val>6588</val>
          </value>
        </values>
      </ddeItem>
      <ddeItem name="6588.TW-Name" advise="1">
        <values>
          <value t="str">
            <val>東典光電</val>
          </value>
        </values>
      </ddeItem>
      <ddeItem name="6589.TW-ID" advise="1">
        <values>
          <value t="str">
            <val>6589</val>
          </value>
        </values>
      </ddeItem>
      <ddeItem name="6589.TW-Name" advise="1">
        <values>
          <value t="str">
            <val>台康生技</val>
          </value>
        </values>
      </ddeItem>
      <ddeItem name="6590.TW-ID" advise="1">
        <values>
          <value t="str">
            <val>6590</val>
          </value>
        </values>
      </ddeItem>
      <ddeItem name="6590.TW-Name" advise="1">
        <values>
          <value t="str">
            <val>普鴻</val>
          </value>
        </values>
      </ddeItem>
      <ddeItem name="6593.TW-ID" advise="1">
        <values>
          <value t="str">
            <val>6593</val>
          </value>
        </values>
      </ddeItem>
      <ddeItem name="6593.TW-Name" advise="1">
        <values>
          <value t="str">
            <val>台灣銘板</val>
          </value>
        </values>
      </ddeItem>
      <ddeItem name="6596.TW-ID" advise="1">
        <values>
          <value t="str">
            <val>6596</val>
          </value>
        </values>
      </ddeItem>
      <ddeItem name="6596.TW-Name" advise="1">
        <values>
          <value t="str">
            <val>寬宏藝術</val>
          </value>
        </values>
      </ddeItem>
      <ddeItem name="6603.TW-ID" advise="1">
        <values>
          <value t="str">
            <val>6603</val>
          </value>
        </values>
      </ddeItem>
      <ddeItem name="6603.TW-Name" advise="1">
        <values>
          <value t="str">
            <val>富強鑫</val>
          </value>
        </values>
      </ddeItem>
      <ddeItem name="6609.TW-ID" advise="1">
        <values>
          <value t="str">
            <val>6609</val>
          </value>
        </values>
      </ddeItem>
      <ddeItem name="6609.TW-Name" advise="1">
        <values>
          <value t="str">
            <val>瀧澤科</val>
          </value>
        </values>
      </ddeItem>
      <ddeItem name="6612.TW-ID" advise="1">
        <values>
          <value t="str">
            <val>6612</val>
          </value>
        </values>
      </ddeItem>
      <ddeItem name="6612.TW-Name" advise="1">
        <values>
          <value t="str">
            <val>奈米醫材</val>
          </value>
        </values>
      </ddeItem>
      <ddeItem name="6613.TW-ID" advise="1">
        <values>
          <value t="str">
            <val>6613</val>
          </value>
        </values>
      </ddeItem>
      <ddeItem name="6613.TW-Name" advise="1">
        <values>
          <value t="str">
            <val>朋億*</val>
          </value>
        </values>
      </ddeItem>
      <ddeItem name="6615.TW-ID" advise="1">
        <values>
          <value t="str">
            <val>6615</val>
          </value>
        </values>
      </ddeItem>
      <ddeItem name="6615.TW-Name" advise="1">
        <values>
          <value t="str">
            <val>慧智</val>
          </value>
        </values>
      </ddeItem>
      <ddeItem name="6616.TW-ID" advise="1">
        <values>
          <value t="str">
            <val>6616</val>
          </value>
        </values>
      </ddeItem>
      <ddeItem name="6616.TW-Name" advise="1">
        <values>
          <value t="str">
            <val>特昇-KY</val>
          </value>
        </values>
      </ddeItem>
      <ddeItem name="6624.TW-ID" advise="1">
        <values>
          <value t="str">
            <val>6624</val>
          </value>
        </values>
      </ddeItem>
      <ddeItem name="6624.TW-Name" advise="1">
        <values>
          <value t="str">
            <val>萬年清</val>
          </value>
        </values>
      </ddeItem>
      <ddeItem name="6629.TW-ID" advise="1">
        <values>
          <value t="str">
            <val>6629</val>
          </value>
        </values>
      </ddeItem>
      <ddeItem name="6629.TW-Name" advise="1">
        <values>
          <value t="str">
            <val>泰金-KY</val>
          </value>
        </values>
      </ddeItem>
      <ddeItem name="6640.TW-ID" advise="1">
        <values>
          <value t="str">
            <val>6640</val>
          </value>
        </values>
      </ddeItem>
      <ddeItem name="6640.TW-Name" advise="1">
        <values>
          <value t="str">
            <val>均華</val>
          </value>
        </values>
      </ddeItem>
      <ddeItem name="6642.TW-ID" advise="1">
        <values>
          <value t="str">
            <val>6642</val>
          </value>
        </values>
      </ddeItem>
      <ddeItem name="6642.TW-Name" advise="1">
        <values>
          <value t="str">
            <val>富致</val>
          </value>
        </values>
      </ddeItem>
      <ddeItem name="6643.TW-ID" advise="1">
        <values>
          <value t="str">
            <val>6643</val>
          </value>
        </values>
      </ddeItem>
      <ddeItem name="6643.TW-Name" advise="1">
        <values>
          <value t="str">
            <val>M31</val>
          </value>
        </values>
      </ddeItem>
      <ddeItem name="6649.TW-ID" advise="1">
        <values>
          <value t="str">
            <val>6649</val>
          </value>
        </values>
      </ddeItem>
      <ddeItem name="6649.TW-Name" advise="1">
        <values>
          <value t="str">
            <val>台生材</val>
          </value>
        </values>
      </ddeItem>
      <ddeItem name="6651.TW-ID" advise="1">
        <values>
          <value t="str">
            <val>6651</val>
          </value>
        </values>
      </ddeItem>
      <ddeItem name="6651.TW-Name" advise="1">
        <values>
          <value t="str">
            <val>全宇昕</val>
          </value>
        </values>
      </ddeItem>
      <ddeItem name="6654.TW-ID" advise="1">
        <values>
          <value t="str">
            <val>6654</val>
          </value>
        </values>
      </ddeItem>
      <ddeItem name="6654.TW-Name" advise="1">
        <values>
          <value t="str">
            <val>天正國際</val>
          </value>
        </values>
      </ddeItem>
      <ddeItem name="6661.TW-ID" advise="1">
        <values>
          <value t="str">
            <val>6661</val>
          </value>
        </values>
      </ddeItem>
      <ddeItem name="6661.TW-Name" advise="1">
        <values>
          <value t="str">
            <val>威健生技</val>
          </value>
        </values>
      </ddeItem>
      <ddeItem name="6662.TW-ID" advise="1">
        <values>
          <value t="str">
            <val>6662</val>
          </value>
        </values>
      </ddeItem>
      <ddeItem name="6662.TW-Name" advise="1">
        <values>
          <value t="str">
            <val>樂斯科</val>
          </value>
        </values>
      </ddeItem>
      <ddeItem name="6664.TW-ID" advise="1">
        <values>
          <value t="str">
            <val>6664</val>
          </value>
        </values>
      </ddeItem>
      <ddeItem name="6664.TW-Name" advise="1">
        <values>
          <value t="str">
            <val>群翊</val>
          </value>
        </values>
      </ddeItem>
      <ddeItem name="6667.TW-ID" advise="1">
        <values>
          <value t="str">
            <val>6667</val>
          </value>
        </values>
      </ddeItem>
      <ddeItem name="6667.TW-Name" advise="1">
        <values>
          <value t="str">
            <val>信紘科</val>
          </value>
        </values>
      </ddeItem>
      <ddeItem name="6679.TW-ID" advise="1">
        <values>
          <value t="str">
            <val>6679</val>
          </value>
        </values>
      </ddeItem>
      <ddeItem name="6679.TW-Name" advise="1">
        <values>
          <value t="str">
            <val>鈺太</val>
          </value>
        </values>
      </ddeItem>
      <ddeItem name="6680.TW-ID" advise="1">
        <values>
          <value t="str">
            <val>6680</val>
          </value>
        </values>
      </ddeItem>
      <ddeItem name="6680.TW-Name" advise="1">
        <values>
          <value t="str">
            <val>鑫創電子</val>
          </value>
        </values>
      </ddeItem>
      <ddeItem name="6683.TW-ID" advise="1">
        <values>
          <value t="str">
            <val>6683</val>
          </value>
        </values>
      </ddeItem>
      <ddeItem name="6683.TW-Name" advise="1">
        <values>
          <value t="str">
            <val>雍智科技</val>
          </value>
        </values>
      </ddeItem>
      <ddeItem name="6684.TW-ID" advise="1">
        <values>
          <value t="str">
            <val>6684</val>
          </value>
        </values>
      </ddeItem>
      <ddeItem name="6684.TW-Name" advise="1">
        <values>
          <value t="str">
            <val>安格</val>
          </value>
        </values>
      </ddeItem>
      <ddeItem name="6690.TW-ID" advise="1">
        <values>
          <value t="str">
            <val>6690</val>
          </value>
        </values>
      </ddeItem>
      <ddeItem name="6690.TW-Name" advise="1">
        <values>
          <value t="str">
            <val>安碁資訊</val>
          </value>
        </values>
      </ddeItem>
      <ddeItem name="6693.TW-ID" advise="1">
        <values>
          <value t="str">
            <val>6693</val>
          </value>
        </values>
      </ddeItem>
      <ddeItem name="6693.TW-Name" advise="1">
        <values>
          <value t="str">
            <val>廣閎科</val>
          </value>
        </values>
      </ddeItem>
      <ddeItem name="6697.TW-ID" advise="1">
        <values>
          <value t="str">
            <val>6697</val>
          </value>
        </values>
      </ddeItem>
      <ddeItem name="6697.TW-Name" advise="1">
        <values>
          <value t="str">
            <val>東捷資訊</val>
          </value>
        </values>
      </ddeItem>
      <ddeItem name="6703.TW-ID" advise="1">
        <values>
          <value t="str">
            <val>6703</val>
          </value>
        </values>
      </ddeItem>
      <ddeItem name="6703.TW-Name" advise="1">
        <values>
          <value t="str">
            <val>軒郁</val>
          </value>
        </values>
      </ddeItem>
      <ddeItem name="6708.TW-ID" advise="1">
        <values>
          <value t="str">
            <val>6708</val>
          </value>
        </values>
      </ddeItem>
      <ddeItem name="6708.TW-Name" advise="1">
        <values>
          <value t="str">
            <val>天擎</val>
          </value>
        </values>
      </ddeItem>
      <ddeItem name="6712.TW-ID" advise="1">
        <values>
          <value t="str">
            <val>6712</val>
          </value>
        </values>
      </ddeItem>
      <ddeItem name="6712.TW-Name" advise="1">
        <values>
          <value t="str">
            <val>長聖</val>
          </value>
        </values>
      </ddeItem>
      <ddeItem name="6716.TW-ID" advise="1">
        <values>
          <value t="str">
            <val>6716</val>
          </value>
        </values>
      </ddeItem>
      <ddeItem name="6716.TW-Name" advise="1">
        <values>
          <value t="str">
            <val>應廣</val>
          </value>
        </values>
      </ddeItem>
      <ddeItem name="6721.TW-ID" advise="1">
        <values>
          <value t="str">
            <val>6721</val>
          </value>
        </values>
      </ddeItem>
      <ddeItem name="6721.TW-Name" advise="1">
        <values>
          <value t="str">
            <val>信實</val>
          </value>
        </values>
      </ddeItem>
      <ddeItem name="6727.TW-ID" advise="1">
        <values>
          <value t="str">
            <val>6727</val>
          </value>
        </values>
      </ddeItem>
      <ddeItem name="6727.TW-Name" advise="1">
        <values>
          <value t="str">
            <val>亞泰金屬</val>
          </value>
        </values>
      </ddeItem>
      <ddeItem name="6728.TW-ID" advise="1">
        <values>
          <value t="str">
            <val>6728</val>
          </value>
        </values>
      </ddeItem>
      <ddeItem name="6728.TW-Name" advise="1">
        <values>
          <value t="str">
            <val>上洋</val>
          </value>
        </values>
      </ddeItem>
      <ddeItem name="6732.TW-ID" advise="1">
        <values>
          <value t="str">
            <val>6732</val>
          </value>
        </values>
      </ddeItem>
      <ddeItem name="6732.TW-Name" advise="1">
        <values>
          <value t="str">
            <val>昇佳電子</val>
          </value>
        </values>
      </ddeItem>
      <ddeItem name="6733.TW-ID" advise="1">
        <values>
          <value t="str">
            <val>6733</val>
          </value>
        </values>
      </ddeItem>
      <ddeItem name="6733.TW-Name" advise="1">
        <values>
          <value t="str">
            <val>博晟生醫</val>
          </value>
        </values>
      </ddeItem>
      <ddeItem name="6735.TW-ID" advise="1">
        <values>
          <value t="str">
            <val>6735</val>
          </value>
        </values>
      </ddeItem>
      <ddeItem name="6735.TW-Name" advise="1">
        <values>
          <value t="str">
            <val>美達科技</val>
          </value>
        </values>
      </ddeItem>
      <ddeItem name="6741.TW-ID" advise="1">
        <values>
          <value t="str">
            <val>6741</val>
          </value>
        </values>
      </ddeItem>
      <ddeItem name="6741.TW-Name" advise="1">
        <values>
          <value t="str">
            <val>91APP*-KY</val>
          </value>
        </values>
      </ddeItem>
      <ddeItem name="6747.TW-ID" advise="1">
        <values>
          <value t="str">
            <val>6747</val>
          </value>
        </values>
      </ddeItem>
      <ddeItem name="6747.TW-Name" advise="1">
        <values>
          <value t="str">
            <val>亨泰光</val>
          </value>
        </values>
      </ddeItem>
      <ddeItem name="6751.TW-ID" advise="1">
        <values>
          <value t="str">
            <val>6751</val>
          </value>
        </values>
      </ddeItem>
      <ddeItem name="6751.TW-Name" advise="1">
        <values>
          <value t="str">
            <val>智聯服務</val>
          </value>
        </values>
      </ddeItem>
      <ddeItem name="6752.TW-ID" advise="1">
        <values>
          <value t="str">
            <val>6752</val>
          </value>
        </values>
      </ddeItem>
      <ddeItem name="6752.TW-Name" advise="1">
        <values>
          <value t="str">
            <val>叡揚</val>
          </value>
        </values>
      </ddeItem>
      <ddeItem name="6761.TW-ID" advise="1">
        <values>
          <value t="str">
            <val>6761</val>
          </value>
        </values>
      </ddeItem>
      <ddeItem name="6761.TW-Name" advise="1">
        <values>
          <value t="str">
            <val>穩得</val>
          </value>
        </values>
      </ddeItem>
      <ddeItem name="6762.TW-ID" advise="1">
        <values>
          <value t="str">
            <val>6762</val>
          </value>
        </values>
      </ddeItem>
      <ddeItem name="6762.TW-Name" advise="1">
        <values>
          <value t="str">
            <val>達亞</val>
          </value>
        </values>
      </ddeItem>
      <ddeItem name="6763.TW-ID" advise="1">
        <values>
          <value t="str">
            <val>6763</val>
          </value>
        </values>
      </ddeItem>
      <ddeItem name="6763.TW-Name" advise="1">
        <values>
          <value t="str">
            <val>綠界科技</val>
          </value>
        </values>
      </ddeItem>
      <ddeItem name="6767.TW-ID" advise="1">
        <values>
          <value t="str">
            <val>6767</val>
          </value>
        </values>
      </ddeItem>
      <ddeItem name="6767.TW-Name" advise="1">
        <values>
          <value t="str">
            <val>台微醫</val>
          </value>
        </values>
      </ddeItem>
      <ddeItem name="6788.TW-ID" advise="1">
        <values>
          <value t="str">
            <val>6788</val>
          </value>
        </values>
      </ddeItem>
      <ddeItem name="6788.TW-Name" advise="1">
        <values>
          <value t="str">
            <val>華景電</val>
          </value>
        </values>
      </ddeItem>
      <ddeItem name="6791.TW-ID" advise="1">
        <values>
          <value t="str">
            <val>6791</val>
          </value>
        </values>
      </ddeItem>
      <ddeItem name="6791.TW-Name" advise="1">
        <values>
          <value t="str">
            <val>虎門科技</val>
          </value>
        </values>
      </ddeItem>
      <ddeItem name="6803.TW-ID" advise="1">
        <values>
          <value t="str">
            <val>6803</val>
          </value>
        </values>
      </ddeItem>
      <ddeItem name="6803.TW-Name" advise="1">
        <values>
          <value t="str">
            <val>崑鼎</val>
          </value>
        </values>
      </ddeItem>
      <ddeItem name="6804.TW-ID" advise="1">
        <values>
          <value t="str">
            <val>6804</val>
          </value>
        </values>
      </ddeItem>
      <ddeItem name="6804.TW-Name" advise="1">
        <values>
          <value t="str">
            <val>明係</val>
          </value>
        </values>
      </ddeItem>
      <ddeItem name="6811.TW-ID" advise="1">
        <values>
          <value t="str">
            <val>6811</val>
          </value>
        </values>
      </ddeItem>
      <ddeItem name="6811.TW-Name" advise="1">
        <values>
          <value t="str">
            <val>宏碁資訊</val>
          </value>
        </values>
      </ddeItem>
      <ddeItem name="6821.TW-ID" advise="1">
        <values>
          <value t="str">
            <val>6821</val>
          </value>
        </values>
      </ddeItem>
      <ddeItem name="6821.TW-Name" advise="1">
        <values>
          <value t="str">
            <val>聯寶</val>
          </value>
        </values>
      </ddeItem>
      <ddeItem name="6823.TW-ID" advise="1">
        <values>
          <value t="str">
            <val>6823</val>
          </value>
        </values>
      </ddeItem>
      <ddeItem name="6823.TW-Name" advise="1">
        <values>
          <value t="str">
            <val>濾能</val>
          </value>
        </values>
      </ddeItem>
      <ddeItem name="6829.TW-ID" advise="1">
        <values>
          <value t="str">
            <val>6829</val>
          </value>
        </values>
      </ddeItem>
      <ddeItem name="6829.TW-Name" advise="1">
        <values>
          <value t="str">
            <val>千附精密</val>
          </value>
        </values>
      </ddeItem>
      <ddeItem name="6840.TW-ID" advise="1">
        <values>
          <value t="str">
            <val>6840</val>
          </value>
        </values>
      </ddeItem>
      <ddeItem name="6840.TW-Name" advise="1">
        <values>
          <value t="str">
            <val>東研信超</val>
          </value>
        </values>
      </ddeItem>
      <ddeItem name="6841.TW-ID" advise="1">
        <values>
          <value t="str">
            <val>6841</val>
          </value>
        </values>
      </ddeItem>
      <ddeItem name="6841.TW-Name" advise="1">
        <values>
          <value t="str">
            <val>長佳智能</val>
          </value>
        </values>
      </ddeItem>
      <ddeItem name="6843.TW-ID" advise="1">
        <values>
          <value t="str">
            <val>6843</val>
          </value>
        </values>
      </ddeItem>
      <ddeItem name="6843.TW-Name" advise="1">
        <values>
          <value t="str">
            <val>進典</val>
          </value>
        </values>
      </ddeItem>
      <ddeItem name="6846.TW-ID" advise="1">
        <values>
          <value t="str">
            <val>6846</val>
          </value>
        </values>
      </ddeItem>
      <ddeItem name="6846.TW-Name" advise="1">
        <values>
          <value t="str">
            <val>綠茵</val>
          </value>
        </values>
      </ddeItem>
      <ddeItem name="6855.TW-ID" advise="1">
        <values>
          <value t="str">
            <val>6855</val>
          </value>
        </values>
      </ddeItem>
      <ddeItem name="6855.TW-Name" advise="1">
        <values>
          <value t="str">
            <val>數泓科</val>
          </value>
        </values>
      </ddeItem>
      <ddeItem name="6856.TW-ID" advise="1">
        <values>
          <value t="str">
            <val>6856</val>
          </value>
        </values>
      </ddeItem>
      <ddeItem name="6856.TW-Name" advise="1">
        <values>
          <value t="str">
            <val>鑫傳</val>
          </value>
        </values>
      </ddeItem>
      <ddeItem name="6859.TW-ID" advise="1">
        <values>
          <value t="str">
            <val>6859</val>
          </value>
        </values>
      </ddeItem>
      <ddeItem name="6859.TW-Name" advise="1">
        <values>
          <value t="str">
            <val>伯特光</val>
          </value>
        </values>
      </ddeItem>
      <ddeItem name="6865.TW-ID" advise="1">
        <values>
          <value t="str">
            <val>6865</val>
          </value>
        </values>
      </ddeItem>
      <ddeItem name="6865.TW-Name" advise="1">
        <values>
          <value t="str">
            <val>偉康科技</val>
          </value>
        </values>
      </ddeItem>
      <ddeItem name="6870.TW-ID" advise="1">
        <values>
          <value t="str">
            <val>6870</val>
          </value>
        </values>
      </ddeItem>
      <ddeItem name="6870.TW-Name" advise="1">
        <values>
          <value t="str">
            <val>騰雲</val>
          </value>
        </values>
      </ddeItem>
      <ddeItem name="6874.TW-ID" advise="1">
        <values>
          <value t="str">
            <val>6874</val>
          </value>
        </values>
      </ddeItem>
      <ddeItem name="6874.TW-Name" advise="1">
        <values>
          <value t="str">
            <val>倍力</val>
          </value>
        </values>
      </ddeItem>
      <ddeItem name="6877.TW-ID" advise="1">
        <values>
          <value t="str">
            <val>6877</val>
          </value>
        </values>
      </ddeItem>
      <ddeItem name="6877.TW-Name" advise="1">
        <values>
          <value t="str">
            <val>鏵友益</val>
          </value>
        </values>
      </ddeItem>
      <ddeItem name="6894.TW-ID" advise="1">
        <values>
          <value t="str">
            <val>6894</val>
          </value>
        </values>
      </ddeItem>
      <ddeItem name="6894.TW-Name" advise="1">
        <values>
          <value t="str">
            <val>衛司特</val>
          </value>
        </values>
      </ddeItem>
      <ddeItem name="6895.TW-ID" advise="1">
        <values>
          <value t="str">
            <val>6895</val>
          </value>
        </values>
      </ddeItem>
      <ddeItem name="6895.TW-Name" advise="1">
        <values>
          <value t="str">
            <val>宏碩系統</val>
          </value>
        </values>
      </ddeItem>
      <ddeItem name="6904.TW-ID" advise="1">
        <values>
          <value t="str">
            <val>6904</val>
          </value>
        </values>
      </ddeItem>
      <ddeItem name="6904.TW-Name" advise="1">
        <values>
          <value t="str">
            <val>伯鑫</val>
          </value>
        </values>
      </ddeItem>
      <ddeItem name="6922.TW-ID" advise="1">
        <values>
          <value t="str">
            <val>6922</val>
          </value>
        </values>
      </ddeItem>
      <ddeItem name="6922.TW-Name" advise="1">
        <values>
          <value t="str">
            <val>宸曜</val>
          </value>
        </values>
      </ddeItem>
      <ddeItem name="7402.TW-ID" advise="1">
        <values>
          <value t="str">
            <val>7402</val>
          </value>
        </values>
      </ddeItem>
      <ddeItem name="7402.TW-Name" advise="1">
        <values>
          <value t="str">
            <val>邑錡</val>
          </value>
        </values>
      </ddeItem>
      <ddeItem name="7556.TW-ID" advise="1">
        <values>
          <value t="str">
            <val>7556</val>
          </value>
        </values>
      </ddeItem>
      <ddeItem name="7556.TW-Name" advise="1">
        <values>
          <value t="str">
            <val>意德士</val>
          </value>
        </values>
      </ddeItem>
      <ddeItem name="8024.TW-ID" advise="1">
        <values>
          <value t="str">
            <val>8024</val>
          </value>
        </values>
      </ddeItem>
      <ddeItem name="8024.TW-Name" advise="1">
        <values>
          <value t="str">
            <val>佑華</val>
          </value>
        </values>
      </ddeItem>
      <ddeItem name="8027.TW-ID" advise="1">
        <values>
          <value t="str">
            <val>8027</val>
          </value>
        </values>
      </ddeItem>
      <ddeItem name="8027.TW-Name" advise="1">
        <values>
          <value t="str">
            <val>鈦昇</val>
          </value>
        </values>
      </ddeItem>
      <ddeItem name="8032.TW-ID" advise="1">
        <values>
          <value t="str">
            <val>8032</val>
          </value>
        </values>
      </ddeItem>
      <ddeItem name="8032.TW-Name" advise="1">
        <values>
          <value t="str">
            <val>光菱</val>
          </value>
        </values>
      </ddeItem>
      <ddeItem name="8034.TW-ID" advise="1">
        <values>
          <value t="str">
            <val>8034</val>
          </value>
        </values>
      </ddeItem>
      <ddeItem name="8034.TW-Name" advise="1">
        <values>
          <value t="str">
            <val>榮群</val>
          </value>
        </values>
      </ddeItem>
      <ddeItem name="8038.TW-ID" advise="1">
        <values>
          <value t="str">
            <val>8038</val>
          </value>
        </values>
      </ddeItem>
      <ddeItem name="8038.TW-Name" advise="1">
        <values>
          <value t="str">
            <val>長園科</val>
          </value>
        </values>
      </ddeItem>
      <ddeItem name="8040.TW-ID" advise="1">
        <values>
          <value t="str">
            <val>8040</val>
          </value>
        </values>
      </ddeItem>
      <ddeItem name="8040.TW-Name" advise="1">
        <values>
          <value t="str">
            <val>九暘</val>
          </value>
        </values>
      </ddeItem>
      <ddeItem name="8042.TW-ID" advise="1">
        <values>
          <value t="str">
            <val>8042</val>
          </value>
        </values>
      </ddeItem>
      <ddeItem name="8042.TW-Name" advise="1">
        <values>
          <value t="str">
            <val>金山電</val>
          </value>
        </values>
      </ddeItem>
      <ddeItem name="8043.TW-ID" advise="1">
        <values>
          <value t="str">
            <val>8043</val>
          </value>
        </values>
      </ddeItem>
      <ddeItem name="8043.TW-Name" advise="1">
        <values>
          <value t="str">
            <val>蜜望實</val>
          </value>
        </values>
      </ddeItem>
      <ddeItem name="8044.TW-ID" advise="1">
        <values>
          <value t="str">
            <val>8044</val>
          </value>
        </values>
      </ddeItem>
      <ddeItem name="8044.TW-Name" advise="1">
        <values>
          <value t="str">
            <val>網家</val>
          </value>
        </values>
      </ddeItem>
      <ddeItem name="8047.TW-ID" advise="1">
        <values>
          <value t="str">
            <val>8047</val>
          </value>
        </values>
      </ddeItem>
      <ddeItem name="8047.TW-Name" advise="1">
        <values>
          <value t="str">
            <val>星雲</val>
          </value>
        </values>
      </ddeItem>
      <ddeItem name="8048.TW-ID" advise="1">
        <values>
          <value t="str">
            <val>8048</val>
          </value>
        </values>
      </ddeItem>
      <ddeItem name="8048.TW-Name" advise="1">
        <values>
          <value t="str">
            <val>德勝</val>
          </value>
        </values>
      </ddeItem>
      <ddeItem name="8049.TW-ID" advise="1">
        <values>
          <value t="str">
            <val>8049</val>
          </value>
        </values>
      </ddeItem>
      <ddeItem name="8049.TW-Name" advise="1">
        <values>
          <value t="str">
            <val>晶采</val>
          </value>
        </values>
      </ddeItem>
      <ddeItem name="8050.TW-ID" advise="1">
        <values>
          <value t="str">
            <val>8050</val>
          </value>
        </values>
      </ddeItem>
      <ddeItem name="8050.TW-Name" advise="1">
        <values>
          <value t="str">
            <val>廣積</val>
          </value>
        </values>
      </ddeItem>
      <ddeItem name="8054.TW-ID" advise="1">
        <values>
          <value t="str">
            <val>8054</val>
          </value>
        </values>
      </ddeItem>
      <ddeItem name="8054.TW-Name" advise="1">
        <values>
          <value t="str">
            <val>安國</val>
          </value>
        </values>
      </ddeItem>
      <ddeItem name="8059.TW-ID" advise="1">
        <values>
          <value t="str">
            <val>8059</val>
          </value>
        </values>
      </ddeItem>
      <ddeItem name="8059.TW-Name" advise="1">
        <values>
          <value t="str">
            <val>凱碩</val>
          </value>
        </values>
      </ddeItem>
      <ddeItem name="8064.TW-ID" advise="1">
        <values>
          <value t="str">
            <val>8064</val>
          </value>
        </values>
      </ddeItem>
      <ddeItem name="8064.TW-Name" advise="1">
        <values>
          <value t="str">
            <val>東捷</val>
          </value>
        </values>
      </ddeItem>
      <ddeItem name="8066.TW-ID" advise="1">
        <values>
          <value t="str">
            <val>8066</val>
          </value>
        </values>
      </ddeItem>
      <ddeItem name="8066.TW-Name" advise="1">
        <values>
          <value t="str">
            <val>來思達</val>
          </value>
        </values>
      </ddeItem>
      <ddeItem name="8067.TW-ID" advise="1">
        <values>
          <value t="str">
            <val>8067</val>
          </value>
        </values>
      </ddeItem>
      <ddeItem name="8067.TW-Name" advise="1">
        <values>
          <value t="str">
            <val>志旭</val>
          </value>
        </values>
      </ddeItem>
      <ddeItem name="8068.TW-ID" advise="1">
        <values>
          <value t="str">
            <val>8068</val>
          </value>
        </values>
      </ddeItem>
      <ddeItem name="8068.TW-Name" advise="1">
        <values>
          <value t="str">
            <val>全達</val>
          </value>
        </values>
      </ddeItem>
      <ddeItem name="8069.TW-ID" advise="1">
        <values>
          <value t="str">
            <val>8069</val>
          </value>
        </values>
      </ddeItem>
      <ddeItem name="8069.TW-Name" advise="1">
        <values>
          <value t="str">
            <val>元太</val>
          </value>
        </values>
      </ddeItem>
      <ddeItem name="8071.TW-ID" advise="1">
        <values>
          <value t="str">
            <val>8071</val>
          </value>
        </values>
      </ddeItem>
      <ddeItem name="8071.TW-Name" advise="1">
        <values>
          <value t="str">
            <val>能率網通</val>
          </value>
        </values>
      </ddeItem>
      <ddeItem name="8074.TW-ID" advise="1">
        <values>
          <value t="str">
            <val>8074</val>
          </value>
        </values>
      </ddeItem>
      <ddeItem name="8074.TW-Name" advise="1">
        <values>
          <value t="str">
            <val>鉅橡</val>
          </value>
        </values>
      </ddeItem>
      <ddeItem name="8076.TW-ID" advise="1">
        <values>
          <value t="str">
            <val>8076</val>
          </value>
        </values>
      </ddeItem>
      <ddeItem name="8076.TW-Name" advise="1">
        <values>
          <value t="str">
            <val>伍豐</val>
          </value>
        </values>
      </ddeItem>
      <ddeItem name="8077.TW-ID" advise="1">
        <values>
          <value t="str">
            <val>8077</val>
          </value>
        </values>
      </ddeItem>
      <ddeItem name="8077.TW-Name" advise="1">
        <values>
          <value t="str">
            <val>洛碁</val>
          </value>
        </values>
      </ddeItem>
      <ddeItem name="8083.TW-ID" advise="1">
        <values>
          <value t="str">
            <val>8083</val>
          </value>
        </values>
      </ddeItem>
      <ddeItem name="8083.TW-Name" advise="1">
        <values>
          <value t="str">
            <val>瑞穎</val>
          </value>
        </values>
      </ddeItem>
      <ddeItem name="8084.TW-ID" advise="1">
        <values>
          <value t="str">
            <val>8084</val>
          </value>
        </values>
      </ddeItem>
      <ddeItem name="8084.TW-Name" advise="1">
        <values>
          <value t="str">
            <val>巨虹</val>
          </value>
        </values>
      </ddeItem>
      <ddeItem name="8085.TW-ID" advise="1">
        <values>
          <value t="str">
            <val>8085</val>
          </value>
        </values>
      </ddeItem>
      <ddeItem name="8085.TW-Name" advise="1">
        <values>
          <value t="str">
            <val>福華</val>
          </value>
        </values>
      </ddeItem>
      <ddeItem name="8086.TW-ID" advise="1">
        <values>
          <value t="str">
            <val>8086</val>
          </value>
        </values>
      </ddeItem>
      <ddeItem name="8086.TW-Name" advise="1">
        <values>
          <value t="str">
            <val>宏捷科</val>
          </value>
        </values>
      </ddeItem>
      <ddeItem name="8087.TW-ID" advise="1">
        <values>
          <value t="str">
            <val>8087</val>
          </value>
        </values>
      </ddeItem>
      <ddeItem name="8087.TW-Name" advise="1">
        <values>
          <value t="str">
            <val>華鎂鑫</val>
          </value>
        </values>
      </ddeItem>
      <ddeItem name="8088.TW-ID" advise="1">
        <values>
          <value t="str">
            <val>8088</val>
          </value>
        </values>
      </ddeItem>
      <ddeItem name="8088.TW-Name" advise="1">
        <values>
          <value t="str">
            <val>品安</val>
          </value>
        </values>
      </ddeItem>
      <ddeItem name="8089.TW-ID" advise="1">
        <values>
          <value t="str">
            <val>8089</val>
          </value>
        </values>
      </ddeItem>
      <ddeItem name="8089.TW-Name" advise="1">
        <values>
          <value t="str">
            <val>康全電訊</val>
          </value>
        </values>
      </ddeItem>
      <ddeItem name="8091.TW-ID" advise="1">
        <values>
          <value t="str">
            <val>8091</val>
          </value>
        </values>
      </ddeItem>
      <ddeItem name="8091.TW-Name" advise="1">
        <values>
          <value t="str">
            <val>翔名</val>
          </value>
        </values>
      </ddeItem>
      <ddeItem name="8092.TW-ID" advise="1">
        <values>
          <value t="str">
            <val>8092</val>
          </value>
        </values>
      </ddeItem>
      <ddeItem name="8092.TW-Name" advise="1">
        <values>
          <value t="str">
            <val>建暐</val>
          </value>
        </values>
      </ddeItem>
      <ddeItem name="8093.TW-ID" advise="1">
        <values>
          <value t="str">
            <val>8093</val>
          </value>
        </values>
      </ddeItem>
      <ddeItem name="8093.TW-Name" advise="1">
        <values>
          <value t="str">
            <val>保銳</val>
          </value>
        </values>
      </ddeItem>
      <ddeItem name="8096.TW-ID" advise="1">
        <values>
          <value t="str">
            <val>8096</val>
          </value>
        </values>
      </ddeItem>
      <ddeItem name="8096.TW-Name" advise="1">
        <values>
          <value t="str">
            <val>擎亞</val>
          </value>
        </values>
      </ddeItem>
      <ddeItem name="8097.TW-ID" advise="1">
        <values>
          <value t="str">
            <val>8097</val>
          </value>
        </values>
      </ddeItem>
      <ddeItem name="8097.TW-Name" advise="1">
        <values>
          <value t="str">
            <val>常珵</val>
          </value>
        </values>
      </ddeItem>
      <ddeItem name="8099.TW-ID" advise="1">
        <values>
          <value t="str">
            <val>8099</val>
          </value>
        </values>
      </ddeItem>
      <ddeItem name="8099.TW-Name" advise="1">
        <values>
          <value t="str">
            <val>大世科</val>
          </value>
        </values>
      </ddeItem>
      <ddeItem name="8107.TW-ID" advise="1">
        <values>
          <value t="str">
            <val>8107</val>
          </value>
        </values>
      </ddeItem>
      <ddeItem name="8107.TW-Name" advise="1">
        <values>
          <value t="str">
            <val>大億金茂</val>
          </value>
        </values>
      </ddeItem>
      <ddeItem name="8109.TW-ID" advise="1">
        <values>
          <value t="str">
            <val>8109</val>
          </value>
        </values>
      </ddeItem>
      <ddeItem name="8109.TW-Name" advise="1">
        <values>
          <value t="str">
            <val>博大</val>
          </value>
        </values>
      </ddeItem>
      <ddeItem name="8111.TW-ID" advise="1">
        <values>
          <value t="str">
            <val>8111</val>
          </value>
        </values>
      </ddeItem>
      <ddeItem name="8111.TW-Name" advise="1">
        <values>
          <value t="str">
            <val>立碁</val>
          </value>
        </values>
      </ddeItem>
      <ddeItem name="8121.TW-ID" advise="1">
        <values>
          <value t="str">
            <val>8121</val>
          </value>
        </values>
      </ddeItem>
      <ddeItem name="8121.TW-Name" advise="1">
        <values>
          <value t="str">
            <val>越峰</val>
          </value>
        </values>
      </ddeItem>
      <ddeItem name="8147.TW-ID" advise="1">
        <values>
          <value t="str">
            <val>8147</val>
          </value>
        </values>
      </ddeItem>
      <ddeItem name="8147.TW-Name" advise="1">
        <values>
          <value t="str">
            <val>正淩</val>
          </value>
        </values>
      </ddeItem>
      <ddeItem name="8155.TW-ID" advise="1">
        <values>
          <value t="str">
            <val>8155</val>
          </value>
        </values>
      </ddeItem>
      <ddeItem name="8155.TW-Name" advise="1">
        <values>
          <value t="str">
            <val>博智</val>
          </value>
        </values>
      </ddeItem>
      <ddeItem name="8171.TW-ID" advise="1">
        <values>
          <value t="str">
            <val>8171</val>
          </value>
        </values>
      </ddeItem>
      <ddeItem name="8171.TW-Name" advise="1">
        <values>
          <value t="str">
            <val>天宇</val>
          </value>
        </values>
      </ddeItem>
      <ddeItem name="8176.TW-ID" advise="1">
        <values>
          <value t="str">
            <val>8176</val>
          </value>
        </values>
      </ddeItem>
      <ddeItem name="8176.TW-Name" advise="1">
        <values>
          <value t="str">
            <val>智捷</val>
          </value>
        </values>
      </ddeItem>
      <ddeItem name="8182.TW-ID" advise="1">
        <values>
          <value t="str">
            <val>8182</val>
          </value>
        </values>
      </ddeItem>
      <ddeItem name="8182.TW-Name" advise="1">
        <values>
          <value t="str">
            <val>加高</val>
          </value>
        </values>
      </ddeItem>
      <ddeItem name="8183.TW-ID" advise="1">
        <values>
          <value t="str">
            <val>8183</val>
          </value>
        </values>
      </ddeItem>
      <ddeItem name="8183.TW-Name" advise="1">
        <values>
          <value t="str">
            <val>精星</val>
          </value>
        </values>
      </ddeItem>
      <ddeItem name="8227.TW-ID" advise="1">
        <values>
          <value t="str">
            <val>8227</val>
          </value>
        </values>
      </ddeItem>
      <ddeItem name="8227.TW-Name" advise="1">
        <values>
          <value t="str">
            <val>巨有科技</val>
          </value>
        </values>
      </ddeItem>
      <ddeItem name="8234.TW-ID" advise="1">
        <values>
          <value t="str">
            <val>8234</val>
          </value>
        </values>
      </ddeItem>
      <ddeItem name="8234.TW-Name" advise="1">
        <values>
          <value t="str">
            <val>新漢</val>
          </value>
        </values>
      </ddeItem>
      <ddeItem name="8240.TW-ID" advise="1">
        <values>
          <value t="str">
            <val>8240</val>
          </value>
        </values>
      </ddeItem>
      <ddeItem name="8240.TW-Name" advise="1">
        <values>
          <value t="str">
            <val>華宏</val>
          </value>
        </values>
      </ddeItem>
      <ddeItem name="8255.TW-ID" advise="1">
        <values>
          <value t="str">
            <val>8255</val>
          </value>
        </values>
      </ddeItem>
      <ddeItem name="8255.TW-Name" advise="1">
        <values>
          <value t="str">
            <val>朋程</val>
          </value>
        </values>
      </ddeItem>
      <ddeItem name="8277.TW-ID" advise="1">
        <values>
          <value t="str">
            <val>8277</val>
          </value>
        </values>
      </ddeItem>
      <ddeItem name="8277.TW-Name" advise="1">
        <values>
          <value t="str">
            <val>商丞</val>
          </value>
        </values>
      </ddeItem>
      <ddeItem name="8279.TW-ID" advise="1">
        <values>
          <value t="str">
            <val>8279</val>
          </value>
        </values>
      </ddeItem>
      <ddeItem name="8279.TW-Name" advise="1">
        <values>
          <value t="str">
            <val>生展</val>
          </value>
        </values>
      </ddeItem>
      <ddeItem name="8284.TW-ID" advise="1">
        <values>
          <value t="str">
            <val>8284</val>
          </value>
        </values>
      </ddeItem>
      <ddeItem name="8284.TW-Name" advise="1">
        <values>
          <value t="str">
            <val>三竹</val>
          </value>
        </values>
      </ddeItem>
      <ddeItem name="8289.TW-ID" advise="1">
        <values>
          <value t="str">
            <val>8289</val>
          </value>
        </values>
      </ddeItem>
      <ddeItem name="8289.TW-Name" advise="1">
        <values>
          <value t="str">
            <val>泰藝</val>
          </value>
        </values>
      </ddeItem>
      <ddeItem name="8291.TW-ID" advise="1">
        <values>
          <value t="str">
            <val>8291</val>
          </value>
        </values>
      </ddeItem>
      <ddeItem name="8291.TW-Name" advise="1">
        <values>
          <value t="str">
            <val>尚茂</val>
          </value>
        </values>
      </ddeItem>
      <ddeItem name="8299.TW-ID" advise="1">
        <values>
          <value t="str">
            <val>8299</val>
          </value>
        </values>
      </ddeItem>
      <ddeItem name="8299.TW-Name" advise="1">
        <values>
          <value t="str">
            <val>群聯</val>
          </value>
        </values>
      </ddeItem>
      <ddeItem name="8342.TW-ID" advise="1">
        <values>
          <value t="str">
            <val>8342</val>
          </value>
        </values>
      </ddeItem>
      <ddeItem name="8342.TW-Name" advise="1">
        <values>
          <value t="str">
            <val>益張</val>
          </value>
        </values>
      </ddeItem>
      <ddeItem name="8349.TW-ID" advise="1">
        <values>
          <value t="str">
            <val>8349</val>
          </value>
        </values>
      </ddeItem>
      <ddeItem name="8349.TW-Name" advise="1">
        <values>
          <value t="str">
            <val>恒耀</val>
          </value>
        </values>
      </ddeItem>
      <ddeItem name="8354.TW-ID" advise="1">
        <values>
          <value t="str">
            <val>8354</val>
          </value>
        </values>
      </ddeItem>
      <ddeItem name="8354.TW-Name" advise="1">
        <values>
          <value t="str">
            <val>冠好</val>
          </value>
        </values>
      </ddeItem>
      <ddeItem name="8358.TW-ID" advise="1">
        <values>
          <value t="str">
            <val>8358</val>
          </value>
        </values>
      </ddeItem>
      <ddeItem name="8358.TW-Name" advise="1">
        <values>
          <value t="str">
            <val>金居</val>
          </value>
        </values>
      </ddeItem>
      <ddeItem name="8383.TW-ID" advise="1">
        <values>
          <value t="str">
            <val>8383</val>
          </value>
        </values>
      </ddeItem>
      <ddeItem name="8383.TW-Name" advise="1">
        <values>
          <value t="str">
            <val>千附</val>
          </value>
        </values>
      </ddeItem>
      <ddeItem name="8390.TW-ID" advise="1">
        <values>
          <value t="str">
            <val>8390</val>
          </value>
        </values>
      </ddeItem>
      <ddeItem name="8390.TW-Name" advise="1">
        <values>
          <value t="str">
            <val>金益鼎</val>
          </value>
        </values>
      </ddeItem>
      <ddeItem name="8401.TW-ID" advise="1">
        <values>
          <value t="str">
            <val>8401</val>
          </value>
        </values>
      </ddeItem>
      <ddeItem name="8401.TW-Name" advise="1">
        <values>
          <value t="str">
            <val>白紗科</val>
          </value>
        </values>
      </ddeItem>
      <ddeItem name="8403.TW-ID" advise="1">
        <values>
          <value t="str">
            <val>8403</val>
          </value>
        </values>
      </ddeItem>
      <ddeItem name="8403.TW-Name" advise="1">
        <values>
          <value t="str">
            <val>盛弘</val>
          </value>
        </values>
      </ddeItem>
      <ddeItem name="8409.TW-ID" advise="1">
        <values>
          <value t="str">
            <val>8409</val>
          </value>
        </values>
      </ddeItem>
      <ddeItem name="8409.TW-Name" advise="1">
        <values>
          <value t="str">
            <val>商之器</val>
          </value>
        </values>
      </ddeItem>
      <ddeItem name="8410.TW-ID" advise="1">
        <values>
          <value t="str">
            <val>8410</val>
          </value>
        </values>
      </ddeItem>
      <ddeItem name="8410.TW-Name" advise="1">
        <values>
          <value t="str">
            <val>森田</val>
          </value>
        </values>
      </ddeItem>
      <ddeItem name="8415.TW-ID" advise="1">
        <values>
          <value t="str">
            <val>8415</val>
          </value>
        </values>
      </ddeItem>
      <ddeItem name="8415.TW-Name" advise="1">
        <values>
          <value t="str">
            <val>大國鋼</val>
          </value>
        </values>
      </ddeItem>
      <ddeItem name="8416.TW-ID" advise="1">
        <values>
          <value t="str">
            <val>8416</val>
          </value>
        </values>
      </ddeItem>
      <ddeItem name="8416.TW-Name" advise="1">
        <values>
          <value t="str">
            <val>實威</val>
          </value>
        </values>
      </ddeItem>
      <ddeItem name="8418.TW-ID" advise="1">
        <values>
          <value t="str">
            <val>8418</val>
          </value>
        </values>
      </ddeItem>
      <ddeItem name="8418.TW-Name" advise="1">
        <values>
          <value t="str">
            <val>捷必勝-KY</val>
          </value>
        </values>
      </ddeItem>
      <ddeItem name="8420.TW-ID" advise="1">
        <values>
          <value t="str">
            <val>8420</val>
          </value>
        </values>
      </ddeItem>
      <ddeItem name="8420.TW-Name" advise="1">
        <values>
          <value t="str">
            <val>明揚</val>
          </value>
        </values>
      </ddeItem>
      <ddeItem name="8421.TW-ID" advise="1">
        <values>
          <value t="str">
            <val>8421</val>
          </value>
        </values>
      </ddeItem>
      <ddeItem name="8421.TW-Name" advise="1">
        <values>
          <value t="str">
            <val>旭源</val>
          </value>
        </values>
      </ddeItem>
      <ddeItem name="8423.TW-ID" advise="1">
        <values>
          <value t="str">
            <val>8423</val>
          </value>
        </values>
      </ddeItem>
      <ddeItem name="8423.TW-Name" advise="1">
        <values>
          <value t="str">
            <val>保綠-KY</val>
          </value>
        </values>
      </ddeItem>
      <ddeItem name="8424.TW-ID" advise="1">
        <values>
          <value t="str">
            <val>8424</val>
          </value>
        </values>
      </ddeItem>
      <ddeItem name="8424.TW-Name" advise="1">
        <values>
          <value t="str">
            <val>惠普</val>
          </value>
        </values>
      </ddeItem>
      <ddeItem name="8426.TW-ID" advise="1">
        <values>
          <value t="str">
            <val>8426</val>
          </value>
        </values>
      </ddeItem>
      <ddeItem name="8426.TW-Name" advise="1">
        <values>
          <value t="str">
            <val>紅木-KY</val>
          </value>
        </values>
      </ddeItem>
      <ddeItem name="8431.TW-ID" advise="1">
        <values>
          <value t="str">
            <val>8431</val>
          </value>
        </values>
      </ddeItem>
      <ddeItem name="8431.TW-Name" advise="1">
        <values>
          <value t="str">
            <val>匯鑽科</val>
          </value>
        </values>
      </ddeItem>
      <ddeItem name="8432.TW-ID" advise="1">
        <values>
          <value t="str">
            <val>8432</val>
          </value>
        </values>
      </ddeItem>
      <ddeItem name="8432.TW-Name" advise="1">
        <values>
          <value t="str">
            <val>東生華</val>
          </value>
        </values>
      </ddeItem>
      <ddeItem name="8433.TW-ID" advise="1">
        <values>
          <value t="str">
            <val>8433</val>
          </value>
        </values>
      </ddeItem>
      <ddeItem name="8433.TW-Name" advise="1">
        <values>
          <value t="str">
            <val>弘帆</val>
          </value>
        </values>
      </ddeItem>
      <ddeItem name="8435.TW-ID" advise="1">
        <values>
          <value t="str">
            <val>8435</val>
          </value>
        </values>
      </ddeItem>
      <ddeItem name="8435.TW-Name" advise="1">
        <values>
          <value t="str">
            <val>鉅邁</val>
          </value>
        </values>
      </ddeItem>
      <ddeItem name="8436.TW-ID" advise="1">
        <values>
          <value t="str">
            <val>8436</val>
          </value>
        </values>
      </ddeItem>
      <ddeItem name="8436.TW-Name" advise="1">
        <values>
          <value t="str">
            <val>大江</val>
          </value>
        </values>
      </ddeItem>
      <ddeItem name="8437.TW-ID" advise="1">
        <values>
          <value t="str">
            <val>8437</val>
          </value>
        </values>
      </ddeItem>
      <ddeItem name="8437.TW-Name" advise="1">
        <values>
          <value t="str">
            <val>大地-KY</val>
          </value>
        </values>
      </ddeItem>
      <ddeItem name="8440.TW-ID" advise="1">
        <values>
          <value t="str">
            <val>8440</val>
          </value>
        </values>
      </ddeItem>
      <ddeItem name="8440.TW-Name" advise="1">
        <values>
          <value t="str">
            <val>綠電</val>
          </value>
        </values>
      </ddeItem>
      <ddeItem name="8444.TW-ID" advise="1">
        <values>
          <value t="str">
            <val>8444</val>
          </value>
        </values>
      </ddeItem>
      <ddeItem name="8444.TW-Name" advise="1">
        <values>
          <value t="str">
            <val>綠河-KY</val>
          </value>
        </values>
      </ddeItem>
      <ddeItem name="8446.TW-ID" advise="1">
        <values>
          <value t="str">
            <val>8446</val>
          </value>
        </values>
      </ddeItem>
      <ddeItem name="8446.TW-Name" advise="1">
        <values>
          <value t="str">
            <val>華研</val>
          </value>
        </values>
      </ddeItem>
      <ddeItem name="8450.TW-ID" advise="1">
        <values>
          <value t="str">
            <val>8450</val>
          </value>
        </values>
      </ddeItem>
      <ddeItem name="8450.TW-Name" advise="1">
        <values>
          <value t="str">
            <val>霹靂</val>
          </value>
        </values>
      </ddeItem>
      <ddeItem name="8455.TW-ID" advise="1">
        <values>
          <value t="str">
            <val>8455</val>
          </value>
        </values>
      </ddeItem>
      <ddeItem name="8455.TW-Name" advise="1">
        <values>
          <value t="str">
            <val>大拓-KY</val>
          </value>
        </values>
      </ddeItem>
      <ddeItem name="8472.TW-ID" advise="1">
        <values>
          <value t="str">
            <val>8472</val>
          </value>
        </values>
      </ddeItem>
      <ddeItem name="8472.TW-Name" advise="1">
        <values>
          <value t="str">
            <val>夠麻吉</val>
          </value>
        </values>
      </ddeItem>
      <ddeItem name="8477.TW-ID" advise="1">
        <values>
          <value t="str">
            <val>8477</val>
          </value>
        </values>
      </ddeItem>
      <ddeItem name="8477.TW-Name" advise="1">
        <values>
          <value t="str">
            <val>創業家</val>
          </value>
        </values>
      </ddeItem>
      <ddeItem name="8489.TW-ID" advise="1">
        <values>
          <value t="str">
            <val>8489</val>
          </value>
        </values>
      </ddeItem>
      <ddeItem name="8489.TW-Name" advise="1">
        <values>
          <value t="str">
            <val>三貝德</val>
          </value>
        </values>
      </ddeItem>
      <ddeItem name="8905.TW-ID" advise="1">
        <values>
          <value t="str">
            <val>8905</val>
          </value>
        </values>
      </ddeItem>
      <ddeItem name="8905.TW-Name" advise="1">
        <values>
          <value t="str">
            <val>裕國</val>
          </value>
        </values>
      </ddeItem>
      <ddeItem name="8906.TW-ID" advise="1">
        <values>
          <value t="str">
            <val>8906</val>
          </value>
        </values>
      </ddeItem>
      <ddeItem name="8906.TW-Name" advise="1">
        <values>
          <value t="str">
            <val>花王</val>
          </value>
        </values>
      </ddeItem>
      <ddeItem name="8908.TW-ID" advise="1">
        <values>
          <value t="str">
            <val>8908</val>
          </value>
        </values>
      </ddeItem>
      <ddeItem name="8908.TW-Name" advise="1">
        <values>
          <value t="str">
            <val>欣雄</val>
          </value>
        </values>
      </ddeItem>
      <ddeItem name="8916.TW-ID" advise="1">
        <values>
          <value t="str">
            <val>8916</val>
          </value>
        </values>
      </ddeItem>
      <ddeItem name="8916.TW-Name" advise="1">
        <values>
          <value t="str">
            <val>光隆</val>
          </value>
        </values>
      </ddeItem>
      <ddeItem name="8917.TW-ID" advise="1">
        <values>
          <value t="str">
            <val>8917</val>
          </value>
        </values>
      </ddeItem>
      <ddeItem name="8917.TW-Name" advise="1">
        <values>
          <value t="str">
            <val>欣泰</val>
          </value>
        </values>
      </ddeItem>
      <ddeItem name="8921.TW-ID" advise="1">
        <values>
          <value t="str">
            <val>8921</val>
          </value>
        </values>
      </ddeItem>
      <ddeItem name="8921.TW-Name" advise="1">
        <values>
          <value t="str">
            <val>沈氏</val>
          </value>
        </values>
      </ddeItem>
      <ddeItem name="8923.TW-ID" advise="1">
        <values>
          <value t="str">
            <val>8923</val>
          </value>
        </values>
      </ddeItem>
      <ddeItem name="8923.TW-Name" advise="1">
        <values>
          <value t="str">
            <val>時報</val>
          </value>
        </values>
      </ddeItem>
      <ddeItem name="8924.TW-ID" advise="1">
        <values>
          <value t="str">
            <val>8924</val>
          </value>
        </values>
      </ddeItem>
      <ddeItem name="8924.TW-Name" advise="1">
        <values>
          <value t="str">
            <val>大田</val>
          </value>
        </values>
      </ddeItem>
      <ddeItem name="8927.TW-ID" advise="1">
        <values>
          <value t="str">
            <val>8927</val>
          </value>
        </values>
      </ddeItem>
      <ddeItem name="8927.TW-Name" advise="1">
        <values>
          <value t="str">
            <val>北基</val>
          </value>
        </values>
      </ddeItem>
      <ddeItem name="8928.TW-ID" advise="1">
        <values>
          <value t="str">
            <val>8928</val>
          </value>
        </values>
      </ddeItem>
      <ddeItem name="8928.TW-Name" advise="1">
        <values>
          <value t="str">
            <val>鉅明</val>
          </value>
        </values>
      </ddeItem>
      <ddeItem name="8929.TW-ID" advise="1">
        <values>
          <value t="str">
            <val>8929</val>
          </value>
        </values>
      </ddeItem>
      <ddeItem name="8929.TW-Name" advise="1">
        <values>
          <value t="str">
            <val>富堡</val>
          </value>
        </values>
      </ddeItem>
      <ddeItem name="8930.TW-ID" advise="1">
        <values>
          <value t="str">
            <val>8930</val>
          </value>
        </values>
      </ddeItem>
      <ddeItem name="8930.TW-Name" advise="1">
        <values>
          <value t="str">
            <val>青鋼</val>
          </value>
        </values>
      </ddeItem>
      <ddeItem name="8931.TW-ID" advise="1">
        <values>
          <value t="str">
            <val>8931</val>
          </value>
        </values>
      </ddeItem>
      <ddeItem name="8931.TW-Name" advise="1">
        <values>
          <value t="str">
            <val>大汽電</val>
          </value>
        </values>
      </ddeItem>
      <ddeItem name="8932.TW-ID" advise="1">
        <values>
          <value t="str">
            <val>8932</val>
          </value>
        </values>
      </ddeItem>
      <ddeItem name="8932.TW-Name" advise="1">
        <values>
          <value t="str">
            <val>智通</val>
          </value>
        </values>
      </ddeItem>
      <ddeItem name="8933.TW-ID" advise="1">
        <values>
          <value t="str">
            <val>8933</val>
          </value>
        </values>
      </ddeItem>
      <ddeItem name="8933.TW-Name" advise="1">
        <values>
          <value t="str">
            <val>愛地雅</val>
          </value>
        </values>
      </ddeItem>
      <ddeItem name="8935.TW-ID" advise="1">
        <values>
          <value t="str">
            <val>8935</val>
          </value>
        </values>
      </ddeItem>
      <ddeItem name="8935.TW-Name" advise="1">
        <values>
          <value t="str">
            <val>邦泰</val>
          </value>
        </values>
      </ddeItem>
      <ddeItem name="8936.TW-ID" advise="1">
        <values>
          <value t="str">
            <val>8936</val>
          </value>
        </values>
      </ddeItem>
      <ddeItem name="8936.TW-Name" advise="1">
        <values>
          <value t="str">
            <val>國統</val>
          </value>
        </values>
      </ddeItem>
      <ddeItem name="8937.TW-ID" advise="1">
        <values>
          <value t="str">
            <val>8937</val>
          </value>
        </values>
      </ddeItem>
      <ddeItem name="8937.TW-Name" advise="1">
        <values>
          <value t="str">
            <val>合騏</val>
          </value>
        </values>
      </ddeItem>
      <ddeItem name="8938.TW-ID" advise="1">
        <values>
          <value t="str">
            <val>8938</val>
          </value>
        </values>
      </ddeItem>
      <ddeItem name="8938.TW-Name" advise="1">
        <values>
          <value t="str">
            <val>明安</val>
          </value>
        </values>
      </ddeItem>
      <ddeItem name="8941.TW-ID" advise="1">
        <values>
          <value t="str">
            <val>8941</val>
          </value>
        </values>
      </ddeItem>
      <ddeItem name="8941.TW-Name" advise="1">
        <values>
          <value t="str">
            <val>關中</val>
          </value>
        </values>
      </ddeItem>
      <ddeItem name="8942.TW-ID" advise="1">
        <values>
          <value t="str">
            <val>8942</val>
          </value>
        </values>
      </ddeItem>
      <ddeItem name="8942.TW-Name" advise="1">
        <values>
          <value t="str">
            <val>森鉅</val>
          </value>
        </values>
      </ddeItem>
      <ddeItem name="9949.TW-ID" advise="1">
        <values>
          <value t="str">
            <val>9949</val>
          </value>
        </values>
      </ddeItem>
      <ddeItem name="9949.TW-Name" advise="1">
        <values>
          <value t="str">
            <val>琉園</val>
          </value>
        </values>
      </ddeItem>
      <ddeItem name="9950.TW-ID" advise="1">
        <values>
          <value t="str">
            <val>9950</val>
          </value>
        </values>
      </ddeItem>
      <ddeItem name="9950.TW-Name" advise="1">
        <values>
          <value t="str">
            <val>萬國通</val>
          </value>
        </values>
      </ddeItem>
      <ddeItem name="9951.TW-ID" advise="1">
        <values>
          <value t="str">
            <val>9951</val>
          </value>
        </values>
      </ddeItem>
      <ddeItem name="9951.TW-Name" advise="1">
        <values>
          <value t="str">
            <val>皇田</val>
          </value>
        </values>
      </ddeItem>
      <ddeItem name="9960.TW-ID" advise="1">
        <values>
          <value t="str">
            <val>9960</val>
          </value>
        </values>
      </ddeItem>
      <ddeItem name="9960.TW-Name" advise="1">
        <values>
          <value t="str">
            <val>邁達康</val>
          </value>
        </values>
      </ddeItem>
      <ddeItem name="9962.TW-ID" advise="1">
        <values>
          <value t="str">
            <val>9962</val>
          </value>
        </values>
      </ddeItem>
      <ddeItem name="9962.TW-Name" advise="1">
        <values>
          <value t="str">
            <val>有益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4F7D-5398-4AE1-BA9A-D9EBC3A55D7E}">
  <dimension ref="A1:B813"/>
  <sheetViews>
    <sheetView tabSelected="1" topLeftCell="A793" workbookViewId="0">
      <selection activeCell="E804" sqref="E804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[1]!'1264.TW-ID'</f>
        <v>1264</v>
      </c>
      <c r="B2" t="str">
        <f>[1]!'1264.TW-Name'</f>
        <v>德麥</v>
      </c>
    </row>
    <row r="3" spans="1:2" x14ac:dyDescent="0.45">
      <c r="A3" t="str">
        <f>[1]!'1796.TW-ID'</f>
        <v>1796</v>
      </c>
      <c r="B3" t="str">
        <f>[1]!'1796.TW-Name'</f>
        <v>金穎生技</v>
      </c>
    </row>
    <row r="4" spans="1:2" x14ac:dyDescent="0.45">
      <c r="A4" t="str">
        <f>[1]!'4205.TW-ID'</f>
        <v>4205</v>
      </c>
      <c r="B4" t="str">
        <f>[1]!'4205.TW-Name'</f>
        <v>中華食</v>
      </c>
    </row>
    <row r="5" spans="1:2" x14ac:dyDescent="0.45">
      <c r="A5" t="str">
        <f>[1]!'4207.TW-ID'</f>
        <v>4207</v>
      </c>
      <c r="B5" t="str">
        <f>[1]!'4207.TW-Name'</f>
        <v>環泰</v>
      </c>
    </row>
    <row r="6" spans="1:2" x14ac:dyDescent="0.45">
      <c r="A6" t="str">
        <f>[1]!'4712.TW-ID'</f>
        <v>4712</v>
      </c>
      <c r="B6" t="str">
        <f>[1]!'4712.TW-Name'</f>
        <v>南璋</v>
      </c>
    </row>
    <row r="7" spans="1:2" x14ac:dyDescent="0.45">
      <c r="A7" t="str">
        <f>[1]!'6846.TW-ID'</f>
        <v>6846</v>
      </c>
      <c r="B7" t="str">
        <f>[1]!'6846.TW-Name'</f>
        <v>綠茵</v>
      </c>
    </row>
    <row r="8" spans="1:2" x14ac:dyDescent="0.45">
      <c r="A8" t="str">
        <f>[1]!'4303.TW-ID'</f>
        <v>4303</v>
      </c>
      <c r="B8" t="str">
        <f>[1]!'4303.TW-Name'</f>
        <v>信立</v>
      </c>
    </row>
    <row r="9" spans="1:2" x14ac:dyDescent="0.45">
      <c r="A9" t="str">
        <f>[1]!'4304.TW-ID'</f>
        <v>4304</v>
      </c>
      <c r="B9" t="str">
        <f>[1]!'4304.TW-Name'</f>
        <v>勝昱</v>
      </c>
    </row>
    <row r="10" spans="1:2" x14ac:dyDescent="0.45">
      <c r="A10" t="str">
        <f>[1]!'4305.TW-ID'</f>
        <v>4305</v>
      </c>
      <c r="B10" t="str">
        <f>[1]!'4305.TW-Name'</f>
        <v>世坤</v>
      </c>
    </row>
    <row r="11" spans="1:2" x14ac:dyDescent="0.45">
      <c r="A11" t="str">
        <f>[1]!'9950.TW-ID'</f>
        <v>9950</v>
      </c>
      <c r="B11" t="str">
        <f>[1]!'9950.TW-Name'</f>
        <v>萬國通</v>
      </c>
    </row>
    <row r="12" spans="1:2" x14ac:dyDescent="0.45">
      <c r="A12" t="str">
        <f>[1]!'4401.TW-ID'</f>
        <v>4401</v>
      </c>
      <c r="B12" t="str">
        <f>[1]!'4401.TW-Name'</f>
        <v>東隆興</v>
      </c>
    </row>
    <row r="13" spans="1:2" x14ac:dyDescent="0.45">
      <c r="A13" t="str">
        <f>[1]!'4402.TW-ID'</f>
        <v>4402</v>
      </c>
      <c r="B13" t="str">
        <f>[1]!'4402.TW-Name'</f>
        <v>福大</v>
      </c>
    </row>
    <row r="14" spans="1:2" x14ac:dyDescent="0.45">
      <c r="A14" t="str">
        <f>[1]!'4406.TW-ID'</f>
        <v>4406</v>
      </c>
      <c r="B14" t="str">
        <f>[1]!'4406.TW-Name'</f>
        <v>新昕纖</v>
      </c>
    </row>
    <row r="15" spans="1:2" x14ac:dyDescent="0.45">
      <c r="A15" t="str">
        <f>[1]!'4413.TW-ID'</f>
        <v>4413</v>
      </c>
      <c r="B15" t="str">
        <f>[1]!'4413.TW-Name'</f>
        <v>飛寶企業</v>
      </c>
    </row>
    <row r="16" spans="1:2" x14ac:dyDescent="0.45">
      <c r="A16" t="str">
        <f>[1]!'4417.TW-ID'</f>
        <v>4417</v>
      </c>
      <c r="B16" t="str">
        <f>[1]!'4417.TW-Name'</f>
        <v>金洲</v>
      </c>
    </row>
    <row r="17" spans="1:2" x14ac:dyDescent="0.45">
      <c r="A17" t="str">
        <f>[1]!'4419.TW-ID'</f>
        <v>4419</v>
      </c>
      <c r="B17" t="str">
        <f>[1]!'4419.TW-Name'</f>
        <v>元勝</v>
      </c>
    </row>
    <row r="18" spans="1:2" x14ac:dyDescent="0.45">
      <c r="A18" t="str">
        <f>[1]!'4420.TW-ID'</f>
        <v>4420</v>
      </c>
      <c r="B18" t="str">
        <f>[1]!'4420.TW-Name'</f>
        <v>光明</v>
      </c>
    </row>
    <row r="19" spans="1:2" x14ac:dyDescent="0.45">
      <c r="A19" t="str">
        <f>[1]!'4432.TW-ID'</f>
        <v>4432</v>
      </c>
      <c r="B19" t="str">
        <f>[1]!'4432.TW-Name'</f>
        <v>銘旺實</v>
      </c>
    </row>
    <row r="20" spans="1:2" x14ac:dyDescent="0.45">
      <c r="A20" t="str">
        <f>[1]!'4433.TW-ID'</f>
        <v>4433</v>
      </c>
      <c r="B20" t="str">
        <f>[1]!'4433.TW-Name'</f>
        <v>興采</v>
      </c>
    </row>
    <row r="21" spans="1:2" x14ac:dyDescent="0.45">
      <c r="A21" t="str">
        <f>[1]!'4442.TW-ID'</f>
        <v>4442</v>
      </c>
      <c r="B21" t="str">
        <f>[1]!'4442.TW-Name'</f>
        <v>竣邦-KY</v>
      </c>
    </row>
    <row r="22" spans="1:2" x14ac:dyDescent="0.45">
      <c r="A22" t="str">
        <f>[1]!'6506.TW-ID'</f>
        <v>6506</v>
      </c>
      <c r="B22" t="str">
        <f>[1]!'6506.TW-Name'</f>
        <v>雙邦</v>
      </c>
    </row>
    <row r="23" spans="1:2" x14ac:dyDescent="0.45">
      <c r="A23" t="str">
        <f>[1]!'1570.TW-ID'</f>
        <v>1570</v>
      </c>
      <c r="B23" t="str">
        <f>[1]!'1570.TW-Name'</f>
        <v>力肯</v>
      </c>
    </row>
    <row r="24" spans="1:2" x14ac:dyDescent="0.45">
      <c r="A24" t="str">
        <f>[1]!'1580.TW-ID'</f>
        <v>1580</v>
      </c>
      <c r="B24" t="str">
        <f>[1]!'1580.TW-Name'</f>
        <v>新麥</v>
      </c>
    </row>
    <row r="25" spans="1:2" x14ac:dyDescent="0.45">
      <c r="A25" t="str">
        <f>[1]!'1586.TW-ID'</f>
        <v>1586</v>
      </c>
      <c r="B25" t="str">
        <f>[1]!'1586.TW-Name'</f>
        <v>和勤</v>
      </c>
    </row>
    <row r="26" spans="1:2" x14ac:dyDescent="0.45">
      <c r="A26" t="str">
        <f>[1]!'1591.TW-ID'</f>
        <v>1591</v>
      </c>
      <c r="B26" t="str">
        <f>[1]!'1591.TW-Name'</f>
        <v>駿吉-KY</v>
      </c>
    </row>
    <row r="27" spans="1:2" x14ac:dyDescent="0.45">
      <c r="A27" t="str">
        <f>[1]!'1599.TW-ID'</f>
        <v>1599</v>
      </c>
      <c r="B27" t="str">
        <f>[1]!'1599.TW-Name'</f>
        <v>宏佳騰</v>
      </c>
    </row>
    <row r="28" spans="1:2" x14ac:dyDescent="0.45">
      <c r="A28" t="str">
        <f>[1]!'2066.TW-ID'</f>
        <v>2066</v>
      </c>
      <c r="B28" t="str">
        <f>[1]!'2066.TW-Name'</f>
        <v>世德</v>
      </c>
    </row>
    <row r="29" spans="1:2" x14ac:dyDescent="0.45">
      <c r="A29" t="str">
        <f>[1]!'2067.TW-ID'</f>
        <v>2067</v>
      </c>
      <c r="B29" t="str">
        <f>[1]!'2067.TW-Name'</f>
        <v>嘉鋼</v>
      </c>
    </row>
    <row r="30" spans="1:2" x14ac:dyDescent="0.45">
      <c r="A30" t="str">
        <f>[1]!'2070.TW-ID'</f>
        <v>2070</v>
      </c>
      <c r="B30" t="str">
        <f>[1]!'2070.TW-Name'</f>
        <v>精湛</v>
      </c>
    </row>
    <row r="31" spans="1:2" x14ac:dyDescent="0.45">
      <c r="A31" t="str">
        <f>[1]!'2230.TW-ID'</f>
        <v>2230</v>
      </c>
      <c r="B31" t="str">
        <f>[1]!'2230.TW-Name'</f>
        <v>泰茂</v>
      </c>
    </row>
    <row r="32" spans="1:2" x14ac:dyDescent="0.45">
      <c r="A32" t="str">
        <f>[1]!'2235.TW-ID'</f>
        <v>2235</v>
      </c>
      <c r="B32" t="str">
        <f>[1]!'2235.TW-Name'</f>
        <v>謚源</v>
      </c>
    </row>
    <row r="33" spans="1:2" x14ac:dyDescent="0.45">
      <c r="A33" t="str">
        <f>[1]!'3162.TW-ID'</f>
        <v>3162</v>
      </c>
      <c r="B33" t="str">
        <f>[1]!'3162.TW-Name'</f>
        <v>精確</v>
      </c>
    </row>
    <row r="34" spans="1:2" x14ac:dyDescent="0.45">
      <c r="A34" t="str">
        <f>[1]!'3226.TW-ID'</f>
        <v>3226</v>
      </c>
      <c r="B34" t="str">
        <f>[1]!'3226.TW-Name'</f>
        <v>至寶電</v>
      </c>
    </row>
    <row r="35" spans="1:2" x14ac:dyDescent="0.45">
      <c r="A35" t="str">
        <f>[1]!'3379.TW-ID'</f>
        <v>3379</v>
      </c>
      <c r="B35" t="str">
        <f>[1]!'3379.TW-Name'</f>
        <v>彬台</v>
      </c>
    </row>
    <row r="36" spans="1:2" x14ac:dyDescent="0.45">
      <c r="A36" t="str">
        <f>[1]!'3426.TW-ID'</f>
        <v>3426</v>
      </c>
      <c r="B36" t="str">
        <f>[1]!'3426.TW-Name'</f>
        <v>台興</v>
      </c>
    </row>
    <row r="37" spans="1:2" x14ac:dyDescent="0.45">
      <c r="A37" t="str">
        <f>[1]!'3685.TW-ID'</f>
        <v>3685</v>
      </c>
      <c r="B37" t="str">
        <f>[1]!'3685.TW-Name'</f>
        <v>元創精密</v>
      </c>
    </row>
    <row r="38" spans="1:2" x14ac:dyDescent="0.45">
      <c r="A38" t="str">
        <f>[1]!'4502.TW-ID'</f>
        <v>4502</v>
      </c>
      <c r="B38" t="str">
        <f>[1]!'4502.TW-Name'</f>
        <v>健信</v>
      </c>
    </row>
    <row r="39" spans="1:2" x14ac:dyDescent="0.45">
      <c r="A39" t="str">
        <f>[1]!'4503.TW-ID'</f>
        <v>4503</v>
      </c>
      <c r="B39" t="str">
        <f>[1]!'4503.TW-Name'</f>
        <v>金雨</v>
      </c>
    </row>
    <row r="40" spans="1:2" x14ac:dyDescent="0.45">
      <c r="A40" t="str">
        <f>[1]!'4506.TW-ID'</f>
        <v>4506</v>
      </c>
      <c r="B40" t="str">
        <f>[1]!'4506.TW-Name'</f>
        <v>崇友</v>
      </c>
    </row>
    <row r="41" spans="1:2" x14ac:dyDescent="0.45">
      <c r="A41" t="str">
        <f>[1]!'4510.TW-ID'</f>
        <v>4510</v>
      </c>
      <c r="B41" t="str">
        <f>[1]!'4510.TW-Name'</f>
        <v>高鋒</v>
      </c>
    </row>
    <row r="42" spans="1:2" x14ac:dyDescent="0.45">
      <c r="A42" t="str">
        <f>[1]!'4513.TW-ID'</f>
        <v>4513</v>
      </c>
      <c r="B42" t="str">
        <f>[1]!'4513.TW-Name'</f>
        <v>福裕</v>
      </c>
    </row>
    <row r="43" spans="1:2" x14ac:dyDescent="0.45">
      <c r="A43" t="str">
        <f>[1]!'4523.TW-ID'</f>
        <v>4523</v>
      </c>
      <c r="B43" t="str">
        <f>[1]!'4523.TW-Name'</f>
        <v>永彰</v>
      </c>
    </row>
    <row r="44" spans="1:2" x14ac:dyDescent="0.45">
      <c r="A44" t="str">
        <f>[1]!'4527.TW-ID'</f>
        <v>4527</v>
      </c>
      <c r="B44" t="str">
        <f>[1]!'4527.TW-Name'</f>
        <v>方土霖</v>
      </c>
    </row>
    <row r="45" spans="1:2" x14ac:dyDescent="0.45">
      <c r="A45" t="str">
        <f>[1]!'4528.TW-ID'</f>
        <v>4528</v>
      </c>
      <c r="B45" t="str">
        <f>[1]!'4528.TW-Name'</f>
        <v>江興鍛</v>
      </c>
    </row>
    <row r="46" spans="1:2" x14ac:dyDescent="0.45">
      <c r="A46" t="str">
        <f>[1]!'4533.TW-ID'</f>
        <v>4533</v>
      </c>
      <c r="B46" t="str">
        <f>[1]!'4533.TW-Name'</f>
        <v>協易機</v>
      </c>
    </row>
    <row r="47" spans="1:2" x14ac:dyDescent="0.45">
      <c r="A47" t="str">
        <f>[1]!'4534.TW-ID'</f>
        <v>4534</v>
      </c>
      <c r="B47" t="str">
        <f>[1]!'4534.TW-Name'</f>
        <v>慶騰</v>
      </c>
    </row>
    <row r="48" spans="1:2" x14ac:dyDescent="0.45">
      <c r="A48" t="str">
        <f>[1]!'4535.TW-ID'</f>
        <v>4535</v>
      </c>
      <c r="B48" t="str">
        <f>[1]!'4535.TW-Name'</f>
        <v>至興</v>
      </c>
    </row>
    <row r="49" spans="1:2" x14ac:dyDescent="0.45">
      <c r="A49" t="str">
        <f>[1]!'4538.TW-ID'</f>
        <v>4538</v>
      </c>
      <c r="B49" t="str">
        <f>[1]!'4538.TW-Name'</f>
        <v>大詠城</v>
      </c>
    </row>
    <row r="50" spans="1:2" x14ac:dyDescent="0.45">
      <c r="A50" t="str">
        <f>[1]!'4543.TW-ID'</f>
        <v>4543</v>
      </c>
      <c r="B50" t="str">
        <f>[1]!'4543.TW-Name'</f>
        <v>萬在</v>
      </c>
    </row>
    <row r="51" spans="1:2" x14ac:dyDescent="0.45">
      <c r="A51" t="str">
        <f>[1]!'4549.TW-ID'</f>
        <v>4549</v>
      </c>
      <c r="B51" t="str">
        <f>[1]!'4549.TW-Name'</f>
        <v>桓達</v>
      </c>
    </row>
    <row r="52" spans="1:2" x14ac:dyDescent="0.45">
      <c r="A52" t="str">
        <f>[1]!'4550.TW-ID'</f>
        <v>4550</v>
      </c>
      <c r="B52" t="str">
        <f>[1]!'4550.TW-Name'</f>
        <v>長佳</v>
      </c>
    </row>
    <row r="53" spans="1:2" x14ac:dyDescent="0.45">
      <c r="A53" t="str">
        <f>[1]!'4558.TW-ID'</f>
        <v>4558</v>
      </c>
      <c r="B53" t="str">
        <f>[1]!'4558.TW-Name'</f>
        <v>寶緯</v>
      </c>
    </row>
    <row r="54" spans="1:2" x14ac:dyDescent="0.45">
      <c r="A54" t="str">
        <f>[1]!'4561.TW-ID'</f>
        <v>4561</v>
      </c>
      <c r="B54" t="str">
        <f>[1]!'4561.TW-Name'</f>
        <v>健椿</v>
      </c>
    </row>
    <row r="55" spans="1:2" x14ac:dyDescent="0.45">
      <c r="A55" t="str">
        <f>[1]!'4563.TW-ID'</f>
        <v>4563</v>
      </c>
      <c r="B55" t="str">
        <f>[1]!'4563.TW-Name'</f>
        <v>百德</v>
      </c>
    </row>
    <row r="56" spans="1:2" x14ac:dyDescent="0.45">
      <c r="A56" t="str">
        <f>[1]!'4568.TW-ID'</f>
        <v>4568</v>
      </c>
      <c r="B56" t="str">
        <f>[1]!'4568.TW-Name'</f>
        <v>科際精密</v>
      </c>
    </row>
    <row r="57" spans="1:2" x14ac:dyDescent="0.45">
      <c r="A57" t="str">
        <f>[1]!'4580.TW-ID'</f>
        <v>4580</v>
      </c>
      <c r="B57" t="str">
        <f>[1]!'4580.TW-Name'</f>
        <v>捷流閥業</v>
      </c>
    </row>
    <row r="58" spans="1:2" x14ac:dyDescent="0.45">
      <c r="A58" t="str">
        <f>[1]!'4584.TW-ID'</f>
        <v>4584</v>
      </c>
      <c r="B58" t="str">
        <f>[1]!'4584.TW-Name'</f>
        <v>君帆</v>
      </c>
    </row>
    <row r="59" spans="1:2" x14ac:dyDescent="0.45">
      <c r="A59" t="str">
        <f>[1]!'6122.TW-ID'</f>
        <v>6122</v>
      </c>
      <c r="B59" t="str">
        <f>[1]!'6122.TW-Name'</f>
        <v>擎邦</v>
      </c>
    </row>
    <row r="60" spans="1:2" x14ac:dyDescent="0.45">
      <c r="A60" t="str">
        <f>[1]!'6425.TW-ID'</f>
        <v>6425</v>
      </c>
      <c r="B60" t="str">
        <f>[1]!'6425.TW-Name'</f>
        <v>易發</v>
      </c>
    </row>
    <row r="61" spans="1:2" x14ac:dyDescent="0.45">
      <c r="A61" t="str">
        <f>[1]!'6603.TW-ID'</f>
        <v>6603</v>
      </c>
      <c r="B61" t="str">
        <f>[1]!'6603.TW-Name'</f>
        <v>富強鑫</v>
      </c>
    </row>
    <row r="62" spans="1:2" x14ac:dyDescent="0.45">
      <c r="A62" t="str">
        <f>[1]!'6609.TW-ID'</f>
        <v>6609</v>
      </c>
      <c r="B62" t="str">
        <f>[1]!'6609.TW-Name'</f>
        <v>瀧澤科</v>
      </c>
    </row>
    <row r="63" spans="1:2" x14ac:dyDescent="0.45">
      <c r="A63" t="str">
        <f>[1]!'6829.TW-ID'</f>
        <v>6829</v>
      </c>
      <c r="B63" t="str">
        <f>[1]!'6829.TW-Name'</f>
        <v>千附精密</v>
      </c>
    </row>
    <row r="64" spans="1:2" x14ac:dyDescent="0.45">
      <c r="A64" t="str">
        <f>[1]!'6843.TW-ID'</f>
        <v>6843</v>
      </c>
      <c r="B64" t="str">
        <f>[1]!'6843.TW-Name'</f>
        <v>進典</v>
      </c>
    </row>
    <row r="65" spans="1:2" x14ac:dyDescent="0.45">
      <c r="A65" t="str">
        <f>[1]!'8027.TW-ID'</f>
        <v>8027</v>
      </c>
      <c r="B65" t="str">
        <f>[1]!'8027.TW-Name'</f>
        <v>鈦昇</v>
      </c>
    </row>
    <row r="66" spans="1:2" x14ac:dyDescent="0.45">
      <c r="A66" t="str">
        <f>[1]!'8083.TW-ID'</f>
        <v>8083</v>
      </c>
      <c r="B66" t="str">
        <f>[1]!'8083.TW-Name'</f>
        <v>瑞穎</v>
      </c>
    </row>
    <row r="67" spans="1:2" x14ac:dyDescent="0.45">
      <c r="A67" t="str">
        <f>[1]!'8107.TW-ID'</f>
        <v>8107</v>
      </c>
      <c r="B67" t="str">
        <f>[1]!'8107.TW-Name'</f>
        <v>大億金茂</v>
      </c>
    </row>
    <row r="68" spans="1:2" x14ac:dyDescent="0.45">
      <c r="A68" t="str">
        <f>[1]!'8255.TW-ID'</f>
        <v>8255</v>
      </c>
      <c r="B68" t="str">
        <f>[1]!'8255.TW-Name'</f>
        <v>朋程</v>
      </c>
    </row>
    <row r="69" spans="1:2" x14ac:dyDescent="0.45">
      <c r="A69" t="str">
        <f>[1]!'9951.TW-ID'</f>
        <v>9951</v>
      </c>
      <c r="B69" t="str">
        <f>[1]!'9951.TW-Name'</f>
        <v>皇田</v>
      </c>
    </row>
    <row r="70" spans="1:2" x14ac:dyDescent="0.45">
      <c r="A70" t="str">
        <f>[1]!'2061.TW-ID'</f>
        <v>2061</v>
      </c>
      <c r="B70" t="str">
        <f>[1]!'2061.TW-Name'</f>
        <v>風青</v>
      </c>
    </row>
    <row r="71" spans="1:2" x14ac:dyDescent="0.45">
      <c r="A71" t="str">
        <f>[1]!'1742.TW-ID'</f>
        <v>1742</v>
      </c>
      <c r="B71" t="str">
        <f>[1]!'1742.TW-Name'</f>
        <v>台蠟</v>
      </c>
    </row>
    <row r="72" spans="1:2" x14ac:dyDescent="0.45">
      <c r="A72" t="str">
        <f>[1]!'3430.TW-ID'</f>
        <v>3430</v>
      </c>
      <c r="B72" t="str">
        <f>[1]!'3430.TW-Name'</f>
        <v>奇鈦科</v>
      </c>
    </row>
    <row r="73" spans="1:2" x14ac:dyDescent="0.45">
      <c r="A73" t="str">
        <f>[1]!'4706.TW-ID'</f>
        <v>4706</v>
      </c>
      <c r="B73" t="str">
        <f>[1]!'4706.TW-Name'</f>
        <v>大恭</v>
      </c>
    </row>
    <row r="74" spans="1:2" x14ac:dyDescent="0.45">
      <c r="A74" t="str">
        <f>[1]!'4707.TW-ID'</f>
        <v>4707</v>
      </c>
      <c r="B74" t="str">
        <f>[1]!'4707.TW-Name'</f>
        <v>磐亞</v>
      </c>
    </row>
    <row r="75" spans="1:2" x14ac:dyDescent="0.45">
      <c r="A75" t="str">
        <f>[1]!'4711.TW-ID'</f>
        <v>4711</v>
      </c>
      <c r="B75" t="str">
        <f>[1]!'4711.TW-Name'</f>
        <v>永純</v>
      </c>
    </row>
    <row r="76" spans="1:2" x14ac:dyDescent="0.45">
      <c r="A76" t="str">
        <f>[1]!'4714.TW-ID'</f>
        <v>4714</v>
      </c>
      <c r="B76" t="str">
        <f>[1]!'4714.TW-Name'</f>
        <v>永捷</v>
      </c>
    </row>
    <row r="77" spans="1:2" x14ac:dyDescent="0.45">
      <c r="A77" t="str">
        <f>[1]!'4716.TW-ID'</f>
        <v>4716</v>
      </c>
      <c r="B77" t="str">
        <f>[1]!'4716.TW-Name'</f>
        <v>大立</v>
      </c>
    </row>
    <row r="78" spans="1:2" x14ac:dyDescent="0.45">
      <c r="A78" t="str">
        <f>[1]!'4721.TW-ID'</f>
        <v>4721</v>
      </c>
      <c r="B78" t="str">
        <f>[1]!'4721.TW-Name'</f>
        <v>美琪瑪</v>
      </c>
    </row>
    <row r="79" spans="1:2" x14ac:dyDescent="0.45">
      <c r="A79" t="str">
        <f>[1]!'4741.TW-ID'</f>
        <v>4741</v>
      </c>
      <c r="B79" t="str">
        <f>[1]!'4741.TW-Name'</f>
        <v>泓瀚</v>
      </c>
    </row>
    <row r="80" spans="1:2" x14ac:dyDescent="0.45">
      <c r="A80" t="str">
        <f>[1]!'4754.TW-ID'</f>
        <v>4754</v>
      </c>
      <c r="B80" t="str">
        <f>[1]!'4754.TW-Name'</f>
        <v>國碳科</v>
      </c>
    </row>
    <row r="81" spans="1:2" x14ac:dyDescent="0.45">
      <c r="A81" t="str">
        <f>[1]!'4767.TW-ID'</f>
        <v>4767</v>
      </c>
      <c r="B81" t="str">
        <f>[1]!'4767.TW-Name'</f>
        <v>誠泰科技</v>
      </c>
    </row>
    <row r="82" spans="1:2" x14ac:dyDescent="0.45">
      <c r="A82" t="str">
        <f>[1]!'4768.TW-ID'</f>
        <v>4768</v>
      </c>
      <c r="B82" t="str">
        <f>[1]!'4768.TW-Name'</f>
        <v>晶呈科技</v>
      </c>
    </row>
    <row r="83" spans="1:2" x14ac:dyDescent="0.45">
      <c r="A83" t="str">
        <f>[1]!'6509.TW-ID'</f>
        <v>6509</v>
      </c>
      <c r="B83" t="str">
        <f>[1]!'6509.TW-Name'</f>
        <v>聚和</v>
      </c>
    </row>
    <row r="84" spans="1:2" x14ac:dyDescent="0.45">
      <c r="A84" t="str">
        <f>[1]!'1565.TW-ID'</f>
        <v>1565</v>
      </c>
      <c r="B84" t="str">
        <f>[1]!'1565.TW-Name'</f>
        <v>精華</v>
      </c>
    </row>
    <row r="85" spans="1:2" x14ac:dyDescent="0.45">
      <c r="A85" t="str">
        <f>[1]!'1777.TW-ID'</f>
        <v>1777</v>
      </c>
      <c r="B85" t="str">
        <f>[1]!'1777.TW-Name'</f>
        <v>生泰</v>
      </c>
    </row>
    <row r="86" spans="1:2" x14ac:dyDescent="0.45">
      <c r="A86" t="str">
        <f>[1]!'1781.TW-ID'</f>
        <v>1781</v>
      </c>
      <c r="B86" t="str">
        <f>[1]!'1781.TW-Name'</f>
        <v>合世</v>
      </c>
    </row>
    <row r="87" spans="1:2" x14ac:dyDescent="0.45">
      <c r="A87" t="str">
        <f>[1]!'1784.TW-ID'</f>
        <v>1784</v>
      </c>
      <c r="B87" t="str">
        <f>[1]!'1784.TW-Name'</f>
        <v>訊聯</v>
      </c>
    </row>
    <row r="88" spans="1:2" x14ac:dyDescent="0.45">
      <c r="A88" t="str">
        <f>[1]!'1788.TW-ID'</f>
        <v>1788</v>
      </c>
      <c r="B88" t="str">
        <f>[1]!'1788.TW-Name'</f>
        <v>杏昌</v>
      </c>
    </row>
    <row r="89" spans="1:2" x14ac:dyDescent="0.45">
      <c r="A89" t="str">
        <f>[1]!'1799.TW-ID'</f>
        <v>1799</v>
      </c>
      <c r="B89" t="str">
        <f>[1]!'1799.TW-Name'</f>
        <v>易威</v>
      </c>
    </row>
    <row r="90" spans="1:2" x14ac:dyDescent="0.45">
      <c r="A90" t="str">
        <f>[1]!'1813.TW-ID'</f>
        <v>1813</v>
      </c>
      <c r="B90" t="str">
        <f>[1]!'1813.TW-Name'</f>
        <v>寶利徠</v>
      </c>
    </row>
    <row r="91" spans="1:2" x14ac:dyDescent="0.45">
      <c r="A91" t="str">
        <f>[1]!'3118.TW-ID'</f>
        <v>3118</v>
      </c>
      <c r="B91" t="str">
        <f>[1]!'3118.TW-Name'</f>
        <v>進階</v>
      </c>
    </row>
    <row r="92" spans="1:2" x14ac:dyDescent="0.45">
      <c r="A92" t="str">
        <f>[1]!'3176.TW-ID'</f>
        <v>3176</v>
      </c>
      <c r="B92" t="str">
        <f>[1]!'3176.TW-Name'</f>
        <v>基亞</v>
      </c>
    </row>
    <row r="93" spans="1:2" x14ac:dyDescent="0.45">
      <c r="A93" t="str">
        <f>[1]!'3205.TW-ID'</f>
        <v>3205</v>
      </c>
      <c r="B93" t="str">
        <f>[1]!'3205.TW-Name'</f>
        <v>佰研</v>
      </c>
    </row>
    <row r="94" spans="1:2" x14ac:dyDescent="0.45">
      <c r="A94" t="str">
        <f>[1]!'3218.TW-ID'</f>
        <v>3218</v>
      </c>
      <c r="B94" t="str">
        <f>[1]!'3218.TW-Name'</f>
        <v>大學光</v>
      </c>
    </row>
    <row r="95" spans="1:2" x14ac:dyDescent="0.45">
      <c r="A95" t="str">
        <f>[1]!'4102.TW-ID'</f>
        <v>4102</v>
      </c>
      <c r="B95" t="str">
        <f>[1]!'4102.TW-Name'</f>
        <v>永日</v>
      </c>
    </row>
    <row r="96" spans="1:2" x14ac:dyDescent="0.45">
      <c r="A96" t="str">
        <f>[1]!'4105.TW-ID'</f>
        <v>4105</v>
      </c>
      <c r="B96" t="str">
        <f>[1]!'4105.TW-Name'</f>
        <v>東洋</v>
      </c>
    </row>
    <row r="97" spans="1:2" x14ac:dyDescent="0.45">
      <c r="A97" t="str">
        <f>[1]!'4107.TW-ID'</f>
        <v>4107</v>
      </c>
      <c r="B97" t="str">
        <f>[1]!'4107.TW-Name'</f>
        <v>邦特</v>
      </c>
    </row>
    <row r="98" spans="1:2" x14ac:dyDescent="0.45">
      <c r="A98" t="str">
        <f>[1]!'4109.TW-ID'</f>
        <v>4109</v>
      </c>
      <c r="B98" t="str">
        <f>[1]!'4109.TW-Name'</f>
        <v>加捷生醫</v>
      </c>
    </row>
    <row r="99" spans="1:2" x14ac:dyDescent="0.45">
      <c r="A99" t="str">
        <f>[1]!'4111.TW-ID'</f>
        <v>4111</v>
      </c>
      <c r="B99" t="str">
        <f>[1]!'4111.TW-Name'</f>
        <v>濟生</v>
      </c>
    </row>
    <row r="100" spans="1:2" x14ac:dyDescent="0.45">
      <c r="A100" t="str">
        <f>[1]!'4114.TW-ID'</f>
        <v>4114</v>
      </c>
      <c r="B100" t="str">
        <f>[1]!'4114.TW-Name'</f>
        <v>健喬</v>
      </c>
    </row>
    <row r="101" spans="1:2" x14ac:dyDescent="0.45">
      <c r="A101" t="str">
        <f>[1]!'4116.TW-ID'</f>
        <v>4116</v>
      </c>
      <c r="B101" t="str">
        <f>[1]!'4116.TW-Name'</f>
        <v>明基醫</v>
      </c>
    </row>
    <row r="102" spans="1:2" x14ac:dyDescent="0.45">
      <c r="A102" t="str">
        <f>[1]!'4120.TW-ID'</f>
        <v>4120</v>
      </c>
      <c r="B102" t="str">
        <f>[1]!'4120.TW-Name'</f>
        <v>友華</v>
      </c>
    </row>
    <row r="103" spans="1:2" x14ac:dyDescent="0.45">
      <c r="A103" t="str">
        <f>[1]!'4121.TW-ID'</f>
        <v>4121</v>
      </c>
      <c r="B103" t="str">
        <f>[1]!'4121.TW-Name'</f>
        <v>優盛</v>
      </c>
    </row>
    <row r="104" spans="1:2" x14ac:dyDescent="0.45">
      <c r="A104" t="str">
        <f>[1]!'4123.TW-ID'</f>
        <v>4123</v>
      </c>
      <c r="B104" t="str">
        <f>[1]!'4123.TW-Name'</f>
        <v>晟德</v>
      </c>
    </row>
    <row r="105" spans="1:2" x14ac:dyDescent="0.45">
      <c r="A105" t="str">
        <f>[1]!'4126.TW-ID'</f>
        <v>4126</v>
      </c>
      <c r="B105" t="str">
        <f>[1]!'4126.TW-Name'</f>
        <v>太醫</v>
      </c>
    </row>
    <row r="106" spans="1:2" x14ac:dyDescent="0.45">
      <c r="A106" t="str">
        <f>[1]!'4127.TW-ID'</f>
        <v>4127</v>
      </c>
      <c r="B106" t="str">
        <f>[1]!'4127.TW-Name'</f>
        <v>天良</v>
      </c>
    </row>
    <row r="107" spans="1:2" x14ac:dyDescent="0.45">
      <c r="A107" t="str">
        <f>[1]!'4128.TW-ID'</f>
        <v>4128</v>
      </c>
      <c r="B107" t="str">
        <f>[1]!'4128.TW-Name'</f>
        <v>中天</v>
      </c>
    </row>
    <row r="108" spans="1:2" x14ac:dyDescent="0.45">
      <c r="A108" t="str">
        <f>[1]!'4129.TW-ID'</f>
        <v>4129</v>
      </c>
      <c r="B108" t="str">
        <f>[1]!'4129.TW-Name'</f>
        <v>聯合</v>
      </c>
    </row>
    <row r="109" spans="1:2" x14ac:dyDescent="0.45">
      <c r="A109" t="str">
        <f>[1]!'4130.TW-ID'</f>
        <v>4130</v>
      </c>
      <c r="B109" t="str">
        <f>[1]!'4130.TW-Name'</f>
        <v>健亞</v>
      </c>
    </row>
    <row r="110" spans="1:2" x14ac:dyDescent="0.45">
      <c r="A110" t="str">
        <f>[1]!'4131.TW-ID'</f>
        <v>4131</v>
      </c>
      <c r="B110" t="str">
        <f>[1]!'4131.TW-Name'</f>
        <v>浩泰</v>
      </c>
    </row>
    <row r="111" spans="1:2" x14ac:dyDescent="0.45">
      <c r="A111" t="str">
        <f>[1]!'4138.TW-ID'</f>
        <v>4138</v>
      </c>
      <c r="B111" t="str">
        <f>[1]!'4138.TW-Name'</f>
        <v>曜亞</v>
      </c>
    </row>
    <row r="112" spans="1:2" x14ac:dyDescent="0.45">
      <c r="A112" t="str">
        <f>[1]!'4139.TW-ID'</f>
        <v>4139</v>
      </c>
      <c r="B112" t="str">
        <f>[1]!'4139.TW-Name'</f>
        <v>馬光-KY</v>
      </c>
    </row>
    <row r="113" spans="1:2" x14ac:dyDescent="0.45">
      <c r="A113" t="str">
        <f>[1]!'4147.TW-ID'</f>
        <v>4147</v>
      </c>
      <c r="B113" t="str">
        <f>[1]!'4147.TW-Name'</f>
        <v>中裕</v>
      </c>
    </row>
    <row r="114" spans="1:2" x14ac:dyDescent="0.45">
      <c r="A114" t="str">
        <f>[1]!'4153.TW-ID'</f>
        <v>4153</v>
      </c>
      <c r="B114" t="str">
        <f>[1]!'4153.TW-Name'</f>
        <v>鈺緯</v>
      </c>
    </row>
    <row r="115" spans="1:2" x14ac:dyDescent="0.45">
      <c r="A115" t="str">
        <f>[1]!'4157.TW-ID'</f>
        <v>4157</v>
      </c>
      <c r="B115" t="str">
        <f>[1]!'4157.TW-Name'</f>
        <v>太景*-KY</v>
      </c>
    </row>
    <row r="116" spans="1:2" x14ac:dyDescent="0.45">
      <c r="A116" t="str">
        <f>[1]!'4160.TW-ID'</f>
        <v>4160</v>
      </c>
      <c r="B116" t="str">
        <f>[1]!'4160.TW-Name'</f>
        <v>訊聯基因</v>
      </c>
    </row>
    <row r="117" spans="1:2" x14ac:dyDescent="0.45">
      <c r="A117" t="str">
        <f>[1]!'4161.TW-ID'</f>
        <v>4161</v>
      </c>
      <c r="B117" t="str">
        <f>[1]!'4161.TW-Name'</f>
        <v>聿新科</v>
      </c>
    </row>
    <row r="118" spans="1:2" x14ac:dyDescent="0.45">
      <c r="A118" t="str">
        <f>[1]!'4162.TW-ID'</f>
        <v>4162</v>
      </c>
      <c r="B118" t="str">
        <f>[1]!'4162.TW-Name'</f>
        <v>智擎</v>
      </c>
    </row>
    <row r="119" spans="1:2" x14ac:dyDescent="0.45">
      <c r="A119" t="str">
        <f>[1]!'4163.TW-ID'</f>
        <v>4163</v>
      </c>
      <c r="B119" t="str">
        <f>[1]!'4163.TW-Name'</f>
        <v>鐿鈦</v>
      </c>
    </row>
    <row r="120" spans="1:2" x14ac:dyDescent="0.45">
      <c r="A120" t="str">
        <f>[1]!'4167.TW-ID'</f>
        <v>4167</v>
      </c>
      <c r="B120" t="str">
        <f>[1]!'4167.TW-Name'</f>
        <v>松瑞藥</v>
      </c>
    </row>
    <row r="121" spans="1:2" x14ac:dyDescent="0.45">
      <c r="A121" t="str">
        <f>[1]!'4168.TW-ID'</f>
        <v>4168</v>
      </c>
      <c r="B121" t="str">
        <f>[1]!'4168.TW-Name'</f>
        <v>醣聯</v>
      </c>
    </row>
    <row r="122" spans="1:2" x14ac:dyDescent="0.45">
      <c r="A122" t="str">
        <f>[1]!'4173.TW-ID'</f>
        <v>4173</v>
      </c>
      <c r="B122" t="str">
        <f>[1]!'4173.TW-Name'</f>
        <v>久裕</v>
      </c>
    </row>
    <row r="123" spans="1:2" x14ac:dyDescent="0.45">
      <c r="A123" t="str">
        <f>[1]!'4174.TW-ID'</f>
        <v>4174</v>
      </c>
      <c r="B123" t="str">
        <f>[1]!'4174.TW-Name'</f>
        <v>浩鼎</v>
      </c>
    </row>
    <row r="124" spans="1:2" x14ac:dyDescent="0.45">
      <c r="A124" t="str">
        <f>[1]!'4175.TW-ID'</f>
        <v>4175</v>
      </c>
      <c r="B124" t="str">
        <f>[1]!'4175.TW-Name'</f>
        <v>杏一</v>
      </c>
    </row>
    <row r="125" spans="1:2" x14ac:dyDescent="0.45">
      <c r="A125" t="str">
        <f>[1]!'4183.TW-ID'</f>
        <v>4183</v>
      </c>
      <c r="B125" t="str">
        <f>[1]!'4183.TW-Name'</f>
        <v>福永生技</v>
      </c>
    </row>
    <row r="126" spans="1:2" x14ac:dyDescent="0.45">
      <c r="A126" t="str">
        <f>[1]!'4188.TW-ID'</f>
        <v>4188</v>
      </c>
      <c r="B126" t="str">
        <f>[1]!'4188.TW-Name'</f>
        <v>安克</v>
      </c>
    </row>
    <row r="127" spans="1:2" x14ac:dyDescent="0.45">
      <c r="A127" t="str">
        <f>[1]!'4192.TW-ID'</f>
        <v>4192</v>
      </c>
      <c r="B127" t="str">
        <f>[1]!'4192.TW-Name'</f>
        <v>杏國</v>
      </c>
    </row>
    <row r="128" spans="1:2" x14ac:dyDescent="0.45">
      <c r="A128" t="str">
        <f>[1]!'4198.TW-ID'</f>
        <v>4198</v>
      </c>
      <c r="B128" t="str">
        <f>[1]!'4198.TW-Name'</f>
        <v>欣大健康</v>
      </c>
    </row>
    <row r="129" spans="1:2" x14ac:dyDescent="0.45">
      <c r="A129" t="str">
        <f>[1]!'4726.TW-ID'</f>
        <v>4726</v>
      </c>
      <c r="B129" t="str">
        <f>[1]!'4726.TW-Name'</f>
        <v>永昕</v>
      </c>
    </row>
    <row r="130" spans="1:2" x14ac:dyDescent="0.45">
      <c r="A130" t="str">
        <f>[1]!'4728.TW-ID'</f>
        <v>4728</v>
      </c>
      <c r="B130" t="str">
        <f>[1]!'4728.TW-Name'</f>
        <v>雙美</v>
      </c>
    </row>
    <row r="131" spans="1:2" x14ac:dyDescent="0.45">
      <c r="A131" t="str">
        <f>[1]!'4735.TW-ID'</f>
        <v>4735</v>
      </c>
      <c r="B131" t="str">
        <f>[1]!'4735.TW-Name'</f>
        <v>豪展</v>
      </c>
    </row>
    <row r="132" spans="1:2" x14ac:dyDescent="0.45">
      <c r="A132" t="str">
        <f>[1]!'4736.TW-ID'</f>
        <v>4736</v>
      </c>
      <c r="B132" t="str">
        <f>[1]!'4736.TW-Name'</f>
        <v>泰博</v>
      </c>
    </row>
    <row r="133" spans="1:2" x14ac:dyDescent="0.45">
      <c r="A133" t="str">
        <f>[1]!'4743.TW-ID'</f>
        <v>4743</v>
      </c>
      <c r="B133" t="str">
        <f>[1]!'4743.TW-Name'</f>
        <v>合一</v>
      </c>
    </row>
    <row r="134" spans="1:2" x14ac:dyDescent="0.45">
      <c r="A134" t="str">
        <f>[1]!'4744.TW-ID'</f>
        <v>4744</v>
      </c>
      <c r="B134" t="str">
        <f>[1]!'4744.TW-Name'</f>
        <v>皇將</v>
      </c>
    </row>
    <row r="135" spans="1:2" x14ac:dyDescent="0.45">
      <c r="A135" t="str">
        <f>[1]!'4745.TW-ID'</f>
        <v>4745</v>
      </c>
      <c r="B135" t="str">
        <f>[1]!'4745.TW-Name'</f>
        <v>合富-KY</v>
      </c>
    </row>
    <row r="136" spans="1:2" x14ac:dyDescent="0.45">
      <c r="A136" t="str">
        <f>[1]!'4747.TW-ID'</f>
        <v>4747</v>
      </c>
      <c r="B136" t="str">
        <f>[1]!'4747.TW-Name'</f>
        <v>強生</v>
      </c>
    </row>
    <row r="137" spans="1:2" x14ac:dyDescent="0.45">
      <c r="A137" t="str">
        <f>[1]!'4911.TW-ID'</f>
        <v>4911</v>
      </c>
      <c r="B137" t="str">
        <f>[1]!'4911.TW-Name'</f>
        <v>德英</v>
      </c>
    </row>
    <row r="138" spans="1:2" x14ac:dyDescent="0.45">
      <c r="A138" t="str">
        <f>[1]!'5312.TW-ID'</f>
        <v>5312</v>
      </c>
      <c r="B138" t="str">
        <f>[1]!'5312.TW-Name'</f>
        <v>寶島科</v>
      </c>
    </row>
    <row r="139" spans="1:2" x14ac:dyDescent="0.45">
      <c r="A139" t="str">
        <f>[1]!'6130.TW-ID'</f>
        <v>6130</v>
      </c>
      <c r="B139" t="str">
        <f>[1]!'6130.TW-Name'</f>
        <v>上亞科技</v>
      </c>
    </row>
    <row r="140" spans="1:2" x14ac:dyDescent="0.45">
      <c r="A140" t="str">
        <f>[1]!'6242.TW-ID'</f>
        <v>6242</v>
      </c>
      <c r="B140" t="str">
        <f>[1]!'6242.TW-Name'</f>
        <v>立康</v>
      </c>
    </row>
    <row r="141" spans="1:2" x14ac:dyDescent="0.45">
      <c r="A141" t="str">
        <f>[1]!'6446.TW-ID'</f>
        <v>6446</v>
      </c>
      <c r="B141" t="str">
        <f>[1]!'6446.TW-Name'</f>
        <v>藥華藥</v>
      </c>
    </row>
    <row r="142" spans="1:2" x14ac:dyDescent="0.45">
      <c r="A142" t="str">
        <f>[1]!'6461.TW-ID'</f>
        <v>6461</v>
      </c>
      <c r="B142" t="str">
        <f>[1]!'6461.TW-Name'</f>
        <v>益得</v>
      </c>
    </row>
    <row r="143" spans="1:2" x14ac:dyDescent="0.45">
      <c r="A143" t="str">
        <f>[1]!'6469.TW-ID'</f>
        <v>6469</v>
      </c>
      <c r="B143" t="str">
        <f>[1]!'6469.TW-Name'</f>
        <v>大樹</v>
      </c>
    </row>
    <row r="144" spans="1:2" x14ac:dyDescent="0.45">
      <c r="A144" t="str">
        <f>[1]!'6472.TW-ID'</f>
        <v>6472</v>
      </c>
      <c r="B144" t="str">
        <f>[1]!'6472.TW-Name'</f>
        <v>保瑞</v>
      </c>
    </row>
    <row r="145" spans="1:2" x14ac:dyDescent="0.45">
      <c r="A145" t="str">
        <f>[1]!'6492.TW-ID'</f>
        <v>6492</v>
      </c>
      <c r="B145" t="str">
        <f>[1]!'6492.TW-Name'</f>
        <v>生華科</v>
      </c>
    </row>
    <row r="146" spans="1:2" x14ac:dyDescent="0.45">
      <c r="A146" t="str">
        <f>[1]!'6496.TW-ID'</f>
        <v>6496</v>
      </c>
      <c r="B146" t="str">
        <f>[1]!'6496.TW-Name'</f>
        <v>科懋</v>
      </c>
    </row>
    <row r="147" spans="1:2" x14ac:dyDescent="0.45">
      <c r="A147" t="str">
        <f>[1]!'6499.TW-ID'</f>
        <v>6499</v>
      </c>
      <c r="B147" t="str">
        <f>[1]!'6499.TW-Name'</f>
        <v>益安</v>
      </c>
    </row>
    <row r="148" spans="1:2" x14ac:dyDescent="0.45">
      <c r="A148" t="str">
        <f>[1]!'6523.TW-ID'</f>
        <v>6523</v>
      </c>
      <c r="B148" t="str">
        <f>[1]!'6523.TW-Name'</f>
        <v>達爾膚</v>
      </c>
    </row>
    <row r="149" spans="1:2" x14ac:dyDescent="0.45">
      <c r="A149" t="str">
        <f>[1]!'6527.TW-ID'</f>
        <v>6527</v>
      </c>
      <c r="B149" t="str">
        <f>[1]!'6527.TW-Name'</f>
        <v>明達醫</v>
      </c>
    </row>
    <row r="150" spans="1:2" x14ac:dyDescent="0.45">
      <c r="A150" t="str">
        <f>[1]!'6535.TW-ID'</f>
        <v>6535</v>
      </c>
      <c r="B150" t="str">
        <f>[1]!'6535.TW-Name'</f>
        <v>順藥</v>
      </c>
    </row>
    <row r="151" spans="1:2" x14ac:dyDescent="0.45">
      <c r="A151" t="str">
        <f>[1]!'6547.TW-ID'</f>
        <v>6547</v>
      </c>
      <c r="B151" t="str">
        <f>[1]!'6547.TW-Name'</f>
        <v>高端疫苗</v>
      </c>
    </row>
    <row r="152" spans="1:2" x14ac:dyDescent="0.45">
      <c r="A152" t="str">
        <f>[1]!'6569.TW-ID'</f>
        <v>6569</v>
      </c>
      <c r="B152" t="str">
        <f>[1]!'6569.TW-Name'</f>
        <v>醫揚</v>
      </c>
    </row>
    <row r="153" spans="1:2" x14ac:dyDescent="0.45">
      <c r="A153" t="str">
        <f>[1]!'6574.TW-ID'</f>
        <v>6574</v>
      </c>
      <c r="B153" t="str">
        <f>[1]!'6574.TW-Name'</f>
        <v>霈方</v>
      </c>
    </row>
    <row r="154" spans="1:2" x14ac:dyDescent="0.45">
      <c r="A154" t="str">
        <f>[1]!'6576.TW-ID'</f>
        <v>6576</v>
      </c>
      <c r="B154" t="str">
        <f>[1]!'6576.TW-Name'</f>
        <v>逸達</v>
      </c>
    </row>
    <row r="155" spans="1:2" x14ac:dyDescent="0.45">
      <c r="A155" t="str">
        <f>[1]!'6589.TW-ID'</f>
        <v>6589</v>
      </c>
      <c r="B155" t="str">
        <f>[1]!'6589.TW-Name'</f>
        <v>台康生技</v>
      </c>
    </row>
    <row r="156" spans="1:2" x14ac:dyDescent="0.45">
      <c r="A156" t="str">
        <f>[1]!'6612.TW-ID'</f>
        <v>6612</v>
      </c>
      <c r="B156" t="str">
        <f>[1]!'6612.TW-Name'</f>
        <v>奈米醫材</v>
      </c>
    </row>
    <row r="157" spans="1:2" x14ac:dyDescent="0.45">
      <c r="A157" t="str">
        <f>[1]!'6615.TW-ID'</f>
        <v>6615</v>
      </c>
      <c r="B157" t="str">
        <f>[1]!'6615.TW-Name'</f>
        <v>慧智</v>
      </c>
    </row>
    <row r="158" spans="1:2" x14ac:dyDescent="0.45">
      <c r="A158" t="str">
        <f>[1]!'6649.TW-ID'</f>
        <v>6649</v>
      </c>
      <c r="B158" t="str">
        <f>[1]!'6649.TW-Name'</f>
        <v>台生材</v>
      </c>
    </row>
    <row r="159" spans="1:2" x14ac:dyDescent="0.45">
      <c r="A159" t="str">
        <f>[1]!'6661.TW-ID'</f>
        <v>6661</v>
      </c>
      <c r="B159" t="str">
        <f>[1]!'6661.TW-Name'</f>
        <v>威健生技</v>
      </c>
    </row>
    <row r="160" spans="1:2" x14ac:dyDescent="0.45">
      <c r="A160" t="str">
        <f>[1]!'6662.TW-ID'</f>
        <v>6662</v>
      </c>
      <c r="B160" t="str">
        <f>[1]!'6662.TW-Name'</f>
        <v>樂斯科</v>
      </c>
    </row>
    <row r="161" spans="1:2" x14ac:dyDescent="0.45">
      <c r="A161" t="str">
        <f>[1]!'6703.TW-ID'</f>
        <v>6703</v>
      </c>
      <c r="B161" t="str">
        <f>[1]!'6703.TW-Name'</f>
        <v>軒郁</v>
      </c>
    </row>
    <row r="162" spans="1:2" x14ac:dyDescent="0.45">
      <c r="A162" t="str">
        <f>[1]!'6712.TW-ID'</f>
        <v>6712</v>
      </c>
      <c r="B162" t="str">
        <f>[1]!'6712.TW-Name'</f>
        <v>長聖</v>
      </c>
    </row>
    <row r="163" spans="1:2" x14ac:dyDescent="0.45">
      <c r="A163" t="str">
        <f>[1]!'6733.TW-ID'</f>
        <v>6733</v>
      </c>
      <c r="B163" t="str">
        <f>[1]!'6733.TW-Name'</f>
        <v>博晟生醫</v>
      </c>
    </row>
    <row r="164" spans="1:2" x14ac:dyDescent="0.45">
      <c r="A164" t="str">
        <f>[1]!'6747.TW-ID'</f>
        <v>6747</v>
      </c>
      <c r="B164" t="str">
        <f>[1]!'6747.TW-Name'</f>
        <v>亨泰光</v>
      </c>
    </row>
    <row r="165" spans="1:2" x14ac:dyDescent="0.45">
      <c r="A165" t="str">
        <f>[1]!'6762.TW-ID'</f>
        <v>6762</v>
      </c>
      <c r="B165" t="str">
        <f>[1]!'6762.TW-Name'</f>
        <v>達亞</v>
      </c>
    </row>
    <row r="166" spans="1:2" x14ac:dyDescent="0.45">
      <c r="A166" t="str">
        <f>[1]!'6767.TW-ID'</f>
        <v>6767</v>
      </c>
      <c r="B166" t="str">
        <f>[1]!'6767.TW-Name'</f>
        <v>台微醫</v>
      </c>
    </row>
    <row r="167" spans="1:2" x14ac:dyDescent="0.45">
      <c r="A167" t="str">
        <f>[1]!'6841.TW-ID'</f>
        <v>6841</v>
      </c>
      <c r="B167" t="str">
        <f>[1]!'6841.TW-Name'</f>
        <v>長佳智能</v>
      </c>
    </row>
    <row r="168" spans="1:2" x14ac:dyDescent="0.45">
      <c r="A168" t="str">
        <f>[1]!'8279.TW-ID'</f>
        <v>8279</v>
      </c>
      <c r="B168" t="str">
        <f>[1]!'8279.TW-Name'</f>
        <v>生展</v>
      </c>
    </row>
    <row r="169" spans="1:2" x14ac:dyDescent="0.45">
      <c r="A169" t="str">
        <f>[1]!'8403.TW-ID'</f>
        <v>8403</v>
      </c>
      <c r="B169" t="str">
        <f>[1]!'8403.TW-Name'</f>
        <v>盛弘</v>
      </c>
    </row>
    <row r="170" spans="1:2" x14ac:dyDescent="0.45">
      <c r="A170" t="str">
        <f>[1]!'8409.TW-ID'</f>
        <v>8409</v>
      </c>
      <c r="B170" t="str">
        <f>[1]!'8409.TW-Name'</f>
        <v>商之器</v>
      </c>
    </row>
    <row r="171" spans="1:2" x14ac:dyDescent="0.45">
      <c r="A171" t="str">
        <f>[1]!'8432.TW-ID'</f>
        <v>8432</v>
      </c>
      <c r="B171" t="str">
        <f>[1]!'8432.TW-Name'</f>
        <v>東生華</v>
      </c>
    </row>
    <row r="172" spans="1:2" x14ac:dyDescent="0.45">
      <c r="A172" t="str">
        <f>[1]!'8436.TW-ID'</f>
        <v>8436</v>
      </c>
      <c r="B172" t="str">
        <f>[1]!'8436.TW-Name'</f>
        <v>大江</v>
      </c>
    </row>
    <row r="173" spans="1:2" x14ac:dyDescent="0.45">
      <c r="A173" t="str">
        <f>[1]!'2035.TW-ID'</f>
        <v>2035</v>
      </c>
      <c r="B173" t="str">
        <f>[1]!'2035.TW-Name'</f>
        <v>唐榮</v>
      </c>
    </row>
    <row r="174" spans="1:2" x14ac:dyDescent="0.45">
      <c r="A174" t="str">
        <f>[1]!'2063.TW-ID'</f>
        <v>2063</v>
      </c>
      <c r="B174" t="str">
        <f>[1]!'2063.TW-Name'</f>
        <v>世鎧</v>
      </c>
    </row>
    <row r="175" spans="1:2" x14ac:dyDescent="0.45">
      <c r="A175" t="str">
        <f>[1]!'2064.TW-ID'</f>
        <v>2064</v>
      </c>
      <c r="B175" t="str">
        <f>[1]!'2064.TW-Name'</f>
        <v>晉椿</v>
      </c>
    </row>
    <row r="176" spans="1:2" x14ac:dyDescent="0.45">
      <c r="A176" t="str">
        <f>[1]!'2065.TW-ID'</f>
        <v>2065</v>
      </c>
      <c r="B176" t="str">
        <f>[1]!'2065.TW-Name'</f>
        <v>世豐</v>
      </c>
    </row>
    <row r="177" spans="1:2" x14ac:dyDescent="0.45">
      <c r="A177" t="str">
        <f>[1]!'2073.TW-ID'</f>
        <v>2073</v>
      </c>
      <c r="B177" t="str">
        <f>[1]!'2073.TW-Name'</f>
        <v>雄順</v>
      </c>
    </row>
    <row r="178" spans="1:2" x14ac:dyDescent="0.45">
      <c r="A178" t="str">
        <f>[1]!'5009.TW-ID'</f>
        <v>5009</v>
      </c>
      <c r="B178" t="str">
        <f>[1]!'5009.TW-Name'</f>
        <v>榮剛</v>
      </c>
    </row>
    <row r="179" spans="1:2" x14ac:dyDescent="0.45">
      <c r="A179" t="str">
        <f>[1]!'5011.TW-ID'</f>
        <v>5011</v>
      </c>
      <c r="B179" t="str">
        <f>[1]!'5011.TW-Name'</f>
        <v>久陽</v>
      </c>
    </row>
    <row r="180" spans="1:2" x14ac:dyDescent="0.45">
      <c r="A180" t="str">
        <f>[1]!'5013.TW-ID'</f>
        <v>5013</v>
      </c>
      <c r="B180" t="str">
        <f>[1]!'5013.TW-Name'</f>
        <v>強新</v>
      </c>
    </row>
    <row r="181" spans="1:2" x14ac:dyDescent="0.45">
      <c r="A181" t="str">
        <f>[1]!'5014.TW-ID'</f>
        <v>5014</v>
      </c>
      <c r="B181" t="str">
        <f>[1]!'5014.TW-Name'</f>
        <v>建錩</v>
      </c>
    </row>
    <row r="182" spans="1:2" x14ac:dyDescent="0.45">
      <c r="A182" t="str">
        <f>[1]!'5015.TW-ID'</f>
        <v>5015</v>
      </c>
      <c r="B182" t="str">
        <f>[1]!'5015.TW-Name'</f>
        <v>華祺</v>
      </c>
    </row>
    <row r="183" spans="1:2" x14ac:dyDescent="0.45">
      <c r="A183" t="str">
        <f>[1]!'5016.TW-ID'</f>
        <v>5016</v>
      </c>
      <c r="B183" t="str">
        <f>[1]!'5016.TW-Name'</f>
        <v>松和</v>
      </c>
    </row>
    <row r="184" spans="1:2" x14ac:dyDescent="0.45">
      <c r="A184" t="str">
        <f>[1]!'6248.TW-ID'</f>
        <v>6248</v>
      </c>
      <c r="B184" t="str">
        <f>[1]!'6248.TW-Name'</f>
        <v>沛波</v>
      </c>
    </row>
    <row r="185" spans="1:2" x14ac:dyDescent="0.45">
      <c r="A185" t="str">
        <f>[1]!'8349.TW-ID'</f>
        <v>8349</v>
      </c>
      <c r="B185" t="str">
        <f>[1]!'8349.TW-Name'</f>
        <v>恒耀</v>
      </c>
    </row>
    <row r="186" spans="1:2" x14ac:dyDescent="0.45">
      <c r="A186" t="str">
        <f>[1]!'8415.TW-ID'</f>
        <v>8415</v>
      </c>
      <c r="B186" t="str">
        <f>[1]!'8415.TW-Name'</f>
        <v>大國鋼</v>
      </c>
    </row>
    <row r="187" spans="1:2" x14ac:dyDescent="0.45">
      <c r="A187" t="str">
        <f>[1]!'8930.TW-ID'</f>
        <v>8930</v>
      </c>
      <c r="B187" t="str">
        <f>[1]!'8930.TW-Name'</f>
        <v>青鋼</v>
      </c>
    </row>
    <row r="188" spans="1:2" x14ac:dyDescent="0.45">
      <c r="A188" t="str">
        <f>[1]!'9962.TW-ID'</f>
        <v>9962</v>
      </c>
      <c r="B188" t="str">
        <f>[1]!'9962.TW-Name'</f>
        <v>有益</v>
      </c>
    </row>
    <row r="189" spans="1:2" x14ac:dyDescent="0.45">
      <c r="A189" t="str">
        <f>[1]!'3105.TW-ID'</f>
        <v>3105</v>
      </c>
      <c r="B189" t="str">
        <f>[1]!'3105.TW-Name'</f>
        <v>穩懋</v>
      </c>
    </row>
    <row r="190" spans="1:2" x14ac:dyDescent="0.45">
      <c r="A190" t="str">
        <f>[1]!'3122.TW-ID'</f>
        <v>3122</v>
      </c>
      <c r="B190" t="str">
        <f>[1]!'3122.TW-Name'</f>
        <v>笙泉</v>
      </c>
    </row>
    <row r="191" spans="1:2" x14ac:dyDescent="0.45">
      <c r="A191" t="str">
        <f>[1]!'3141.TW-ID'</f>
        <v>3141</v>
      </c>
      <c r="B191" t="str">
        <f>[1]!'3141.TW-Name'</f>
        <v>晶宏</v>
      </c>
    </row>
    <row r="192" spans="1:2" x14ac:dyDescent="0.45">
      <c r="A192" t="str">
        <f>[1]!'3169.TW-ID'</f>
        <v>3169</v>
      </c>
      <c r="B192" t="str">
        <f>[1]!'3169.TW-Name'</f>
        <v>亞信</v>
      </c>
    </row>
    <row r="193" spans="1:2" x14ac:dyDescent="0.45">
      <c r="A193" t="str">
        <f>[1]!'3178.TW-ID'</f>
        <v>3178</v>
      </c>
      <c r="B193" t="str">
        <f>[1]!'3178.TW-Name'</f>
        <v>公準</v>
      </c>
    </row>
    <row r="194" spans="1:2" x14ac:dyDescent="0.45">
      <c r="A194" t="str">
        <f>[1]!'3227.TW-ID'</f>
        <v>3227</v>
      </c>
      <c r="B194" t="str">
        <f>[1]!'3227.TW-Name'</f>
        <v>原相</v>
      </c>
    </row>
    <row r="195" spans="1:2" x14ac:dyDescent="0.45">
      <c r="A195" t="str">
        <f>[1]!'3228.TW-ID'</f>
        <v>3228</v>
      </c>
      <c r="B195" t="str">
        <f>[1]!'3228.TW-Name'</f>
        <v>金麗科</v>
      </c>
    </row>
    <row r="196" spans="1:2" x14ac:dyDescent="0.45">
      <c r="A196" t="str">
        <f>[1]!'3259.TW-ID'</f>
        <v>3259</v>
      </c>
      <c r="B196" t="str">
        <f>[1]!'3259.TW-Name'</f>
        <v>鑫創</v>
      </c>
    </row>
    <row r="197" spans="1:2" x14ac:dyDescent="0.45">
      <c r="A197" t="str">
        <f>[1]!'3260.TW-ID'</f>
        <v>3260</v>
      </c>
      <c r="B197" t="str">
        <f>[1]!'3260.TW-Name'</f>
        <v>威剛</v>
      </c>
    </row>
    <row r="198" spans="1:2" x14ac:dyDescent="0.45">
      <c r="A198" t="str">
        <f>[1]!'3264.TW-ID'</f>
        <v>3264</v>
      </c>
      <c r="B198" t="str">
        <f>[1]!'3264.TW-Name'</f>
        <v>欣銓</v>
      </c>
    </row>
    <row r="199" spans="1:2" x14ac:dyDescent="0.45">
      <c r="A199" t="str">
        <f>[1]!'3265.TW-ID'</f>
        <v>3265</v>
      </c>
      <c r="B199" t="str">
        <f>[1]!'3265.TW-Name'</f>
        <v>台星科</v>
      </c>
    </row>
    <row r="200" spans="1:2" x14ac:dyDescent="0.45">
      <c r="A200" t="str">
        <f>[1]!'3268.TW-ID'</f>
        <v>3268</v>
      </c>
      <c r="B200" t="str">
        <f>[1]!'3268.TW-Name'</f>
        <v>海德威</v>
      </c>
    </row>
    <row r="201" spans="1:2" x14ac:dyDescent="0.45">
      <c r="A201" t="str">
        <f>[1]!'3317.TW-ID'</f>
        <v>3317</v>
      </c>
      <c r="B201" t="str">
        <f>[1]!'3317.TW-Name'</f>
        <v>尼克森</v>
      </c>
    </row>
    <row r="202" spans="1:2" x14ac:dyDescent="0.45">
      <c r="A202" t="str">
        <f>[1]!'3372.TW-ID'</f>
        <v>3372</v>
      </c>
      <c r="B202" t="str">
        <f>[1]!'3372.TW-Name'</f>
        <v>典範</v>
      </c>
    </row>
    <row r="203" spans="1:2" x14ac:dyDescent="0.45">
      <c r="A203" t="str">
        <f>[1]!'3374.TW-ID'</f>
        <v>3374</v>
      </c>
      <c r="B203" t="str">
        <f>[1]!'3374.TW-Name'</f>
        <v>精材</v>
      </c>
    </row>
    <row r="204" spans="1:2" x14ac:dyDescent="0.45">
      <c r="A204" t="str">
        <f>[1]!'3438.TW-ID'</f>
        <v>3438</v>
      </c>
      <c r="B204" t="str">
        <f>[1]!'3438.TW-Name'</f>
        <v>類比科</v>
      </c>
    </row>
    <row r="205" spans="1:2" x14ac:dyDescent="0.45">
      <c r="A205" t="str">
        <f>[1]!'3527.TW-ID'</f>
        <v>3527</v>
      </c>
      <c r="B205" t="str">
        <f>[1]!'3527.TW-Name'</f>
        <v>聚積</v>
      </c>
    </row>
    <row r="206" spans="1:2" x14ac:dyDescent="0.45">
      <c r="A206" t="str">
        <f>[1]!'3529.TW-ID'</f>
        <v>3529</v>
      </c>
      <c r="B206" t="str">
        <f>[1]!'3529.TW-Name'</f>
        <v>力旺</v>
      </c>
    </row>
    <row r="207" spans="1:2" x14ac:dyDescent="0.45">
      <c r="A207" t="str">
        <f>[1]!'3555.TW-ID'</f>
        <v>3555</v>
      </c>
      <c r="B207" t="str">
        <f>[1]!'3555.TW-Name'</f>
        <v>博士旺</v>
      </c>
    </row>
    <row r="208" spans="1:2" x14ac:dyDescent="0.45">
      <c r="A208" t="str">
        <f>[1]!'3556.TW-ID'</f>
        <v>3556</v>
      </c>
      <c r="B208" t="str">
        <f>[1]!'3556.TW-Name'</f>
        <v>禾瑞亞</v>
      </c>
    </row>
    <row r="209" spans="1:2" x14ac:dyDescent="0.45">
      <c r="A209" t="str">
        <f>[1]!'3567.TW-ID'</f>
        <v>3567</v>
      </c>
      <c r="B209" t="str">
        <f>[1]!'3567.TW-Name'</f>
        <v>逸昌</v>
      </c>
    </row>
    <row r="210" spans="1:2" x14ac:dyDescent="0.45">
      <c r="A210" t="str">
        <f>[1]!'3581.TW-ID'</f>
        <v>3581</v>
      </c>
      <c r="B210" t="str">
        <f>[1]!'3581.TW-Name'</f>
        <v>博磊</v>
      </c>
    </row>
    <row r="211" spans="1:2" x14ac:dyDescent="0.45">
      <c r="A211" t="str">
        <f>[1]!'3675.TW-ID'</f>
        <v>3675</v>
      </c>
      <c r="B211" t="str">
        <f>[1]!'3675.TW-Name'</f>
        <v>德微</v>
      </c>
    </row>
    <row r="212" spans="1:2" x14ac:dyDescent="0.45">
      <c r="A212" t="str">
        <f>[1]!'3680.TW-ID'</f>
        <v>3680</v>
      </c>
      <c r="B212" t="str">
        <f>[1]!'3680.TW-Name'</f>
        <v>家登</v>
      </c>
    </row>
    <row r="213" spans="1:2" x14ac:dyDescent="0.45">
      <c r="A213" t="str">
        <f>[1]!'3707.TW-ID'</f>
        <v>3707</v>
      </c>
      <c r="B213" t="str">
        <f>[1]!'3707.TW-Name'</f>
        <v>漢磊</v>
      </c>
    </row>
    <row r="214" spans="1:2" x14ac:dyDescent="0.45">
      <c r="A214" t="str">
        <f>[1]!'4923.TW-ID'</f>
        <v>4923</v>
      </c>
      <c r="B214" t="str">
        <f>[1]!'4923.TW-Name'</f>
        <v>力士</v>
      </c>
    </row>
    <row r="215" spans="1:2" x14ac:dyDescent="0.45">
      <c r="A215" t="str">
        <f>[1]!'4945.TW-ID'</f>
        <v>4945</v>
      </c>
      <c r="B215" t="str">
        <f>[1]!'4945.TW-Name'</f>
        <v>陞達科技</v>
      </c>
    </row>
    <row r="216" spans="1:2" x14ac:dyDescent="0.45">
      <c r="A216" t="str">
        <f>[1]!'4951.TW-ID'</f>
        <v>4951</v>
      </c>
      <c r="B216" t="str">
        <f>[1]!'4951.TW-Name'</f>
        <v>精拓科</v>
      </c>
    </row>
    <row r="217" spans="1:2" x14ac:dyDescent="0.45">
      <c r="A217" t="str">
        <f>[1]!'4966.TW-ID'</f>
        <v>4966</v>
      </c>
      <c r="B217" t="str">
        <f>[1]!'4966.TW-Name'</f>
        <v>譜瑞-KY</v>
      </c>
    </row>
    <row r="218" spans="1:2" x14ac:dyDescent="0.45">
      <c r="A218" t="str">
        <f>[1]!'4971.TW-ID'</f>
        <v>4971</v>
      </c>
      <c r="B218" t="str">
        <f>[1]!'4971.TW-Name'</f>
        <v>IET-KY</v>
      </c>
    </row>
    <row r="219" spans="1:2" x14ac:dyDescent="0.45">
      <c r="A219" t="str">
        <f>[1]!'4973.TW-ID'</f>
        <v>4973</v>
      </c>
      <c r="B219" t="str">
        <f>[1]!'4973.TW-Name'</f>
        <v>廣穎</v>
      </c>
    </row>
    <row r="220" spans="1:2" x14ac:dyDescent="0.45">
      <c r="A220" t="str">
        <f>[1]!'4991.TW-ID'</f>
        <v>4991</v>
      </c>
      <c r="B220" t="str">
        <f>[1]!'4991.TW-Name'</f>
        <v>環宇-KY</v>
      </c>
    </row>
    <row r="221" spans="1:2" x14ac:dyDescent="0.45">
      <c r="A221" t="str">
        <f>[1]!'5236.TW-ID'</f>
        <v>5236</v>
      </c>
      <c r="B221" t="str">
        <f>[1]!'5236.TW-Name'</f>
        <v>凌陽創新</v>
      </c>
    </row>
    <row r="222" spans="1:2" x14ac:dyDescent="0.45">
      <c r="A222" t="str">
        <f>[1]!'5272.TW-ID'</f>
        <v>5272</v>
      </c>
      <c r="B222" t="str">
        <f>[1]!'5272.TW-Name'</f>
        <v>笙科</v>
      </c>
    </row>
    <row r="223" spans="1:2" x14ac:dyDescent="0.45">
      <c r="A223" t="str">
        <f>[1]!'5274.TW-ID'</f>
        <v>5274</v>
      </c>
      <c r="B223" t="str">
        <f>[1]!'5274.TW-Name'</f>
        <v>信驊</v>
      </c>
    </row>
    <row r="224" spans="1:2" x14ac:dyDescent="0.45">
      <c r="A224" t="str">
        <f>[1]!'5299.TW-ID'</f>
        <v>5299</v>
      </c>
      <c r="B224" t="str">
        <f>[1]!'5299.TW-Name'</f>
        <v>杰力</v>
      </c>
    </row>
    <row r="225" spans="1:2" x14ac:dyDescent="0.45">
      <c r="A225" t="str">
        <f>[1]!'5302.TW-ID'</f>
        <v>5302</v>
      </c>
      <c r="B225" t="str">
        <f>[1]!'5302.TW-Name'</f>
        <v>太欣</v>
      </c>
    </row>
    <row r="226" spans="1:2" x14ac:dyDescent="0.45">
      <c r="A226" t="str">
        <f>[1]!'5314.TW-ID'</f>
        <v>5314</v>
      </c>
      <c r="B226" t="str">
        <f>[1]!'5314.TW-Name'</f>
        <v>世紀</v>
      </c>
    </row>
    <row r="227" spans="1:2" x14ac:dyDescent="0.45">
      <c r="A227" t="str">
        <f>[1]!'5344.TW-ID'</f>
        <v>5344</v>
      </c>
      <c r="B227" t="str">
        <f>[1]!'5344.TW-Name'</f>
        <v>立衛</v>
      </c>
    </row>
    <row r="228" spans="1:2" x14ac:dyDescent="0.45">
      <c r="A228" t="str">
        <f>[1]!'5347.TW-ID'</f>
        <v>5347</v>
      </c>
      <c r="B228" t="str">
        <f>[1]!'5347.TW-Name'</f>
        <v>世界</v>
      </c>
    </row>
    <row r="229" spans="1:2" x14ac:dyDescent="0.45">
      <c r="A229" t="str">
        <f>[1]!'5351.TW-ID'</f>
        <v>5351</v>
      </c>
      <c r="B229" t="str">
        <f>[1]!'5351.TW-Name'</f>
        <v>鈺創</v>
      </c>
    </row>
    <row r="230" spans="1:2" x14ac:dyDescent="0.45">
      <c r="A230" t="str">
        <f>[1]!'5425.TW-ID'</f>
        <v>5425</v>
      </c>
      <c r="B230" t="str">
        <f>[1]!'5425.TW-Name'</f>
        <v>台半</v>
      </c>
    </row>
    <row r="231" spans="1:2" x14ac:dyDescent="0.45">
      <c r="A231" t="str">
        <f>[1]!'5468.TW-ID'</f>
        <v>5468</v>
      </c>
      <c r="B231" t="str">
        <f>[1]!'5468.TW-Name'</f>
        <v>凱鈺</v>
      </c>
    </row>
    <row r="232" spans="1:2" x14ac:dyDescent="0.45">
      <c r="A232" t="str">
        <f>[1]!'5483.TW-ID'</f>
        <v>5483</v>
      </c>
      <c r="B232" t="str">
        <f>[1]!'5483.TW-Name'</f>
        <v>中美晶</v>
      </c>
    </row>
    <row r="233" spans="1:2" x14ac:dyDescent="0.45">
      <c r="A233" t="str">
        <f>[1]!'5487.TW-ID'</f>
        <v>5487</v>
      </c>
      <c r="B233" t="str">
        <f>[1]!'5487.TW-Name'</f>
        <v>通泰</v>
      </c>
    </row>
    <row r="234" spans="1:2" x14ac:dyDescent="0.45">
      <c r="A234" t="str">
        <f>[1]!'6103.TW-ID'</f>
        <v>6103</v>
      </c>
      <c r="B234" t="str">
        <f>[1]!'6103.TW-Name'</f>
        <v>合邦</v>
      </c>
    </row>
    <row r="235" spans="1:2" x14ac:dyDescent="0.45">
      <c r="A235" t="str">
        <f>[1]!'6104.TW-ID'</f>
        <v>6104</v>
      </c>
      <c r="B235" t="str">
        <f>[1]!'6104.TW-Name'</f>
        <v>創惟</v>
      </c>
    </row>
    <row r="236" spans="1:2" x14ac:dyDescent="0.45">
      <c r="A236" t="str">
        <f>[1]!'6129.TW-ID'</f>
        <v>6129</v>
      </c>
      <c r="B236" t="str">
        <f>[1]!'6129.TW-Name'</f>
        <v>普誠</v>
      </c>
    </row>
    <row r="237" spans="1:2" x14ac:dyDescent="0.45">
      <c r="A237" t="str">
        <f>[1]!'6138.TW-ID'</f>
        <v>6138</v>
      </c>
      <c r="B237" t="str">
        <f>[1]!'6138.TW-Name'</f>
        <v>茂達</v>
      </c>
    </row>
    <row r="238" spans="1:2" x14ac:dyDescent="0.45">
      <c r="A238" t="str">
        <f>[1]!'6147.TW-ID'</f>
        <v>6147</v>
      </c>
      <c r="B238" t="str">
        <f>[1]!'6147.TW-Name'</f>
        <v>頎邦</v>
      </c>
    </row>
    <row r="239" spans="1:2" x14ac:dyDescent="0.45">
      <c r="A239" t="str">
        <f>[1]!'6182.TW-ID'</f>
        <v>6182</v>
      </c>
      <c r="B239" t="str">
        <f>[1]!'6182.TW-Name'</f>
        <v>合晶</v>
      </c>
    </row>
    <row r="240" spans="1:2" x14ac:dyDescent="0.45">
      <c r="A240" t="str">
        <f>[1]!'6198.TW-ID'</f>
        <v>6198</v>
      </c>
      <c r="B240" t="str">
        <f>[1]!'6198.TW-Name'</f>
        <v>瑞築</v>
      </c>
    </row>
    <row r="241" spans="1:2" x14ac:dyDescent="0.45">
      <c r="A241" t="str">
        <f>[1]!'6223.TW-ID'</f>
        <v>6223</v>
      </c>
      <c r="B241" t="str">
        <f>[1]!'6223.TW-Name'</f>
        <v>旺矽</v>
      </c>
    </row>
    <row r="242" spans="1:2" x14ac:dyDescent="0.45">
      <c r="A242" t="str">
        <f>[1]!'6229.TW-ID'</f>
        <v>6229</v>
      </c>
      <c r="B242" t="str">
        <f>[1]!'6229.TW-Name'</f>
        <v>研通</v>
      </c>
    </row>
    <row r="243" spans="1:2" x14ac:dyDescent="0.45">
      <c r="A243" t="str">
        <f>[1]!'6233.TW-ID'</f>
        <v>6233</v>
      </c>
      <c r="B243" t="str">
        <f>[1]!'6233.TW-Name'</f>
        <v>旺玖</v>
      </c>
    </row>
    <row r="244" spans="1:2" x14ac:dyDescent="0.45">
      <c r="A244" t="str">
        <f>[1]!'6237.TW-ID'</f>
        <v>6237</v>
      </c>
      <c r="B244" t="str">
        <f>[1]!'6237.TW-Name'</f>
        <v>驊訊</v>
      </c>
    </row>
    <row r="245" spans="1:2" x14ac:dyDescent="0.45">
      <c r="A245" t="str">
        <f>[1]!'6261.TW-ID'</f>
        <v>6261</v>
      </c>
      <c r="B245" t="str">
        <f>[1]!'6261.TW-Name'</f>
        <v>久元</v>
      </c>
    </row>
    <row r="246" spans="1:2" x14ac:dyDescent="0.45">
      <c r="A246" t="str">
        <f>[1]!'6287.TW-ID'</f>
        <v>6287</v>
      </c>
      <c r="B246" t="str">
        <f>[1]!'6287.TW-Name'</f>
        <v>元隆</v>
      </c>
    </row>
    <row r="247" spans="1:2" x14ac:dyDescent="0.45">
      <c r="A247" t="str">
        <f>[1]!'6291.TW-ID'</f>
        <v>6291</v>
      </c>
      <c r="B247" t="str">
        <f>[1]!'6291.TW-Name'</f>
        <v>沛亨</v>
      </c>
    </row>
    <row r="248" spans="1:2" x14ac:dyDescent="0.45">
      <c r="A248" t="str">
        <f>[1]!'6411.TW-ID'</f>
        <v>6411</v>
      </c>
      <c r="B248" t="str">
        <f>[1]!'6411.TW-Name'</f>
        <v>晶焱</v>
      </c>
    </row>
    <row r="249" spans="1:2" x14ac:dyDescent="0.45">
      <c r="A249" t="str">
        <f>[1]!'6435.TW-ID'</f>
        <v>6435</v>
      </c>
      <c r="B249" t="str">
        <f>[1]!'6435.TW-Name'</f>
        <v>大中</v>
      </c>
    </row>
    <row r="250" spans="1:2" x14ac:dyDescent="0.45">
      <c r="A250" t="str">
        <f>[1]!'6457.TW-ID'</f>
        <v>6457</v>
      </c>
      <c r="B250" t="str">
        <f>[1]!'6457.TW-Name'</f>
        <v>紘康</v>
      </c>
    </row>
    <row r="251" spans="1:2" x14ac:dyDescent="0.45">
      <c r="A251" t="str">
        <f>[1]!'6462.TW-ID'</f>
        <v>6462</v>
      </c>
      <c r="B251" t="str">
        <f>[1]!'6462.TW-Name'</f>
        <v>神盾</v>
      </c>
    </row>
    <row r="252" spans="1:2" x14ac:dyDescent="0.45">
      <c r="A252" t="str">
        <f>[1]!'6485.TW-ID'</f>
        <v>6485</v>
      </c>
      <c r="B252" t="str">
        <f>[1]!'6485.TW-Name'</f>
        <v>點序</v>
      </c>
    </row>
    <row r="253" spans="1:2" x14ac:dyDescent="0.45">
      <c r="A253" t="str">
        <f>[1]!'6488.TW-ID'</f>
        <v>6488</v>
      </c>
      <c r="B253" t="str">
        <f>[1]!'6488.TW-Name'</f>
        <v>環球晶</v>
      </c>
    </row>
    <row r="254" spans="1:2" x14ac:dyDescent="0.45">
      <c r="A254" t="str">
        <f>[1]!'6494.TW-ID'</f>
        <v>6494</v>
      </c>
      <c r="B254" t="str">
        <f>[1]!'6494.TW-Name'</f>
        <v>九齊</v>
      </c>
    </row>
    <row r="255" spans="1:2" x14ac:dyDescent="0.45">
      <c r="A255" t="str">
        <f>[1]!'6510.TW-ID'</f>
        <v>6510</v>
      </c>
      <c r="B255" t="str">
        <f>[1]!'6510.TW-Name'</f>
        <v>精測</v>
      </c>
    </row>
    <row r="256" spans="1:2" x14ac:dyDescent="0.45">
      <c r="A256" t="str">
        <f>[1]!'6532.TW-ID'</f>
        <v>6532</v>
      </c>
      <c r="B256" t="str">
        <f>[1]!'6532.TW-Name'</f>
        <v>瑞耘</v>
      </c>
    </row>
    <row r="257" spans="1:2" x14ac:dyDescent="0.45">
      <c r="A257" t="str">
        <f>[1]!'6548.TW-ID'</f>
        <v>6548</v>
      </c>
      <c r="B257" t="str">
        <f>[1]!'6548.TW-Name'</f>
        <v>長科*</v>
      </c>
    </row>
    <row r="258" spans="1:2" x14ac:dyDescent="0.45">
      <c r="A258" t="str">
        <f>[1]!'6568.TW-ID'</f>
        <v>6568</v>
      </c>
      <c r="B258" t="str">
        <f>[1]!'6568.TW-Name'</f>
        <v>宏觀</v>
      </c>
    </row>
    <row r="259" spans="1:2" x14ac:dyDescent="0.45">
      <c r="A259" t="str">
        <f>[1]!'6640.TW-ID'</f>
        <v>6640</v>
      </c>
      <c r="B259" t="str">
        <f>[1]!'6640.TW-Name'</f>
        <v>均華</v>
      </c>
    </row>
    <row r="260" spans="1:2" x14ac:dyDescent="0.45">
      <c r="A260" t="str">
        <f>[1]!'6643.TW-ID'</f>
        <v>6643</v>
      </c>
      <c r="B260" t="str">
        <f>[1]!'6643.TW-Name'</f>
        <v>M31</v>
      </c>
    </row>
    <row r="261" spans="1:2" x14ac:dyDescent="0.45">
      <c r="A261" t="str">
        <f>[1]!'6651.TW-ID'</f>
        <v>6651</v>
      </c>
      <c r="B261" t="str">
        <f>[1]!'6651.TW-Name'</f>
        <v>全宇昕</v>
      </c>
    </row>
    <row r="262" spans="1:2" x14ac:dyDescent="0.45">
      <c r="A262" t="str">
        <f>[1]!'6679.TW-ID'</f>
        <v>6679</v>
      </c>
      <c r="B262" t="str">
        <f>[1]!'6679.TW-Name'</f>
        <v>鈺太</v>
      </c>
    </row>
    <row r="263" spans="1:2" x14ac:dyDescent="0.45">
      <c r="A263" t="str">
        <f>[1]!'6683.TW-ID'</f>
        <v>6683</v>
      </c>
      <c r="B263" t="str">
        <f>[1]!'6683.TW-Name'</f>
        <v>雍智科技</v>
      </c>
    </row>
    <row r="264" spans="1:2" x14ac:dyDescent="0.45">
      <c r="A264" t="str">
        <f>[1]!'6684.TW-ID'</f>
        <v>6684</v>
      </c>
      <c r="B264" t="str">
        <f>[1]!'6684.TW-Name'</f>
        <v>安格</v>
      </c>
    </row>
    <row r="265" spans="1:2" x14ac:dyDescent="0.45">
      <c r="A265" t="str">
        <f>[1]!'6693.TW-ID'</f>
        <v>6693</v>
      </c>
      <c r="B265" t="str">
        <f>[1]!'6693.TW-Name'</f>
        <v>廣閎科</v>
      </c>
    </row>
    <row r="266" spans="1:2" x14ac:dyDescent="0.45">
      <c r="A266" t="str">
        <f>[1]!'6708.TW-ID'</f>
        <v>6708</v>
      </c>
      <c r="B266" t="str">
        <f>[1]!'6708.TW-Name'</f>
        <v>天擎</v>
      </c>
    </row>
    <row r="267" spans="1:2" x14ac:dyDescent="0.45">
      <c r="A267" t="str">
        <f>[1]!'6716.TW-ID'</f>
        <v>6716</v>
      </c>
      <c r="B267" t="str">
        <f>[1]!'6716.TW-Name'</f>
        <v>應廣</v>
      </c>
    </row>
    <row r="268" spans="1:2" x14ac:dyDescent="0.45">
      <c r="A268" t="str">
        <f>[1]!'6732.TW-ID'</f>
        <v>6732</v>
      </c>
      <c r="B268" t="str">
        <f>[1]!'6732.TW-Name'</f>
        <v>昇佳電子</v>
      </c>
    </row>
    <row r="269" spans="1:2" x14ac:dyDescent="0.45">
      <c r="A269" t="str">
        <f>[1]!'6788.TW-ID'</f>
        <v>6788</v>
      </c>
      <c r="B269" t="str">
        <f>[1]!'6788.TW-Name'</f>
        <v>華景電</v>
      </c>
    </row>
    <row r="270" spans="1:2" x14ac:dyDescent="0.45">
      <c r="A270" t="str">
        <f>[1]!'6823.TW-ID'</f>
        <v>6823</v>
      </c>
      <c r="B270" t="str">
        <f>[1]!'6823.TW-Name'</f>
        <v>濾能</v>
      </c>
    </row>
    <row r="271" spans="1:2" x14ac:dyDescent="0.45">
      <c r="A271" t="str">
        <f>[1]!'6895.TW-ID'</f>
        <v>6895</v>
      </c>
      <c r="B271" t="str">
        <f>[1]!'6895.TW-Name'</f>
        <v>宏碩系統</v>
      </c>
    </row>
    <row r="272" spans="1:2" x14ac:dyDescent="0.45">
      <c r="A272" t="str">
        <f>[1]!'7556.TW-ID'</f>
        <v>7556</v>
      </c>
      <c r="B272" t="str">
        <f>[1]!'7556.TW-Name'</f>
        <v>意德士</v>
      </c>
    </row>
    <row r="273" spans="1:2" x14ac:dyDescent="0.45">
      <c r="A273" t="str">
        <f>[1]!'8024.TW-ID'</f>
        <v>8024</v>
      </c>
      <c r="B273" t="str">
        <f>[1]!'8024.TW-Name'</f>
        <v>佑華</v>
      </c>
    </row>
    <row r="274" spans="1:2" x14ac:dyDescent="0.45">
      <c r="A274" t="str">
        <f>[1]!'8040.TW-ID'</f>
        <v>8040</v>
      </c>
      <c r="B274" t="str">
        <f>[1]!'8040.TW-Name'</f>
        <v>九暘</v>
      </c>
    </row>
    <row r="275" spans="1:2" x14ac:dyDescent="0.45">
      <c r="A275" t="str">
        <f>[1]!'8054.TW-ID'</f>
        <v>8054</v>
      </c>
      <c r="B275" t="str">
        <f>[1]!'8054.TW-Name'</f>
        <v>安國</v>
      </c>
    </row>
    <row r="276" spans="1:2" x14ac:dyDescent="0.45">
      <c r="A276" t="str">
        <f>[1]!'8086.TW-ID'</f>
        <v>8086</v>
      </c>
      <c r="B276" t="str">
        <f>[1]!'8086.TW-Name'</f>
        <v>宏捷科</v>
      </c>
    </row>
    <row r="277" spans="1:2" x14ac:dyDescent="0.45">
      <c r="A277" t="str">
        <f>[1]!'8088.TW-ID'</f>
        <v>8088</v>
      </c>
      <c r="B277" t="str">
        <f>[1]!'8088.TW-Name'</f>
        <v>品安</v>
      </c>
    </row>
    <row r="278" spans="1:2" x14ac:dyDescent="0.45">
      <c r="A278" t="str">
        <f>[1]!'8227.TW-ID'</f>
        <v>8227</v>
      </c>
      <c r="B278" t="str">
        <f>[1]!'8227.TW-Name'</f>
        <v>巨有科技</v>
      </c>
    </row>
    <row r="279" spans="1:2" x14ac:dyDescent="0.45">
      <c r="A279" t="str">
        <f>[1]!'8277.TW-ID'</f>
        <v>8277</v>
      </c>
      <c r="B279" t="str">
        <f>[1]!'8277.TW-Name'</f>
        <v>商丞</v>
      </c>
    </row>
    <row r="280" spans="1:2" x14ac:dyDescent="0.45">
      <c r="A280" t="str">
        <f>[1]!'8299.TW-ID'</f>
        <v>8299</v>
      </c>
      <c r="B280" t="str">
        <f>[1]!'8299.TW-Name'</f>
        <v>群聯</v>
      </c>
    </row>
    <row r="281" spans="1:2" x14ac:dyDescent="0.45">
      <c r="A281" t="str">
        <f>[1]!'1569.TW-ID'</f>
        <v>1569</v>
      </c>
      <c r="B281" t="str">
        <f>[1]!'1569.TW-Name'</f>
        <v>濱川</v>
      </c>
    </row>
    <row r="282" spans="1:2" x14ac:dyDescent="0.45">
      <c r="A282" t="str">
        <f>[1]!'3071.TW-ID'</f>
        <v>3071</v>
      </c>
      <c r="B282" t="str">
        <f>[1]!'3071.TW-Name'</f>
        <v>協禧</v>
      </c>
    </row>
    <row r="283" spans="1:2" x14ac:dyDescent="0.45">
      <c r="A283" t="str">
        <f>[1]!'3088.TW-ID'</f>
        <v>3088</v>
      </c>
      <c r="B283" t="str">
        <f>[1]!'3088.TW-Name'</f>
        <v>艾訊</v>
      </c>
    </row>
    <row r="284" spans="1:2" x14ac:dyDescent="0.45">
      <c r="A284" t="str">
        <f>[1]!'3211.TW-ID'</f>
        <v>3211</v>
      </c>
      <c r="B284" t="str">
        <f>[1]!'3211.TW-Name'</f>
        <v>順達</v>
      </c>
    </row>
    <row r="285" spans="1:2" x14ac:dyDescent="0.45">
      <c r="A285" t="str">
        <f>[1]!'3213.TW-ID'</f>
        <v>3213</v>
      </c>
      <c r="B285" t="str">
        <f>[1]!'3213.TW-Name'</f>
        <v>茂訊</v>
      </c>
    </row>
    <row r="286" spans="1:2" x14ac:dyDescent="0.45">
      <c r="A286" t="str">
        <f>[1]!'3272.TW-ID'</f>
        <v>3272</v>
      </c>
      <c r="B286" t="str">
        <f>[1]!'3272.TW-Name'</f>
        <v>東碩</v>
      </c>
    </row>
    <row r="287" spans="1:2" x14ac:dyDescent="0.45">
      <c r="A287" t="str">
        <f>[1]!'3287.TW-ID'</f>
        <v>3287</v>
      </c>
      <c r="B287" t="str">
        <f>[1]!'3287.TW-Name'</f>
        <v>廣寰科</v>
      </c>
    </row>
    <row r="288" spans="1:2" x14ac:dyDescent="0.45">
      <c r="A288" t="str">
        <f>[1]!'3323.TW-ID'</f>
        <v>3323</v>
      </c>
      <c r="B288" t="str">
        <f>[1]!'3323.TW-Name'</f>
        <v>加百裕</v>
      </c>
    </row>
    <row r="289" spans="1:2" x14ac:dyDescent="0.45">
      <c r="A289" t="str">
        <f>[1]!'3325.TW-ID'</f>
        <v>3325</v>
      </c>
      <c r="B289" t="str">
        <f>[1]!'3325.TW-Name'</f>
        <v>旭品</v>
      </c>
    </row>
    <row r="290" spans="1:2" x14ac:dyDescent="0.45">
      <c r="A290" t="str">
        <f>[1]!'3349.TW-ID'</f>
        <v>3349</v>
      </c>
      <c r="B290" t="str">
        <f>[1]!'3349.TW-Name'</f>
        <v>寶德</v>
      </c>
    </row>
    <row r="291" spans="1:2" x14ac:dyDescent="0.45">
      <c r="A291" t="str">
        <f>[1]!'3479.TW-ID'</f>
        <v>3479</v>
      </c>
      <c r="B291" t="str">
        <f>[1]!'3479.TW-Name'</f>
        <v>安勤</v>
      </c>
    </row>
    <row r="292" spans="1:2" x14ac:dyDescent="0.45">
      <c r="A292" t="str">
        <f>[1]!'3483.TW-ID'</f>
        <v>3483</v>
      </c>
      <c r="B292" t="str">
        <f>[1]!'3483.TW-Name'</f>
        <v>力致</v>
      </c>
    </row>
    <row r="293" spans="1:2" x14ac:dyDescent="0.45">
      <c r="A293" t="str">
        <f>[1]!'3521.TW-ID'</f>
        <v>3521</v>
      </c>
      <c r="B293" t="str">
        <f>[1]!'3521.TW-Name'</f>
        <v>鴻翊</v>
      </c>
    </row>
    <row r="294" spans="1:2" x14ac:dyDescent="0.45">
      <c r="A294" t="str">
        <f>[1]!'3540.TW-ID'</f>
        <v>3540</v>
      </c>
      <c r="B294" t="str">
        <f>[1]!'3540.TW-Name'</f>
        <v>曜越</v>
      </c>
    </row>
    <row r="295" spans="1:2" x14ac:dyDescent="0.45">
      <c r="A295" t="str">
        <f>[1]!'3577.TW-ID'</f>
        <v>3577</v>
      </c>
      <c r="B295" t="str">
        <f>[1]!'3577.TW-Name'</f>
        <v>泓格</v>
      </c>
    </row>
    <row r="296" spans="1:2" x14ac:dyDescent="0.45">
      <c r="A296" t="str">
        <f>[1]!'3594.TW-ID'</f>
        <v>3594</v>
      </c>
      <c r="B296" t="str">
        <f>[1]!'3594.TW-Name'</f>
        <v>磐儀</v>
      </c>
    </row>
    <row r="297" spans="1:2" x14ac:dyDescent="0.45">
      <c r="A297" t="str">
        <f>[1]!'3611.TW-ID'</f>
        <v>3611</v>
      </c>
      <c r="B297" t="str">
        <f>[1]!'3611.TW-Name'</f>
        <v>鼎翰</v>
      </c>
    </row>
    <row r="298" spans="1:2" x14ac:dyDescent="0.45">
      <c r="A298" t="str">
        <f>[1]!'3625.TW-ID'</f>
        <v>3625</v>
      </c>
      <c r="B298" t="str">
        <f>[1]!'3625.TW-Name'</f>
        <v>西勝</v>
      </c>
    </row>
    <row r="299" spans="1:2" x14ac:dyDescent="0.45">
      <c r="A299" t="str">
        <f>[1]!'3693.TW-ID'</f>
        <v>3693</v>
      </c>
      <c r="B299" t="str">
        <f>[1]!'3693.TW-Name'</f>
        <v>營邦</v>
      </c>
    </row>
    <row r="300" spans="1:2" x14ac:dyDescent="0.45">
      <c r="A300" t="str">
        <f>[1]!'3709.TW-ID'</f>
        <v>3709</v>
      </c>
      <c r="B300" t="str">
        <f>[1]!'3709.TW-Name'</f>
        <v>鑫聯大投控</v>
      </c>
    </row>
    <row r="301" spans="1:2" x14ac:dyDescent="0.45">
      <c r="A301" t="str">
        <f>[1]!'4924.TW-ID'</f>
        <v>4924</v>
      </c>
      <c r="B301" t="str">
        <f>[1]!'4924.TW-Name'</f>
        <v>欣厚-KY</v>
      </c>
    </row>
    <row r="302" spans="1:2" x14ac:dyDescent="0.45">
      <c r="A302" t="str">
        <f>[1]!'4931.TW-ID'</f>
        <v>4931</v>
      </c>
      <c r="B302" t="str">
        <f>[1]!'4931.TW-Name'</f>
        <v>新盛力</v>
      </c>
    </row>
    <row r="303" spans="1:2" x14ac:dyDescent="0.45">
      <c r="A303" t="str">
        <f>[1]!'4987.TW-ID'</f>
        <v>4987</v>
      </c>
      <c r="B303" t="str">
        <f>[1]!'4987.TW-Name'</f>
        <v>科誠</v>
      </c>
    </row>
    <row r="304" spans="1:2" x14ac:dyDescent="0.45">
      <c r="A304" t="str">
        <f>[1]!'5223.TW-ID'</f>
        <v>5223</v>
      </c>
      <c r="B304" t="str">
        <f>[1]!'5223.TW-Name'</f>
        <v>安力-KY</v>
      </c>
    </row>
    <row r="305" spans="1:2" x14ac:dyDescent="0.45">
      <c r="A305" t="str">
        <f>[1]!'5289.TW-ID'</f>
        <v>5289</v>
      </c>
      <c r="B305" t="str">
        <f>[1]!'5289.TW-Name'</f>
        <v>宜鼎</v>
      </c>
    </row>
    <row r="306" spans="1:2" x14ac:dyDescent="0.45">
      <c r="A306" t="str">
        <f>[1]!'5356.TW-ID'</f>
        <v>5356</v>
      </c>
      <c r="B306" t="str">
        <f>[1]!'5356.TW-Name'</f>
        <v>協益</v>
      </c>
    </row>
    <row r="307" spans="1:2" x14ac:dyDescent="0.45">
      <c r="A307" t="str">
        <f>[1]!'5386.TW-ID'</f>
        <v>5386</v>
      </c>
      <c r="B307" t="str">
        <f>[1]!'5386.TW-Name'</f>
        <v>青雲</v>
      </c>
    </row>
    <row r="308" spans="1:2" x14ac:dyDescent="0.45">
      <c r="A308" t="str">
        <f>[1]!'5426.TW-ID'</f>
        <v>5426</v>
      </c>
      <c r="B308" t="str">
        <f>[1]!'5426.TW-Name'</f>
        <v>振發</v>
      </c>
    </row>
    <row r="309" spans="1:2" x14ac:dyDescent="0.45">
      <c r="A309" t="str">
        <f>[1]!'5438.TW-ID'</f>
        <v>5438</v>
      </c>
      <c r="B309" t="str">
        <f>[1]!'5438.TW-Name'</f>
        <v>東友</v>
      </c>
    </row>
    <row r="310" spans="1:2" x14ac:dyDescent="0.45">
      <c r="A310" t="str">
        <f>[1]!'5465.TW-ID'</f>
        <v>5465</v>
      </c>
      <c r="B310" t="str">
        <f>[1]!'5465.TW-Name'</f>
        <v>富驊</v>
      </c>
    </row>
    <row r="311" spans="1:2" x14ac:dyDescent="0.45">
      <c r="A311" t="str">
        <f>[1]!'5474.TW-ID'</f>
        <v>5474</v>
      </c>
      <c r="B311" t="str">
        <f>[1]!'5474.TW-Name'</f>
        <v>聰泰</v>
      </c>
    </row>
    <row r="312" spans="1:2" x14ac:dyDescent="0.45">
      <c r="A312" t="str">
        <f>[1]!'5490.TW-ID'</f>
        <v>5490</v>
      </c>
      <c r="B312" t="str">
        <f>[1]!'5490.TW-Name'</f>
        <v>同亨</v>
      </c>
    </row>
    <row r="313" spans="1:2" x14ac:dyDescent="0.45">
      <c r="A313" t="str">
        <f>[1]!'6121.TW-ID'</f>
        <v>6121</v>
      </c>
      <c r="B313" t="str">
        <f>[1]!'6121.TW-Name'</f>
        <v>新普</v>
      </c>
    </row>
    <row r="314" spans="1:2" x14ac:dyDescent="0.45">
      <c r="A314" t="str">
        <f>[1]!'6150.TW-ID'</f>
        <v>6150</v>
      </c>
      <c r="B314" t="str">
        <f>[1]!'6150.TW-Name'</f>
        <v>撼訊</v>
      </c>
    </row>
    <row r="315" spans="1:2" x14ac:dyDescent="0.45">
      <c r="A315" t="str">
        <f>[1]!'6160.TW-ID'</f>
        <v>6160</v>
      </c>
      <c r="B315" t="str">
        <f>[1]!'6160.TW-Name'</f>
        <v>欣技</v>
      </c>
    </row>
    <row r="316" spans="1:2" x14ac:dyDescent="0.45">
      <c r="A316" t="str">
        <f>[1]!'6161.TW-ID'</f>
        <v>6161</v>
      </c>
      <c r="B316" t="str">
        <f>[1]!'6161.TW-Name'</f>
        <v>捷波</v>
      </c>
    </row>
    <row r="317" spans="1:2" x14ac:dyDescent="0.45">
      <c r="A317" t="str">
        <f>[1]!'6188.TW-ID'</f>
        <v>6188</v>
      </c>
      <c r="B317" t="str">
        <f>[1]!'6188.TW-Name'</f>
        <v>廣明</v>
      </c>
    </row>
    <row r="318" spans="1:2" x14ac:dyDescent="0.45">
      <c r="A318" t="str">
        <f>[1]!'6228.TW-ID'</f>
        <v>6228</v>
      </c>
      <c r="B318" t="str">
        <f>[1]!'6228.TW-Name'</f>
        <v>全譜</v>
      </c>
    </row>
    <row r="319" spans="1:2" x14ac:dyDescent="0.45">
      <c r="A319" t="str">
        <f>[1]!'6276.TW-ID'</f>
        <v>6276</v>
      </c>
      <c r="B319" t="str">
        <f>[1]!'6276.TW-Name'</f>
        <v>安鈦克</v>
      </c>
    </row>
    <row r="320" spans="1:2" x14ac:dyDescent="0.45">
      <c r="A320" t="str">
        <f>[1]!'6441.TW-ID'</f>
        <v>6441</v>
      </c>
      <c r="B320" t="str">
        <f>[1]!'6441.TW-Name'</f>
        <v>廣錠</v>
      </c>
    </row>
    <row r="321" spans="1:2" x14ac:dyDescent="0.45">
      <c r="A321" t="str">
        <f>[1]!'6570.TW-ID'</f>
        <v>6570</v>
      </c>
      <c r="B321" t="str">
        <f>[1]!'6570.TW-Name'</f>
        <v>維田</v>
      </c>
    </row>
    <row r="322" spans="1:2" x14ac:dyDescent="0.45">
      <c r="A322" t="str">
        <f>[1]!'6577.TW-ID'</f>
        <v>6577</v>
      </c>
      <c r="B322" t="str">
        <f>[1]!'6577.TW-Name'</f>
        <v>勁豐</v>
      </c>
    </row>
    <row r="323" spans="1:2" x14ac:dyDescent="0.45">
      <c r="A323" t="str">
        <f>[1]!'6680.TW-ID'</f>
        <v>6680</v>
      </c>
      <c r="B323" t="str">
        <f>[1]!'6680.TW-Name'</f>
        <v>鑫創電子</v>
      </c>
    </row>
    <row r="324" spans="1:2" x14ac:dyDescent="0.45">
      <c r="A324" t="str">
        <f>[1]!'6922.TW-ID'</f>
        <v>6922</v>
      </c>
      <c r="B324" t="str">
        <f>[1]!'6922.TW-Name'</f>
        <v>宸曜</v>
      </c>
    </row>
    <row r="325" spans="1:2" x14ac:dyDescent="0.45">
      <c r="A325" t="str">
        <f>[1]!'8050.TW-ID'</f>
        <v>8050</v>
      </c>
      <c r="B325" t="str">
        <f>[1]!'8050.TW-Name'</f>
        <v>廣積</v>
      </c>
    </row>
    <row r="326" spans="1:2" x14ac:dyDescent="0.45">
      <c r="A326" t="str">
        <f>[1]!'8076.TW-ID'</f>
        <v>8076</v>
      </c>
      <c r="B326" t="str">
        <f>[1]!'8076.TW-Name'</f>
        <v>伍豐</v>
      </c>
    </row>
    <row r="327" spans="1:2" x14ac:dyDescent="0.45">
      <c r="A327" t="str">
        <f>[1]!'8234.TW-ID'</f>
        <v>8234</v>
      </c>
      <c r="B327" t="str">
        <f>[1]!'8234.TW-Name'</f>
        <v>新漢</v>
      </c>
    </row>
    <row r="328" spans="1:2" x14ac:dyDescent="0.45">
      <c r="A328" t="str">
        <f>[1]!'8410.TW-ID'</f>
        <v>8410</v>
      </c>
      <c r="B328" t="str">
        <f>[1]!'8410.TW-Name'</f>
        <v>森田</v>
      </c>
    </row>
    <row r="329" spans="1:2" x14ac:dyDescent="0.45">
      <c r="A329" t="str">
        <f>[1]!'3066.TW-ID'</f>
        <v>3066</v>
      </c>
      <c r="B329" t="str">
        <f>[1]!'3066.TW-Name'</f>
        <v>李洲</v>
      </c>
    </row>
    <row r="330" spans="1:2" x14ac:dyDescent="0.45">
      <c r="A330" t="str">
        <f>[1]!'3128.TW-ID'</f>
        <v>3128</v>
      </c>
      <c r="B330" t="str">
        <f>[1]!'3128.TW-Name'</f>
        <v>昇銳</v>
      </c>
    </row>
    <row r="331" spans="1:2" x14ac:dyDescent="0.45">
      <c r="A331" t="str">
        <f>[1]!'3230.TW-ID'</f>
        <v>3230</v>
      </c>
      <c r="B331" t="str">
        <f>[1]!'3230.TW-Name'</f>
        <v>錦明</v>
      </c>
    </row>
    <row r="332" spans="1:2" x14ac:dyDescent="0.45">
      <c r="A332" t="str">
        <f>[1]!'3297.TW-ID'</f>
        <v>3297</v>
      </c>
      <c r="B332" t="str">
        <f>[1]!'3297.TW-Name'</f>
        <v>杭特</v>
      </c>
    </row>
    <row r="333" spans="1:2" x14ac:dyDescent="0.45">
      <c r="A333" t="str">
        <f>[1]!'3339.TW-ID'</f>
        <v>3339</v>
      </c>
      <c r="B333" t="str">
        <f>[1]!'3339.TW-Name'</f>
        <v>泰谷</v>
      </c>
    </row>
    <row r="334" spans="1:2" x14ac:dyDescent="0.45">
      <c r="A334" t="str">
        <f>[1]!'3362.TW-ID'</f>
        <v>3362</v>
      </c>
      <c r="B334" t="str">
        <f>[1]!'3362.TW-Name'</f>
        <v>先進光</v>
      </c>
    </row>
    <row r="335" spans="1:2" x14ac:dyDescent="0.45">
      <c r="A335" t="str">
        <f>[1]!'3434.TW-ID'</f>
        <v>3434</v>
      </c>
      <c r="B335" t="str">
        <f>[1]!'3434.TW-Name'</f>
        <v>哲固</v>
      </c>
    </row>
    <row r="336" spans="1:2" x14ac:dyDescent="0.45">
      <c r="A336" t="str">
        <f>[1]!'3441.TW-ID'</f>
        <v>3441</v>
      </c>
      <c r="B336" t="str">
        <f>[1]!'3441.TW-Name'</f>
        <v>聯一光</v>
      </c>
    </row>
    <row r="337" spans="1:2" x14ac:dyDescent="0.45">
      <c r="A337" t="str">
        <f>[1]!'3455.TW-ID'</f>
        <v>3455</v>
      </c>
      <c r="B337" t="str">
        <f>[1]!'3455.TW-Name'</f>
        <v>由田</v>
      </c>
    </row>
    <row r="338" spans="1:2" x14ac:dyDescent="0.45">
      <c r="A338" t="str">
        <f>[1]!'3490.TW-ID'</f>
        <v>3490</v>
      </c>
      <c r="B338" t="str">
        <f>[1]!'3490.TW-Name'</f>
        <v>單井</v>
      </c>
    </row>
    <row r="339" spans="1:2" x14ac:dyDescent="0.45">
      <c r="A339" t="str">
        <f>[1]!'3516.TW-ID'</f>
        <v>3516</v>
      </c>
      <c r="B339" t="str">
        <f>[1]!'3516.TW-Name'</f>
        <v>亞帝歐</v>
      </c>
    </row>
    <row r="340" spans="1:2" x14ac:dyDescent="0.45">
      <c r="A340" t="str">
        <f>[1]!'3523.TW-ID'</f>
        <v>3523</v>
      </c>
      <c r="B340" t="str">
        <f>[1]!'3523.TW-Name'</f>
        <v>迎輝</v>
      </c>
    </row>
    <row r="341" spans="1:2" x14ac:dyDescent="0.45">
      <c r="A341" t="str">
        <f>[1]!'3531.TW-ID'</f>
        <v>3531</v>
      </c>
      <c r="B341" t="str">
        <f>[1]!'3531.TW-Name'</f>
        <v>先益</v>
      </c>
    </row>
    <row r="342" spans="1:2" x14ac:dyDescent="0.45">
      <c r="A342" t="str">
        <f>[1]!'3615.TW-ID'</f>
        <v>3615</v>
      </c>
      <c r="B342" t="str">
        <f>[1]!'3615.TW-Name'</f>
        <v>安可</v>
      </c>
    </row>
    <row r="343" spans="1:2" x14ac:dyDescent="0.45">
      <c r="A343" t="str">
        <f>[1]!'3623.TW-ID'</f>
        <v>3623</v>
      </c>
      <c r="B343" t="str">
        <f>[1]!'3623.TW-Name'</f>
        <v>富晶通</v>
      </c>
    </row>
    <row r="344" spans="1:2" x14ac:dyDescent="0.45">
      <c r="A344" t="str">
        <f>[1]!'3630.TW-ID'</f>
        <v>3630</v>
      </c>
      <c r="B344" t="str">
        <f>[1]!'3630.TW-Name'</f>
        <v>新鉅科</v>
      </c>
    </row>
    <row r="345" spans="1:2" x14ac:dyDescent="0.45">
      <c r="A345" t="str">
        <f>[1]!'3666.TW-ID'</f>
        <v>3666</v>
      </c>
      <c r="B345" t="str">
        <f>[1]!'3666.TW-Name'</f>
        <v>光耀</v>
      </c>
    </row>
    <row r="346" spans="1:2" x14ac:dyDescent="0.45">
      <c r="A346" t="str">
        <f>[1]!'3691.TW-ID'</f>
        <v>3691</v>
      </c>
      <c r="B346" t="str">
        <f>[1]!'3691.TW-Name'</f>
        <v>碩禾</v>
      </c>
    </row>
    <row r="347" spans="1:2" x14ac:dyDescent="0.45">
      <c r="A347" t="str">
        <f>[1]!'4729.TW-ID'</f>
        <v>4729</v>
      </c>
      <c r="B347" t="str">
        <f>[1]!'4729.TW-Name'</f>
        <v>熒茂</v>
      </c>
    </row>
    <row r="348" spans="1:2" x14ac:dyDescent="0.45">
      <c r="A348" t="str">
        <f>[1]!'4933.TW-ID'</f>
        <v>4933</v>
      </c>
      <c r="B348" t="str">
        <f>[1]!'4933.TW-Name'</f>
        <v>友輝</v>
      </c>
    </row>
    <row r="349" spans="1:2" x14ac:dyDescent="0.45">
      <c r="A349" t="str">
        <f>[1]!'4972.TW-ID'</f>
        <v>4972</v>
      </c>
      <c r="B349" t="str">
        <f>[1]!'4972.TW-Name'</f>
        <v>湯石照明</v>
      </c>
    </row>
    <row r="350" spans="1:2" x14ac:dyDescent="0.45">
      <c r="A350" t="str">
        <f>[1]!'4995.TW-ID'</f>
        <v>4995</v>
      </c>
      <c r="B350" t="str">
        <f>[1]!'4995.TW-Name'</f>
        <v>晶達</v>
      </c>
    </row>
    <row r="351" spans="1:2" x14ac:dyDescent="0.45">
      <c r="A351" t="str">
        <f>[1]!'5220.TW-ID'</f>
        <v>5220</v>
      </c>
      <c r="B351" t="str">
        <f>[1]!'5220.TW-Name'</f>
        <v>萬達光電</v>
      </c>
    </row>
    <row r="352" spans="1:2" x14ac:dyDescent="0.45">
      <c r="A352" t="str">
        <f>[1]!'5230.TW-ID'</f>
        <v>5230</v>
      </c>
      <c r="B352" t="str">
        <f>[1]!'5230.TW-Name'</f>
        <v>雷笛克光學</v>
      </c>
    </row>
    <row r="353" spans="1:2" x14ac:dyDescent="0.45">
      <c r="A353" t="str">
        <f>[1]!'5245.TW-ID'</f>
        <v>5245</v>
      </c>
      <c r="B353" t="str">
        <f>[1]!'5245.TW-Name'</f>
        <v>智晶</v>
      </c>
    </row>
    <row r="354" spans="1:2" x14ac:dyDescent="0.45">
      <c r="A354" t="str">
        <f>[1]!'5251.TW-ID'</f>
        <v>5251</v>
      </c>
      <c r="B354" t="str">
        <f>[1]!'5251.TW-Name'</f>
        <v>天鉞電</v>
      </c>
    </row>
    <row r="355" spans="1:2" x14ac:dyDescent="0.45">
      <c r="A355" t="str">
        <f>[1]!'5315.TW-ID'</f>
        <v>5315</v>
      </c>
      <c r="B355" t="str">
        <f>[1]!'5315.TW-Name'</f>
        <v>光聯</v>
      </c>
    </row>
    <row r="356" spans="1:2" x14ac:dyDescent="0.45">
      <c r="A356" t="str">
        <f>[1]!'5371.TW-ID'</f>
        <v>5371</v>
      </c>
      <c r="B356" t="str">
        <f>[1]!'5371.TW-Name'</f>
        <v>中光電</v>
      </c>
    </row>
    <row r="357" spans="1:2" x14ac:dyDescent="0.45">
      <c r="A357" t="str">
        <f>[1]!'5392.TW-ID'</f>
        <v>5392</v>
      </c>
      <c r="B357" t="str">
        <f>[1]!'5392.TW-Name'</f>
        <v>能率</v>
      </c>
    </row>
    <row r="358" spans="1:2" x14ac:dyDescent="0.45">
      <c r="A358" t="str">
        <f>[1]!'5432.TW-ID'</f>
        <v>5432</v>
      </c>
      <c r="B358" t="str">
        <f>[1]!'5432.TW-Name'</f>
        <v>新門</v>
      </c>
    </row>
    <row r="359" spans="1:2" x14ac:dyDescent="0.45">
      <c r="A359" t="str">
        <f>[1]!'5443.TW-ID'</f>
        <v>5443</v>
      </c>
      <c r="B359" t="str">
        <f>[1]!'5443.TW-Name'</f>
        <v>均豪</v>
      </c>
    </row>
    <row r="360" spans="1:2" x14ac:dyDescent="0.45">
      <c r="A360" t="str">
        <f>[1]!'6125.TW-ID'</f>
        <v>6125</v>
      </c>
      <c r="B360" t="str">
        <f>[1]!'6125.TW-Name'</f>
        <v>廣運</v>
      </c>
    </row>
    <row r="361" spans="1:2" x14ac:dyDescent="0.45">
      <c r="A361" t="str">
        <f>[1]!'6167.TW-ID'</f>
        <v>6167</v>
      </c>
      <c r="B361" t="str">
        <f>[1]!'6167.TW-Name'</f>
        <v>久正</v>
      </c>
    </row>
    <row r="362" spans="1:2" x14ac:dyDescent="0.45">
      <c r="A362" t="str">
        <f>[1]!'6222.TW-ID'</f>
        <v>6222</v>
      </c>
      <c r="B362" t="str">
        <f>[1]!'6222.TW-Name'</f>
        <v>上揚</v>
      </c>
    </row>
    <row r="363" spans="1:2" x14ac:dyDescent="0.45">
      <c r="A363" t="str">
        <f>[1]!'6234.TW-ID'</f>
        <v>6234</v>
      </c>
      <c r="B363" t="str">
        <f>[1]!'6234.TW-Name'</f>
        <v>高僑</v>
      </c>
    </row>
    <row r="364" spans="1:2" x14ac:dyDescent="0.45">
      <c r="A364" t="str">
        <f>[1]!'6244.TW-ID'</f>
        <v>6244</v>
      </c>
      <c r="B364" t="str">
        <f>[1]!'6244.TW-Name'</f>
        <v>茂迪</v>
      </c>
    </row>
    <row r="365" spans="1:2" x14ac:dyDescent="0.45">
      <c r="A365" t="str">
        <f>[1]!'6246.TW-ID'</f>
        <v>6246</v>
      </c>
      <c r="B365" t="str">
        <f>[1]!'6246.TW-Name'</f>
        <v>臺龍</v>
      </c>
    </row>
    <row r="366" spans="1:2" x14ac:dyDescent="0.45">
      <c r="A366" t="str">
        <f>[1]!'6419.TW-ID'</f>
        <v>6419</v>
      </c>
      <c r="B366" t="str">
        <f>[1]!'6419.TW-Name'</f>
        <v>京晨科</v>
      </c>
    </row>
    <row r="367" spans="1:2" x14ac:dyDescent="0.45">
      <c r="A367" t="str">
        <f>[1]!'6517.TW-ID'</f>
        <v>6517</v>
      </c>
      <c r="B367" t="str">
        <f>[1]!'6517.TW-Name'</f>
        <v>保勝光學</v>
      </c>
    </row>
    <row r="368" spans="1:2" x14ac:dyDescent="0.45">
      <c r="A368" t="str">
        <f>[1]!'6556.TW-ID'</f>
        <v>6556</v>
      </c>
      <c r="B368" t="str">
        <f>[1]!'6556.TW-Name'</f>
        <v>勝品</v>
      </c>
    </row>
    <row r="369" spans="1:2" x14ac:dyDescent="0.45">
      <c r="A369" t="str">
        <f>[1]!'6560.TW-ID'</f>
        <v>6560</v>
      </c>
      <c r="B369" t="str">
        <f>[1]!'6560.TW-Name'</f>
        <v>欣普羅</v>
      </c>
    </row>
    <row r="370" spans="1:2" x14ac:dyDescent="0.45">
      <c r="A370" t="str">
        <f>[1]!'6859.TW-ID'</f>
        <v>6859</v>
      </c>
      <c r="B370" t="str">
        <f>[1]!'6859.TW-Name'</f>
        <v>伯特光</v>
      </c>
    </row>
    <row r="371" spans="1:2" x14ac:dyDescent="0.45">
      <c r="A371" t="str">
        <f>[1]!'7402.TW-ID'</f>
        <v>7402</v>
      </c>
      <c r="B371" t="str">
        <f>[1]!'7402.TW-Name'</f>
        <v>邑錡</v>
      </c>
    </row>
    <row r="372" spans="1:2" x14ac:dyDescent="0.45">
      <c r="A372" t="str">
        <f>[1]!'8049.TW-ID'</f>
        <v>8049</v>
      </c>
      <c r="B372" t="str">
        <f>[1]!'8049.TW-Name'</f>
        <v>晶采</v>
      </c>
    </row>
    <row r="373" spans="1:2" x14ac:dyDescent="0.45">
      <c r="A373" t="str">
        <f>[1]!'8064.TW-ID'</f>
        <v>8064</v>
      </c>
      <c r="B373" t="str">
        <f>[1]!'8064.TW-Name'</f>
        <v>東捷</v>
      </c>
    </row>
    <row r="374" spans="1:2" x14ac:dyDescent="0.45">
      <c r="A374" t="str">
        <f>[1]!'8069.TW-ID'</f>
        <v>8069</v>
      </c>
      <c r="B374" t="str">
        <f>[1]!'8069.TW-Name'</f>
        <v>元太</v>
      </c>
    </row>
    <row r="375" spans="1:2" x14ac:dyDescent="0.45">
      <c r="A375" t="str">
        <f>[1]!'8111.TW-ID'</f>
        <v>8111</v>
      </c>
      <c r="B375" t="str">
        <f>[1]!'8111.TW-Name'</f>
        <v>立碁</v>
      </c>
    </row>
    <row r="376" spans="1:2" x14ac:dyDescent="0.45">
      <c r="A376" t="str">
        <f>[1]!'8240.TW-ID'</f>
        <v>8240</v>
      </c>
      <c r="B376" t="str">
        <f>[1]!'8240.TW-Name'</f>
        <v>華宏</v>
      </c>
    </row>
    <row r="377" spans="1:2" x14ac:dyDescent="0.45">
      <c r="A377" t="str">
        <f>[1]!'3081.TW-ID'</f>
        <v>3081</v>
      </c>
      <c r="B377" t="str">
        <f>[1]!'3081.TW-Name'</f>
        <v>聯亞</v>
      </c>
    </row>
    <row r="378" spans="1:2" x14ac:dyDescent="0.45">
      <c r="A378" t="str">
        <f>[1]!'3095.TW-ID'</f>
        <v>3095</v>
      </c>
      <c r="B378" t="str">
        <f>[1]!'3095.TW-Name'</f>
        <v>及成</v>
      </c>
    </row>
    <row r="379" spans="1:2" x14ac:dyDescent="0.45">
      <c r="A379" t="str">
        <f>[1]!'3152.TW-ID'</f>
        <v>3152</v>
      </c>
      <c r="B379" t="str">
        <f>[1]!'3152.TW-Name'</f>
        <v>璟德</v>
      </c>
    </row>
    <row r="380" spans="1:2" x14ac:dyDescent="0.45">
      <c r="A380" t="str">
        <f>[1]!'3163.TW-ID'</f>
        <v>3163</v>
      </c>
      <c r="B380" t="str">
        <f>[1]!'3163.TW-Name'</f>
        <v>波若威</v>
      </c>
    </row>
    <row r="381" spans="1:2" x14ac:dyDescent="0.45">
      <c r="A381" t="str">
        <f>[1]!'3221.TW-ID'</f>
        <v>3221</v>
      </c>
      <c r="B381" t="str">
        <f>[1]!'3221.TW-Name'</f>
        <v>台嘉碩</v>
      </c>
    </row>
    <row r="382" spans="1:2" x14ac:dyDescent="0.45">
      <c r="A382" t="str">
        <f>[1]!'3234.TW-ID'</f>
        <v>3234</v>
      </c>
      <c r="B382" t="str">
        <f>[1]!'3234.TW-Name'</f>
        <v>光環</v>
      </c>
    </row>
    <row r="383" spans="1:2" x14ac:dyDescent="0.45">
      <c r="A383" t="str">
        <f>[1]!'3306.TW-ID'</f>
        <v>3306</v>
      </c>
      <c r="B383" t="str">
        <f>[1]!'3306.TW-Name'</f>
        <v>鼎天</v>
      </c>
    </row>
    <row r="384" spans="1:2" x14ac:dyDescent="0.45">
      <c r="A384" t="str">
        <f>[1]!'3363.TW-ID'</f>
        <v>3363</v>
      </c>
      <c r="B384" t="str">
        <f>[1]!'3363.TW-Name'</f>
        <v>上詮</v>
      </c>
    </row>
    <row r="385" spans="1:2" x14ac:dyDescent="0.45">
      <c r="A385" t="str">
        <f>[1]!'3466.TW-ID'</f>
        <v>3466</v>
      </c>
      <c r="B385" t="str">
        <f>[1]!'3466.TW-Name'</f>
        <v>德晉</v>
      </c>
    </row>
    <row r="386" spans="1:2" x14ac:dyDescent="0.45">
      <c r="A386" t="str">
        <f>[1]!'3491.TW-ID'</f>
        <v>3491</v>
      </c>
      <c r="B386" t="str">
        <f>[1]!'3491.TW-Name'</f>
        <v>昇達科</v>
      </c>
    </row>
    <row r="387" spans="1:2" x14ac:dyDescent="0.45">
      <c r="A387" t="str">
        <f>[1]!'3499.TW-ID'</f>
        <v>3499</v>
      </c>
      <c r="B387" t="str">
        <f>[1]!'3499.TW-Name'</f>
        <v>環天科</v>
      </c>
    </row>
    <row r="388" spans="1:2" x14ac:dyDescent="0.45">
      <c r="A388" t="str">
        <f>[1]!'3558.TW-ID'</f>
        <v>3558</v>
      </c>
      <c r="B388" t="str">
        <f>[1]!'3558.TW-Name'</f>
        <v>神準</v>
      </c>
    </row>
    <row r="389" spans="1:2" x14ac:dyDescent="0.45">
      <c r="A389" t="str">
        <f>[1]!'3564.TW-ID'</f>
        <v>3564</v>
      </c>
      <c r="B389" t="str">
        <f>[1]!'3564.TW-Name'</f>
        <v>其陽</v>
      </c>
    </row>
    <row r="390" spans="1:2" x14ac:dyDescent="0.45">
      <c r="A390" t="str">
        <f>[1]!'3632.TW-ID'</f>
        <v>3632</v>
      </c>
      <c r="B390" t="str">
        <f>[1]!'3632.TW-Name'</f>
        <v>研勤</v>
      </c>
    </row>
    <row r="391" spans="1:2" x14ac:dyDescent="0.45">
      <c r="A391" t="str">
        <f>[1]!'3664.TW-ID'</f>
        <v>3664</v>
      </c>
      <c r="B391" t="str">
        <f>[1]!'3664.TW-Name'</f>
        <v>安瑞-KY</v>
      </c>
    </row>
    <row r="392" spans="1:2" x14ac:dyDescent="0.45">
      <c r="A392" t="str">
        <f>[1]!'3672.TW-ID'</f>
        <v>3672</v>
      </c>
      <c r="B392" t="str">
        <f>[1]!'3672.TW-Name'</f>
        <v>康聯訊</v>
      </c>
    </row>
    <row r="393" spans="1:2" x14ac:dyDescent="0.45">
      <c r="A393" t="str">
        <f>[1]!'3684.TW-ID'</f>
        <v>3684</v>
      </c>
      <c r="B393" t="str">
        <f>[1]!'3684.TW-Name'</f>
        <v>榮昌</v>
      </c>
    </row>
    <row r="394" spans="1:2" x14ac:dyDescent="0.45">
      <c r="A394" t="str">
        <f>[1]!'4903.TW-ID'</f>
        <v>4903</v>
      </c>
      <c r="B394" t="str">
        <f>[1]!'4903.TW-Name'</f>
        <v>聯光通</v>
      </c>
    </row>
    <row r="395" spans="1:2" x14ac:dyDescent="0.45">
      <c r="A395" t="str">
        <f>[1]!'4905.TW-ID'</f>
        <v>4905</v>
      </c>
      <c r="B395" t="str">
        <f>[1]!'4905.TW-Name'</f>
        <v>台聯電</v>
      </c>
    </row>
    <row r="396" spans="1:2" x14ac:dyDescent="0.45">
      <c r="A396" t="str">
        <f>[1]!'4908.TW-ID'</f>
        <v>4908</v>
      </c>
      <c r="B396" t="str">
        <f>[1]!'4908.TW-Name'</f>
        <v>前鼎</v>
      </c>
    </row>
    <row r="397" spans="1:2" x14ac:dyDescent="0.45">
      <c r="A397" t="str">
        <f>[1]!'4909.TW-ID'</f>
        <v>4909</v>
      </c>
      <c r="B397" t="str">
        <f>[1]!'4909.TW-Name'</f>
        <v>新復興</v>
      </c>
    </row>
    <row r="398" spans="1:2" x14ac:dyDescent="0.45">
      <c r="A398" t="str">
        <f>[1]!'4979.TW-ID'</f>
        <v>4979</v>
      </c>
      <c r="B398" t="str">
        <f>[1]!'4979.TW-Name'</f>
        <v>華星光</v>
      </c>
    </row>
    <row r="399" spans="1:2" x14ac:dyDescent="0.45">
      <c r="A399" t="str">
        <f>[1]!'5348.TW-ID'</f>
        <v>5348</v>
      </c>
      <c r="B399" t="str">
        <f>[1]!'5348.TW-Name'</f>
        <v>正能量智能</v>
      </c>
    </row>
    <row r="400" spans="1:2" x14ac:dyDescent="0.45">
      <c r="A400" t="str">
        <f>[1]!'5353.TW-ID'</f>
        <v>5353</v>
      </c>
      <c r="B400" t="str">
        <f>[1]!'5353.TW-Name'</f>
        <v>台林</v>
      </c>
    </row>
    <row r="401" spans="1:2" x14ac:dyDescent="0.45">
      <c r="A401" t="str">
        <f>[1]!'6109.TW-ID'</f>
        <v>6109</v>
      </c>
      <c r="B401" t="str">
        <f>[1]!'6109.TW-Name'</f>
        <v>亞元</v>
      </c>
    </row>
    <row r="402" spans="1:2" x14ac:dyDescent="0.45">
      <c r="A402" t="str">
        <f>[1]!'6143.TW-ID'</f>
        <v>6143</v>
      </c>
      <c r="B402" t="str">
        <f>[1]!'6143.TW-Name'</f>
        <v>振曜</v>
      </c>
    </row>
    <row r="403" spans="1:2" x14ac:dyDescent="0.45">
      <c r="A403" t="str">
        <f>[1]!'6163.TW-ID'</f>
        <v>6163</v>
      </c>
      <c r="B403" t="str">
        <f>[1]!'6163.TW-Name'</f>
        <v>華電網</v>
      </c>
    </row>
    <row r="404" spans="1:2" x14ac:dyDescent="0.45">
      <c r="A404" t="str">
        <f>[1]!'6170.TW-ID'</f>
        <v>6170</v>
      </c>
      <c r="B404" t="str">
        <f>[1]!'6170.TW-Name'</f>
        <v>統振</v>
      </c>
    </row>
    <row r="405" spans="1:2" x14ac:dyDescent="0.45">
      <c r="A405" t="str">
        <f>[1]!'6190.TW-ID'</f>
        <v>6190</v>
      </c>
      <c r="B405" t="str">
        <f>[1]!'6190.TW-Name'</f>
        <v>萬泰科</v>
      </c>
    </row>
    <row r="406" spans="1:2" x14ac:dyDescent="0.45">
      <c r="A406" t="str">
        <f>[1]!'6218.TW-ID'</f>
        <v>6218</v>
      </c>
      <c r="B406" t="str">
        <f>[1]!'6218.TW-Name'</f>
        <v>豪勉</v>
      </c>
    </row>
    <row r="407" spans="1:2" x14ac:dyDescent="0.45">
      <c r="A407" t="str">
        <f>[1]!'6241.TW-ID'</f>
        <v>6241</v>
      </c>
      <c r="B407" t="str">
        <f>[1]!'6241.TW-Name'</f>
        <v>易通展</v>
      </c>
    </row>
    <row r="408" spans="1:2" x14ac:dyDescent="0.45">
      <c r="A408" t="str">
        <f>[1]!'6245.TW-ID'</f>
        <v>6245</v>
      </c>
      <c r="B408" t="str">
        <f>[1]!'6245.TW-Name'</f>
        <v>立端</v>
      </c>
    </row>
    <row r="409" spans="1:2" x14ac:dyDescent="0.45">
      <c r="A409" t="str">
        <f>[1]!'6263.TW-ID'</f>
        <v>6263</v>
      </c>
      <c r="B409" t="str">
        <f>[1]!'6263.TW-Name'</f>
        <v>普萊德</v>
      </c>
    </row>
    <row r="410" spans="1:2" x14ac:dyDescent="0.45">
      <c r="A410" t="str">
        <f>[1]!'6417.TW-ID'</f>
        <v>6417</v>
      </c>
      <c r="B410" t="str">
        <f>[1]!'6417.TW-Name'</f>
        <v>韋僑</v>
      </c>
    </row>
    <row r="411" spans="1:2" x14ac:dyDescent="0.45">
      <c r="A411" t="str">
        <f>[1]!'6465.TW-ID'</f>
        <v>6465</v>
      </c>
      <c r="B411" t="str">
        <f>[1]!'6465.TW-Name'</f>
        <v>威潤</v>
      </c>
    </row>
    <row r="412" spans="1:2" x14ac:dyDescent="0.45">
      <c r="A412" t="str">
        <f>[1]!'6470.TW-ID'</f>
        <v>6470</v>
      </c>
      <c r="B412" t="str">
        <f>[1]!'6470.TW-Name'</f>
        <v>宇智</v>
      </c>
    </row>
    <row r="413" spans="1:2" x14ac:dyDescent="0.45">
      <c r="A413" t="str">
        <f>[1]!'6486.TW-ID'</f>
        <v>6486</v>
      </c>
      <c r="B413" t="str">
        <f>[1]!'6486.TW-Name'</f>
        <v>互動</v>
      </c>
    </row>
    <row r="414" spans="1:2" x14ac:dyDescent="0.45">
      <c r="A414" t="str">
        <f>[1]!'6514.TW-ID'</f>
        <v>6514</v>
      </c>
      <c r="B414" t="str">
        <f>[1]!'6514.TW-Name'</f>
        <v>芮特-KY</v>
      </c>
    </row>
    <row r="415" spans="1:2" x14ac:dyDescent="0.45">
      <c r="A415" t="str">
        <f>[1]!'6530.TW-ID'</f>
        <v>6530</v>
      </c>
      <c r="B415" t="str">
        <f>[1]!'6530.TW-Name'</f>
        <v>創威</v>
      </c>
    </row>
    <row r="416" spans="1:2" x14ac:dyDescent="0.45">
      <c r="A416" t="str">
        <f>[1]!'6546.TW-ID'</f>
        <v>6546</v>
      </c>
      <c r="B416" t="str">
        <f>[1]!'6546.TW-Name'</f>
        <v>正基</v>
      </c>
    </row>
    <row r="417" spans="1:2" x14ac:dyDescent="0.45">
      <c r="A417" t="str">
        <f>[1]!'6561.TW-ID'</f>
        <v>6561</v>
      </c>
      <c r="B417" t="str">
        <f>[1]!'6561.TW-Name'</f>
        <v>是方</v>
      </c>
    </row>
    <row r="418" spans="1:2" x14ac:dyDescent="0.45">
      <c r="A418" t="str">
        <f>[1]!'6588.TW-ID'</f>
        <v>6588</v>
      </c>
      <c r="B418" t="str">
        <f>[1]!'6588.TW-Name'</f>
        <v>東典光電</v>
      </c>
    </row>
    <row r="419" spans="1:2" x14ac:dyDescent="0.45">
      <c r="A419" t="str">
        <f>[1]!'8034.TW-ID'</f>
        <v>8034</v>
      </c>
      <c r="B419" t="str">
        <f>[1]!'8034.TW-Name'</f>
        <v>榮群</v>
      </c>
    </row>
    <row r="420" spans="1:2" x14ac:dyDescent="0.45">
      <c r="A420" t="str">
        <f>[1]!'8048.TW-ID'</f>
        <v>8048</v>
      </c>
      <c r="B420" t="str">
        <f>[1]!'8048.TW-Name'</f>
        <v>德勝</v>
      </c>
    </row>
    <row r="421" spans="1:2" x14ac:dyDescent="0.45">
      <c r="A421" t="str">
        <f>[1]!'8059.TW-ID'</f>
        <v>8059</v>
      </c>
      <c r="B421" t="str">
        <f>[1]!'8059.TW-Name'</f>
        <v>凱碩</v>
      </c>
    </row>
    <row r="422" spans="1:2" x14ac:dyDescent="0.45">
      <c r="A422" t="str">
        <f>[1]!'8089.TW-ID'</f>
        <v>8089</v>
      </c>
      <c r="B422" t="str">
        <f>[1]!'8089.TW-Name'</f>
        <v>康全電訊</v>
      </c>
    </row>
    <row r="423" spans="1:2" x14ac:dyDescent="0.45">
      <c r="A423" t="str">
        <f>[1]!'8097.TW-ID'</f>
        <v>8097</v>
      </c>
      <c r="B423" t="str">
        <f>[1]!'8097.TW-Name'</f>
        <v>常珵</v>
      </c>
    </row>
    <row r="424" spans="1:2" x14ac:dyDescent="0.45">
      <c r="A424" t="str">
        <f>[1]!'8176.TW-ID'</f>
        <v>8176</v>
      </c>
      <c r="B424" t="str">
        <f>[1]!'8176.TW-Name'</f>
        <v>智捷</v>
      </c>
    </row>
    <row r="425" spans="1:2" x14ac:dyDescent="0.45">
      <c r="A425" t="str">
        <f>[1]!'1336.TW-ID'</f>
        <v>1336</v>
      </c>
      <c r="B425" t="str">
        <f>[1]!'1336.TW-Name'</f>
        <v>台翰</v>
      </c>
    </row>
    <row r="426" spans="1:2" x14ac:dyDescent="0.45">
      <c r="A426" t="str">
        <f>[1]!'1595.TW-ID'</f>
        <v>1595</v>
      </c>
      <c r="B426" t="str">
        <f>[1]!'1595.TW-Name'</f>
        <v>川寶</v>
      </c>
    </row>
    <row r="427" spans="1:2" x14ac:dyDescent="0.45">
      <c r="A427" t="str">
        <f>[1]!'1815.TW-ID'</f>
        <v>1815</v>
      </c>
      <c r="B427" t="str">
        <f>[1]!'1815.TW-Name'</f>
        <v>富喬</v>
      </c>
    </row>
    <row r="428" spans="1:2" x14ac:dyDescent="0.45">
      <c r="A428" t="str">
        <f>[1]!'3078.TW-ID'</f>
        <v>3078</v>
      </c>
      <c r="B428" t="str">
        <f>[1]!'3078.TW-Name'</f>
        <v>僑威</v>
      </c>
    </row>
    <row r="429" spans="1:2" x14ac:dyDescent="0.45">
      <c r="A429" t="str">
        <f>[1]!'3114.TW-ID'</f>
        <v>3114</v>
      </c>
      <c r="B429" t="str">
        <f>[1]!'3114.TW-Name'</f>
        <v>好德</v>
      </c>
    </row>
    <row r="430" spans="1:2" x14ac:dyDescent="0.45">
      <c r="A430" t="str">
        <f>[1]!'3115.TW-ID'</f>
        <v>3115</v>
      </c>
      <c r="B430" t="str">
        <f>[1]!'3115.TW-Name'</f>
        <v>富榮綱</v>
      </c>
    </row>
    <row r="431" spans="1:2" x14ac:dyDescent="0.45">
      <c r="A431" t="str">
        <f>[1]!'3191.TW-ID'</f>
        <v>3191</v>
      </c>
      <c r="B431" t="str">
        <f>[1]!'3191.TW-Name'</f>
        <v>和進</v>
      </c>
    </row>
    <row r="432" spans="1:2" x14ac:dyDescent="0.45">
      <c r="A432" t="str">
        <f>[1]!'3202.TW-ID'</f>
        <v>3202</v>
      </c>
      <c r="B432" t="str">
        <f>[1]!'3202.TW-Name'</f>
        <v>樺晟</v>
      </c>
    </row>
    <row r="433" spans="1:2" x14ac:dyDescent="0.45">
      <c r="A433" t="str">
        <f>[1]!'3206.TW-ID'</f>
        <v>3206</v>
      </c>
      <c r="B433" t="str">
        <f>[1]!'3206.TW-Name'</f>
        <v>志豐</v>
      </c>
    </row>
    <row r="434" spans="1:2" x14ac:dyDescent="0.45">
      <c r="A434" t="str">
        <f>[1]!'3207.TW-ID'</f>
        <v>3207</v>
      </c>
      <c r="B434" t="str">
        <f>[1]!'3207.TW-Name'</f>
        <v>耀勝</v>
      </c>
    </row>
    <row r="435" spans="1:2" x14ac:dyDescent="0.45">
      <c r="A435" t="str">
        <f>[1]!'3217.TW-ID'</f>
        <v>3217</v>
      </c>
      <c r="B435" t="str">
        <f>[1]!'3217.TW-Name'</f>
        <v>優群</v>
      </c>
    </row>
    <row r="436" spans="1:2" x14ac:dyDescent="0.45">
      <c r="A436" t="str">
        <f>[1]!'3236.TW-ID'</f>
        <v>3236</v>
      </c>
      <c r="B436" t="str">
        <f>[1]!'3236.TW-Name'</f>
        <v>千如</v>
      </c>
    </row>
    <row r="437" spans="1:2" x14ac:dyDescent="0.45">
      <c r="A437" t="str">
        <f>[1]!'3276.TW-ID'</f>
        <v>3276</v>
      </c>
      <c r="B437" t="str">
        <f>[1]!'3276.TW-Name'</f>
        <v>宇環</v>
      </c>
    </row>
    <row r="438" spans="1:2" x14ac:dyDescent="0.45">
      <c r="A438" t="str">
        <f>[1]!'3288.TW-ID'</f>
        <v>3288</v>
      </c>
      <c r="B438" t="str">
        <f>[1]!'3288.TW-Name'</f>
        <v>點晶</v>
      </c>
    </row>
    <row r="439" spans="1:2" x14ac:dyDescent="0.45">
      <c r="A439" t="str">
        <f>[1]!'3290.TW-ID'</f>
        <v>3290</v>
      </c>
      <c r="B439" t="str">
        <f>[1]!'3290.TW-Name'</f>
        <v>東浦</v>
      </c>
    </row>
    <row r="440" spans="1:2" x14ac:dyDescent="0.45">
      <c r="A440" t="str">
        <f>[1]!'3294.TW-ID'</f>
        <v>3294</v>
      </c>
      <c r="B440" t="str">
        <f>[1]!'3294.TW-Name'</f>
        <v>英濟</v>
      </c>
    </row>
    <row r="441" spans="1:2" x14ac:dyDescent="0.45">
      <c r="A441" t="str">
        <f>[1]!'3310.TW-ID'</f>
        <v>3310</v>
      </c>
      <c r="B441" t="str">
        <f>[1]!'3310.TW-Name'</f>
        <v>佳穎</v>
      </c>
    </row>
    <row r="442" spans="1:2" x14ac:dyDescent="0.45">
      <c r="A442" t="str">
        <f>[1]!'3322.TW-ID'</f>
        <v>3322</v>
      </c>
      <c r="B442" t="str">
        <f>[1]!'3322.TW-Name'</f>
        <v>建舜電</v>
      </c>
    </row>
    <row r="443" spans="1:2" x14ac:dyDescent="0.45">
      <c r="A443" t="str">
        <f>[1]!'3332.TW-ID'</f>
        <v>3332</v>
      </c>
      <c r="B443" t="str">
        <f>[1]!'3332.TW-Name'</f>
        <v>幸康</v>
      </c>
    </row>
    <row r="444" spans="1:2" x14ac:dyDescent="0.45">
      <c r="A444" t="str">
        <f>[1]!'3354.TW-ID'</f>
        <v>3354</v>
      </c>
      <c r="B444" t="str">
        <f>[1]!'3354.TW-Name'</f>
        <v>律勝</v>
      </c>
    </row>
    <row r="445" spans="1:2" x14ac:dyDescent="0.45">
      <c r="A445" t="str">
        <f>[1]!'3357.TW-ID'</f>
        <v>3357</v>
      </c>
      <c r="B445" t="str">
        <f>[1]!'3357.TW-Name'</f>
        <v>臺慶科</v>
      </c>
    </row>
    <row r="446" spans="1:2" x14ac:dyDescent="0.45">
      <c r="A446" t="str">
        <f>[1]!'3388.TW-ID'</f>
        <v>3388</v>
      </c>
      <c r="B446" t="str">
        <f>[1]!'3388.TW-Name'</f>
        <v>崇越電</v>
      </c>
    </row>
    <row r="447" spans="1:2" x14ac:dyDescent="0.45">
      <c r="A447" t="str">
        <f>[1]!'3390.TW-ID'</f>
        <v>3390</v>
      </c>
      <c r="B447" t="str">
        <f>[1]!'3390.TW-Name'</f>
        <v>旭軟</v>
      </c>
    </row>
    <row r="448" spans="1:2" x14ac:dyDescent="0.45">
      <c r="A448" t="str">
        <f>[1]!'3465.TW-ID'</f>
        <v>3465</v>
      </c>
      <c r="B448" t="str">
        <f>[1]!'3465.TW-Name'</f>
        <v>進泰電子</v>
      </c>
    </row>
    <row r="449" spans="1:2" x14ac:dyDescent="0.45">
      <c r="A449" t="str">
        <f>[1]!'3484.TW-ID'</f>
        <v>3484</v>
      </c>
      <c r="B449" t="str">
        <f>[1]!'3484.TW-Name'</f>
        <v>崧騰</v>
      </c>
    </row>
    <row r="450" spans="1:2" x14ac:dyDescent="0.45">
      <c r="A450" t="str">
        <f>[1]!'3492.TW-ID'</f>
        <v>3492</v>
      </c>
      <c r="B450" t="str">
        <f>[1]!'3492.TW-Name'</f>
        <v>長盛</v>
      </c>
    </row>
    <row r="451" spans="1:2" x14ac:dyDescent="0.45">
      <c r="A451" t="str">
        <f>[1]!'3511.TW-ID'</f>
        <v>3511</v>
      </c>
      <c r="B451" t="str">
        <f>[1]!'3511.TW-Name'</f>
        <v>矽瑪</v>
      </c>
    </row>
    <row r="452" spans="1:2" x14ac:dyDescent="0.45">
      <c r="A452" t="str">
        <f>[1]!'3520.TW-ID'</f>
        <v>3520</v>
      </c>
      <c r="B452" t="str">
        <f>[1]!'3520.TW-Name'</f>
        <v>華盈</v>
      </c>
    </row>
    <row r="453" spans="1:2" x14ac:dyDescent="0.45">
      <c r="A453" t="str">
        <f>[1]!'3526.TW-ID'</f>
        <v>3526</v>
      </c>
      <c r="B453" t="str">
        <f>[1]!'3526.TW-Name'</f>
        <v>凡甲</v>
      </c>
    </row>
    <row r="454" spans="1:2" x14ac:dyDescent="0.45">
      <c r="A454" t="str">
        <f>[1]!'3537.TW-ID'</f>
        <v>3537</v>
      </c>
      <c r="B454" t="str">
        <f>[1]!'3537.TW-Name'</f>
        <v>堡達</v>
      </c>
    </row>
    <row r="455" spans="1:2" x14ac:dyDescent="0.45">
      <c r="A455" t="str">
        <f>[1]!'3548.TW-ID'</f>
        <v>3548</v>
      </c>
      <c r="B455" t="str">
        <f>[1]!'3548.TW-Name'</f>
        <v>兆利</v>
      </c>
    </row>
    <row r="456" spans="1:2" x14ac:dyDescent="0.45">
      <c r="A456" t="str">
        <f>[1]!'3597.TW-ID'</f>
        <v>3597</v>
      </c>
      <c r="B456" t="str">
        <f>[1]!'3597.TW-Name'</f>
        <v>映興</v>
      </c>
    </row>
    <row r="457" spans="1:2" x14ac:dyDescent="0.45">
      <c r="A457" t="str">
        <f>[1]!'3609.TW-ID'</f>
        <v>3609</v>
      </c>
      <c r="B457" t="str">
        <f>[1]!'3609.TW-Name'</f>
        <v>三一東林</v>
      </c>
    </row>
    <row r="458" spans="1:2" x14ac:dyDescent="0.45">
      <c r="A458" t="str">
        <f>[1]!'3624.TW-ID'</f>
        <v>3624</v>
      </c>
      <c r="B458" t="str">
        <f>[1]!'3624.TW-Name'</f>
        <v>光頡</v>
      </c>
    </row>
    <row r="459" spans="1:2" x14ac:dyDescent="0.45">
      <c r="A459" t="str">
        <f>[1]!'3631.TW-ID'</f>
        <v>3631</v>
      </c>
      <c r="B459" t="str">
        <f>[1]!'3631.TW-Name'</f>
        <v>晟楠</v>
      </c>
    </row>
    <row r="460" spans="1:2" x14ac:dyDescent="0.45">
      <c r="A460" t="str">
        <f>[1]!'3646.TW-ID'</f>
        <v>3646</v>
      </c>
      <c r="B460" t="str">
        <f>[1]!'3646.TW-Name'</f>
        <v>艾恩特</v>
      </c>
    </row>
    <row r="461" spans="1:2" x14ac:dyDescent="0.45">
      <c r="A461" t="str">
        <f>[1]!'3689.TW-ID'</f>
        <v>3689</v>
      </c>
      <c r="B461" t="str">
        <f>[1]!'3689.TW-Name'</f>
        <v>湧德</v>
      </c>
    </row>
    <row r="462" spans="1:2" x14ac:dyDescent="0.45">
      <c r="A462" t="str">
        <f>[1]!'3710.TW-ID'</f>
        <v>3710</v>
      </c>
      <c r="B462" t="str">
        <f>[1]!'3710.TW-Name'</f>
        <v>連展投控</v>
      </c>
    </row>
    <row r="463" spans="1:2" x14ac:dyDescent="0.45">
      <c r="A463" t="str">
        <f>[1]!'4542.TW-ID'</f>
        <v>4542</v>
      </c>
      <c r="B463" t="str">
        <f>[1]!'4542.TW-Name'</f>
        <v>科嶠</v>
      </c>
    </row>
    <row r="464" spans="1:2" x14ac:dyDescent="0.45">
      <c r="A464" t="str">
        <f>[1]!'4939.TW-ID'</f>
        <v>4939</v>
      </c>
      <c r="B464" t="str">
        <f>[1]!'4939.TW-Name'</f>
        <v>亞電</v>
      </c>
    </row>
    <row r="465" spans="1:2" x14ac:dyDescent="0.45">
      <c r="A465" t="str">
        <f>[1]!'4974.TW-ID'</f>
        <v>4974</v>
      </c>
      <c r="B465" t="str">
        <f>[1]!'4974.TW-Name'</f>
        <v>亞泰</v>
      </c>
    </row>
    <row r="466" spans="1:2" x14ac:dyDescent="0.45">
      <c r="A466" t="str">
        <f>[1]!'5227.TW-ID'</f>
        <v>5227</v>
      </c>
      <c r="B466" t="str">
        <f>[1]!'5227.TW-Name'</f>
        <v>立凱-KY</v>
      </c>
    </row>
    <row r="467" spans="1:2" x14ac:dyDescent="0.45">
      <c r="A467" t="str">
        <f>[1]!'5228.TW-ID'</f>
        <v>5228</v>
      </c>
      <c r="B467" t="str">
        <f>[1]!'5228.TW-Name'</f>
        <v>鈺鎧</v>
      </c>
    </row>
    <row r="468" spans="1:2" x14ac:dyDescent="0.45">
      <c r="A468" t="str">
        <f>[1]!'5291.TW-ID'</f>
        <v>5291</v>
      </c>
      <c r="B468" t="str">
        <f>[1]!'5291.TW-Name'</f>
        <v>邑昇</v>
      </c>
    </row>
    <row r="469" spans="1:2" x14ac:dyDescent="0.45">
      <c r="A469" t="str">
        <f>[1]!'5309.TW-ID'</f>
        <v>5309</v>
      </c>
      <c r="B469" t="str">
        <f>[1]!'5309.TW-Name'</f>
        <v>系統電</v>
      </c>
    </row>
    <row r="470" spans="1:2" x14ac:dyDescent="0.45">
      <c r="A470" t="str">
        <f>[1]!'5328.TW-ID'</f>
        <v>5328</v>
      </c>
      <c r="B470" t="str">
        <f>[1]!'5328.TW-Name'</f>
        <v>華容</v>
      </c>
    </row>
    <row r="471" spans="1:2" x14ac:dyDescent="0.45">
      <c r="A471" t="str">
        <f>[1]!'5340.TW-ID'</f>
        <v>5340</v>
      </c>
      <c r="B471" t="str">
        <f>[1]!'5340.TW-Name'</f>
        <v>建榮</v>
      </c>
    </row>
    <row r="472" spans="1:2" x14ac:dyDescent="0.45">
      <c r="A472" t="str">
        <f>[1]!'5355.TW-ID'</f>
        <v>5355</v>
      </c>
      <c r="B472" t="str">
        <f>[1]!'5355.TW-Name'</f>
        <v>佳總</v>
      </c>
    </row>
    <row r="473" spans="1:2" x14ac:dyDescent="0.45">
      <c r="A473" t="str">
        <f>[1]!'5381.TW-ID'</f>
        <v>5381</v>
      </c>
      <c r="B473" t="str">
        <f>[1]!'5381.TW-Name'</f>
        <v>合正</v>
      </c>
    </row>
    <row r="474" spans="1:2" x14ac:dyDescent="0.45">
      <c r="A474" t="str">
        <f>[1]!'5439.TW-ID'</f>
        <v>5439</v>
      </c>
      <c r="B474" t="str">
        <f>[1]!'5439.TW-Name'</f>
        <v>高技</v>
      </c>
    </row>
    <row r="475" spans="1:2" x14ac:dyDescent="0.45">
      <c r="A475" t="str">
        <f>[1]!'5457.TW-ID'</f>
        <v>5457</v>
      </c>
      <c r="B475" t="str">
        <f>[1]!'5457.TW-Name'</f>
        <v>宣德</v>
      </c>
    </row>
    <row r="476" spans="1:2" x14ac:dyDescent="0.45">
      <c r="A476" t="str">
        <f>[1]!'5460.TW-ID'</f>
        <v>5460</v>
      </c>
      <c r="B476" t="str">
        <f>[1]!'5460.TW-Name'</f>
        <v>同協</v>
      </c>
    </row>
    <row r="477" spans="1:2" x14ac:dyDescent="0.45">
      <c r="A477" t="str">
        <f>[1]!'5464.TW-ID'</f>
        <v>5464</v>
      </c>
      <c r="B477" t="str">
        <f>[1]!'5464.TW-Name'</f>
        <v>霖宏</v>
      </c>
    </row>
    <row r="478" spans="1:2" x14ac:dyDescent="0.45">
      <c r="A478" t="str">
        <f>[1]!'5475.TW-ID'</f>
        <v>5475</v>
      </c>
      <c r="B478" t="str">
        <f>[1]!'5475.TW-Name'</f>
        <v>德宏</v>
      </c>
    </row>
    <row r="479" spans="1:2" x14ac:dyDescent="0.45">
      <c r="A479" t="str">
        <f>[1]!'5488.TW-ID'</f>
        <v>5488</v>
      </c>
      <c r="B479" t="str">
        <f>[1]!'5488.TW-Name'</f>
        <v>松普</v>
      </c>
    </row>
    <row r="480" spans="1:2" x14ac:dyDescent="0.45">
      <c r="A480" t="str">
        <f>[1]!'5498.TW-ID'</f>
        <v>5498</v>
      </c>
      <c r="B480" t="str">
        <f>[1]!'5498.TW-Name'</f>
        <v>凱崴</v>
      </c>
    </row>
    <row r="481" spans="1:2" x14ac:dyDescent="0.45">
      <c r="A481" t="str">
        <f>[1]!'6114.TW-ID'</f>
        <v>6114</v>
      </c>
      <c r="B481" t="str">
        <f>[1]!'6114.TW-Name'</f>
        <v>久威</v>
      </c>
    </row>
    <row r="482" spans="1:2" x14ac:dyDescent="0.45">
      <c r="A482" t="str">
        <f>[1]!'6124.TW-ID'</f>
        <v>6124</v>
      </c>
      <c r="B482" t="str">
        <f>[1]!'6124.TW-Name'</f>
        <v>業強</v>
      </c>
    </row>
    <row r="483" spans="1:2" x14ac:dyDescent="0.45">
      <c r="A483" t="str">
        <f>[1]!'6126.TW-ID'</f>
        <v>6126</v>
      </c>
      <c r="B483" t="str">
        <f>[1]!'6126.TW-Name'</f>
        <v>信音</v>
      </c>
    </row>
    <row r="484" spans="1:2" x14ac:dyDescent="0.45">
      <c r="A484" t="str">
        <f>[1]!'6127.TW-ID'</f>
        <v>6127</v>
      </c>
      <c r="B484" t="str">
        <f>[1]!'6127.TW-Name'</f>
        <v>九豪</v>
      </c>
    </row>
    <row r="485" spans="1:2" x14ac:dyDescent="0.45">
      <c r="A485" t="str">
        <f>[1]!'6134.TW-ID'</f>
        <v>6134</v>
      </c>
      <c r="B485" t="str">
        <f>[1]!'6134.TW-Name'</f>
        <v>萬旭</v>
      </c>
    </row>
    <row r="486" spans="1:2" x14ac:dyDescent="0.45">
      <c r="A486" t="str">
        <f>[1]!'6156.TW-ID'</f>
        <v>6156</v>
      </c>
      <c r="B486" t="str">
        <f>[1]!'6156.TW-Name'</f>
        <v>松上</v>
      </c>
    </row>
    <row r="487" spans="1:2" x14ac:dyDescent="0.45">
      <c r="A487" t="str">
        <f>[1]!'6158.TW-ID'</f>
        <v>6158</v>
      </c>
      <c r="B487" t="str">
        <f>[1]!'6158.TW-Name'</f>
        <v>禾昌</v>
      </c>
    </row>
    <row r="488" spans="1:2" x14ac:dyDescent="0.45">
      <c r="A488" t="str">
        <f>[1]!'6173.TW-ID'</f>
        <v>6173</v>
      </c>
      <c r="B488" t="str">
        <f>[1]!'6173.TW-Name'</f>
        <v>信昌電</v>
      </c>
    </row>
    <row r="489" spans="1:2" x14ac:dyDescent="0.45">
      <c r="A489" t="str">
        <f>[1]!'6174.TW-ID'</f>
        <v>6174</v>
      </c>
      <c r="B489" t="str">
        <f>[1]!'6174.TW-Name'</f>
        <v>安碁</v>
      </c>
    </row>
    <row r="490" spans="1:2" x14ac:dyDescent="0.45">
      <c r="A490" t="str">
        <f>[1]!'6175.TW-ID'</f>
        <v>6175</v>
      </c>
      <c r="B490" t="str">
        <f>[1]!'6175.TW-Name'</f>
        <v>立敦</v>
      </c>
    </row>
    <row r="491" spans="1:2" x14ac:dyDescent="0.45">
      <c r="A491" t="str">
        <f>[1]!'6185.TW-ID'</f>
        <v>6185</v>
      </c>
      <c r="B491" t="str">
        <f>[1]!'6185.TW-Name'</f>
        <v>幃翔</v>
      </c>
    </row>
    <row r="492" spans="1:2" x14ac:dyDescent="0.45">
      <c r="A492" t="str">
        <f>[1]!'6194.TW-ID'</f>
        <v>6194</v>
      </c>
      <c r="B492" t="str">
        <f>[1]!'6194.TW-Name'</f>
        <v>育富</v>
      </c>
    </row>
    <row r="493" spans="1:2" x14ac:dyDescent="0.45">
      <c r="A493" t="str">
        <f>[1]!'6203.TW-ID'</f>
        <v>6203</v>
      </c>
      <c r="B493" t="str">
        <f>[1]!'6203.TW-Name'</f>
        <v>海韻電</v>
      </c>
    </row>
    <row r="494" spans="1:2" x14ac:dyDescent="0.45">
      <c r="A494" t="str">
        <f>[1]!'6204.TW-ID'</f>
        <v>6204</v>
      </c>
      <c r="B494" t="str">
        <f>[1]!'6204.TW-Name'</f>
        <v>艾華</v>
      </c>
    </row>
    <row r="495" spans="1:2" x14ac:dyDescent="0.45">
      <c r="A495" t="str">
        <f>[1]!'6207.TW-ID'</f>
        <v>6207</v>
      </c>
      <c r="B495" t="str">
        <f>[1]!'6207.TW-Name'</f>
        <v>雷科</v>
      </c>
    </row>
    <row r="496" spans="1:2" x14ac:dyDescent="0.45">
      <c r="A496" t="str">
        <f>[1]!'6208.TW-ID'</f>
        <v>6208</v>
      </c>
      <c r="B496" t="str">
        <f>[1]!'6208.TW-Name'</f>
        <v>日揚</v>
      </c>
    </row>
    <row r="497" spans="1:2" x14ac:dyDescent="0.45">
      <c r="A497" t="str">
        <f>[1]!'6210.TW-ID'</f>
        <v>6210</v>
      </c>
      <c r="B497" t="str">
        <f>[1]!'6210.TW-Name'</f>
        <v>慶生</v>
      </c>
    </row>
    <row r="498" spans="1:2" x14ac:dyDescent="0.45">
      <c r="A498" t="str">
        <f>[1]!'6217.TW-ID'</f>
        <v>6217</v>
      </c>
      <c r="B498" t="str">
        <f>[1]!'6217.TW-Name'</f>
        <v>中探針</v>
      </c>
    </row>
    <row r="499" spans="1:2" x14ac:dyDescent="0.45">
      <c r="A499" t="str">
        <f>[1]!'6220.TW-ID'</f>
        <v>6220</v>
      </c>
      <c r="B499" t="str">
        <f>[1]!'6220.TW-Name'</f>
        <v>岳豐</v>
      </c>
    </row>
    <row r="500" spans="1:2" x14ac:dyDescent="0.45">
      <c r="A500" t="str">
        <f>[1]!'6259.TW-ID'</f>
        <v>6259</v>
      </c>
      <c r="B500" t="str">
        <f>[1]!'6259.TW-Name'</f>
        <v>百徽</v>
      </c>
    </row>
    <row r="501" spans="1:2" x14ac:dyDescent="0.45">
      <c r="A501" t="str">
        <f>[1]!'6266.TW-ID'</f>
        <v>6266</v>
      </c>
      <c r="B501" t="str">
        <f>[1]!'6266.TW-Name'</f>
        <v>泰詠</v>
      </c>
    </row>
    <row r="502" spans="1:2" x14ac:dyDescent="0.45">
      <c r="A502" t="str">
        <f>[1]!'6274.TW-ID'</f>
        <v>6274</v>
      </c>
      <c r="B502" t="str">
        <f>[1]!'6274.TW-Name'</f>
        <v>台燿</v>
      </c>
    </row>
    <row r="503" spans="1:2" x14ac:dyDescent="0.45">
      <c r="A503" t="str">
        <f>[1]!'6275.TW-ID'</f>
        <v>6275</v>
      </c>
      <c r="B503" t="str">
        <f>[1]!'6275.TW-Name'</f>
        <v>元山</v>
      </c>
    </row>
    <row r="504" spans="1:2" x14ac:dyDescent="0.45">
      <c r="A504" t="str">
        <f>[1]!'6279.TW-ID'</f>
        <v>6279</v>
      </c>
      <c r="B504" t="str">
        <f>[1]!'6279.TW-Name'</f>
        <v>胡連</v>
      </c>
    </row>
    <row r="505" spans="1:2" x14ac:dyDescent="0.45">
      <c r="A505" t="str">
        <f>[1]!'6284.TW-ID'</f>
        <v>6284</v>
      </c>
      <c r="B505" t="str">
        <f>[1]!'6284.TW-Name'</f>
        <v>佳邦</v>
      </c>
    </row>
    <row r="506" spans="1:2" x14ac:dyDescent="0.45">
      <c r="A506" t="str">
        <f>[1]!'6290.TW-ID'</f>
        <v>6290</v>
      </c>
      <c r="B506" t="str">
        <f>[1]!'6290.TW-Name'</f>
        <v>良維</v>
      </c>
    </row>
    <row r="507" spans="1:2" x14ac:dyDescent="0.45">
      <c r="A507" t="str">
        <f>[1]!'6292.TW-ID'</f>
        <v>6292</v>
      </c>
      <c r="B507" t="str">
        <f>[1]!'6292.TW-Name'</f>
        <v>迅德</v>
      </c>
    </row>
    <row r="508" spans="1:2" x14ac:dyDescent="0.45">
      <c r="A508" t="str">
        <f>[1]!'6418.TW-ID'</f>
        <v>6418</v>
      </c>
      <c r="B508" t="str">
        <f>[1]!'6418.TW-Name'</f>
        <v>詠昇</v>
      </c>
    </row>
    <row r="509" spans="1:2" x14ac:dyDescent="0.45">
      <c r="A509" t="str">
        <f>[1]!'6432.TW-ID'</f>
        <v>6432</v>
      </c>
      <c r="B509" t="str">
        <f>[1]!'6432.TW-Name'</f>
        <v>今展科</v>
      </c>
    </row>
    <row r="510" spans="1:2" x14ac:dyDescent="0.45">
      <c r="A510" t="str">
        <f>[1]!'6538.TW-ID'</f>
        <v>6538</v>
      </c>
      <c r="B510" t="str">
        <f>[1]!'6538.TW-Name'</f>
        <v>倉和</v>
      </c>
    </row>
    <row r="511" spans="1:2" x14ac:dyDescent="0.45">
      <c r="A511" t="str">
        <f>[1]!'6584.TW-ID'</f>
        <v>6584</v>
      </c>
      <c r="B511" t="str">
        <f>[1]!'6584.TW-Name'</f>
        <v>南俊國際</v>
      </c>
    </row>
    <row r="512" spans="1:2" x14ac:dyDescent="0.45">
      <c r="A512" t="str">
        <f>[1]!'6642.TW-ID'</f>
        <v>6642</v>
      </c>
      <c r="B512" t="str">
        <f>[1]!'6642.TW-Name'</f>
        <v>富致</v>
      </c>
    </row>
    <row r="513" spans="1:2" x14ac:dyDescent="0.45">
      <c r="A513" t="str">
        <f>[1]!'6664.TW-ID'</f>
        <v>6664</v>
      </c>
      <c r="B513" t="str">
        <f>[1]!'6664.TW-Name'</f>
        <v>群翊</v>
      </c>
    </row>
    <row r="514" spans="1:2" x14ac:dyDescent="0.45">
      <c r="A514" t="str">
        <f>[1]!'6727.TW-ID'</f>
        <v>6727</v>
      </c>
      <c r="B514" t="str">
        <f>[1]!'6727.TW-Name'</f>
        <v>亞泰金屬</v>
      </c>
    </row>
    <row r="515" spans="1:2" x14ac:dyDescent="0.45">
      <c r="A515" t="str">
        <f>[1]!'6761.TW-ID'</f>
        <v>6761</v>
      </c>
      <c r="B515" t="str">
        <f>[1]!'6761.TW-Name'</f>
        <v>穩得</v>
      </c>
    </row>
    <row r="516" spans="1:2" x14ac:dyDescent="0.45">
      <c r="A516" t="str">
        <f>[1]!'6821.TW-ID'</f>
        <v>6821</v>
      </c>
      <c r="B516" t="str">
        <f>[1]!'6821.TW-Name'</f>
        <v>聯寶</v>
      </c>
    </row>
    <row r="517" spans="1:2" x14ac:dyDescent="0.45">
      <c r="A517" t="str">
        <f>[1]!'8038.TW-ID'</f>
        <v>8038</v>
      </c>
      <c r="B517" t="str">
        <f>[1]!'8038.TW-Name'</f>
        <v>長園科</v>
      </c>
    </row>
    <row r="518" spans="1:2" x14ac:dyDescent="0.45">
      <c r="A518" t="str">
        <f>[1]!'8042.TW-ID'</f>
        <v>8042</v>
      </c>
      <c r="B518" t="str">
        <f>[1]!'8042.TW-Name'</f>
        <v>金山電</v>
      </c>
    </row>
    <row r="519" spans="1:2" x14ac:dyDescent="0.45">
      <c r="A519" t="str">
        <f>[1]!'8043.TW-ID'</f>
        <v>8043</v>
      </c>
      <c r="B519" t="str">
        <f>[1]!'8043.TW-Name'</f>
        <v>蜜望實</v>
      </c>
    </row>
    <row r="520" spans="1:2" x14ac:dyDescent="0.45">
      <c r="A520" t="str">
        <f>[1]!'8071.TW-ID'</f>
        <v>8071</v>
      </c>
      <c r="B520" t="str">
        <f>[1]!'8071.TW-Name'</f>
        <v>能率網通</v>
      </c>
    </row>
    <row r="521" spans="1:2" x14ac:dyDescent="0.45">
      <c r="A521" t="str">
        <f>[1]!'8074.TW-ID'</f>
        <v>8074</v>
      </c>
      <c r="B521" t="str">
        <f>[1]!'8074.TW-Name'</f>
        <v>鉅橡</v>
      </c>
    </row>
    <row r="522" spans="1:2" x14ac:dyDescent="0.45">
      <c r="A522" t="str">
        <f>[1]!'8091.TW-ID'</f>
        <v>8091</v>
      </c>
      <c r="B522" t="str">
        <f>[1]!'8091.TW-Name'</f>
        <v>翔名</v>
      </c>
    </row>
    <row r="523" spans="1:2" x14ac:dyDescent="0.45">
      <c r="A523" t="str">
        <f>[1]!'8093.TW-ID'</f>
        <v>8093</v>
      </c>
      <c r="B523" t="str">
        <f>[1]!'8093.TW-Name'</f>
        <v>保銳</v>
      </c>
    </row>
    <row r="524" spans="1:2" x14ac:dyDescent="0.45">
      <c r="A524" t="str">
        <f>[1]!'8109.TW-ID'</f>
        <v>8109</v>
      </c>
      <c r="B524" t="str">
        <f>[1]!'8109.TW-Name'</f>
        <v>博大</v>
      </c>
    </row>
    <row r="525" spans="1:2" x14ac:dyDescent="0.45">
      <c r="A525" t="str">
        <f>[1]!'8121.TW-ID'</f>
        <v>8121</v>
      </c>
      <c r="B525" t="str">
        <f>[1]!'8121.TW-Name'</f>
        <v>越峰</v>
      </c>
    </row>
    <row r="526" spans="1:2" x14ac:dyDescent="0.45">
      <c r="A526" t="str">
        <f>[1]!'8147.TW-ID'</f>
        <v>8147</v>
      </c>
      <c r="B526" t="str">
        <f>[1]!'8147.TW-Name'</f>
        <v>正淩</v>
      </c>
    </row>
    <row r="527" spans="1:2" x14ac:dyDescent="0.45">
      <c r="A527" t="str">
        <f>[1]!'8155.TW-ID'</f>
        <v>8155</v>
      </c>
      <c r="B527" t="str">
        <f>[1]!'8155.TW-Name'</f>
        <v>博智</v>
      </c>
    </row>
    <row r="528" spans="1:2" x14ac:dyDescent="0.45">
      <c r="A528" t="str">
        <f>[1]!'8182.TW-ID'</f>
        <v>8182</v>
      </c>
      <c r="B528" t="str">
        <f>[1]!'8182.TW-Name'</f>
        <v>加高</v>
      </c>
    </row>
    <row r="529" spans="1:2" x14ac:dyDescent="0.45">
      <c r="A529" t="str">
        <f>[1]!'8289.TW-ID'</f>
        <v>8289</v>
      </c>
      <c r="B529" t="str">
        <f>[1]!'8289.TW-Name'</f>
        <v>泰藝</v>
      </c>
    </row>
    <row r="530" spans="1:2" x14ac:dyDescent="0.45">
      <c r="A530" t="str">
        <f>[1]!'8291.TW-ID'</f>
        <v>8291</v>
      </c>
      <c r="B530" t="str">
        <f>[1]!'8291.TW-Name'</f>
        <v>尚茂</v>
      </c>
    </row>
    <row r="531" spans="1:2" x14ac:dyDescent="0.45">
      <c r="A531" t="str">
        <f>[1]!'8358.TW-ID'</f>
        <v>8358</v>
      </c>
      <c r="B531" t="str">
        <f>[1]!'8358.TW-Name'</f>
        <v>金居</v>
      </c>
    </row>
    <row r="532" spans="1:2" x14ac:dyDescent="0.45">
      <c r="A532" t="str">
        <f>[1]!'3224.TW-ID'</f>
        <v>3224</v>
      </c>
      <c r="B532" t="str">
        <f>[1]!'3224.TW-Name'</f>
        <v>三顧</v>
      </c>
    </row>
    <row r="533" spans="1:2" x14ac:dyDescent="0.45">
      <c r="A533" t="str">
        <f>[1]!'3232.TW-ID'</f>
        <v>3232</v>
      </c>
      <c r="B533" t="str">
        <f>[1]!'3232.TW-Name'</f>
        <v>昱捷</v>
      </c>
    </row>
    <row r="534" spans="1:2" x14ac:dyDescent="0.45">
      <c r="A534" t="str">
        <f>[1]!'3360.TW-ID'</f>
        <v>3360</v>
      </c>
      <c r="B534" t="str">
        <f>[1]!'3360.TW-Name'</f>
        <v>尚立</v>
      </c>
    </row>
    <row r="535" spans="1:2" x14ac:dyDescent="0.45">
      <c r="A535" t="str">
        <f>[1]!'3444.TW-ID'</f>
        <v>3444</v>
      </c>
      <c r="B535" t="str">
        <f>[1]!'3444.TW-Name'</f>
        <v>利機</v>
      </c>
    </row>
    <row r="536" spans="1:2" x14ac:dyDescent="0.45">
      <c r="A536" t="str">
        <f>[1]!'6113.TW-ID'</f>
        <v>6113</v>
      </c>
      <c r="B536" t="str">
        <f>[1]!'6113.TW-Name'</f>
        <v>亞矽</v>
      </c>
    </row>
    <row r="537" spans="1:2" x14ac:dyDescent="0.45">
      <c r="A537" t="str">
        <f>[1]!'6118.TW-ID'</f>
        <v>6118</v>
      </c>
      <c r="B537" t="str">
        <f>[1]!'6118.TW-Name'</f>
        <v>建達</v>
      </c>
    </row>
    <row r="538" spans="1:2" x14ac:dyDescent="0.45">
      <c r="A538" t="str">
        <f>[1]!'6154.TW-ID'</f>
        <v>6154</v>
      </c>
      <c r="B538" t="str">
        <f>[1]!'6154.TW-Name'</f>
        <v>順發</v>
      </c>
    </row>
    <row r="539" spans="1:2" x14ac:dyDescent="0.45">
      <c r="A539" t="str">
        <f>[1]!'6227.TW-ID'</f>
        <v>6227</v>
      </c>
      <c r="B539" t="str">
        <f>[1]!'6227.TW-Name'</f>
        <v>茂綸</v>
      </c>
    </row>
    <row r="540" spans="1:2" x14ac:dyDescent="0.45">
      <c r="A540" t="str">
        <f>[1]!'6265.TW-ID'</f>
        <v>6265</v>
      </c>
      <c r="B540" t="str">
        <f>[1]!'6265.TW-Name'</f>
        <v>方土昶</v>
      </c>
    </row>
    <row r="541" spans="1:2" x14ac:dyDescent="0.45">
      <c r="A541" t="str">
        <f>[1]!'6270.TW-ID'</f>
        <v>6270</v>
      </c>
      <c r="B541" t="str">
        <f>[1]!'6270.TW-Name'</f>
        <v>倍微</v>
      </c>
    </row>
    <row r="542" spans="1:2" x14ac:dyDescent="0.45">
      <c r="A542" t="str">
        <f>[1]!'8032.TW-ID'</f>
        <v>8032</v>
      </c>
      <c r="B542" t="str">
        <f>[1]!'8032.TW-Name'</f>
        <v>光菱</v>
      </c>
    </row>
    <row r="543" spans="1:2" x14ac:dyDescent="0.45">
      <c r="A543" t="str">
        <f>[1]!'8067.TW-ID'</f>
        <v>8067</v>
      </c>
      <c r="B543" t="str">
        <f>[1]!'8067.TW-Name'</f>
        <v>志旭</v>
      </c>
    </row>
    <row r="544" spans="1:2" x14ac:dyDescent="0.45">
      <c r="A544" t="str">
        <f>[1]!'8068.TW-ID'</f>
        <v>8068</v>
      </c>
      <c r="B544" t="str">
        <f>[1]!'8068.TW-Name'</f>
        <v>全達</v>
      </c>
    </row>
    <row r="545" spans="1:2" x14ac:dyDescent="0.45">
      <c r="A545" t="str">
        <f>[1]!'8084.TW-ID'</f>
        <v>8084</v>
      </c>
      <c r="B545" t="str">
        <f>[1]!'8084.TW-Name'</f>
        <v>巨虹</v>
      </c>
    </row>
    <row r="546" spans="1:2" x14ac:dyDescent="0.45">
      <c r="A546" t="str">
        <f>[1]!'8096.TW-ID'</f>
        <v>8096</v>
      </c>
      <c r="B546" t="str">
        <f>[1]!'8096.TW-Name'</f>
        <v>擎亞</v>
      </c>
    </row>
    <row r="547" spans="1:2" x14ac:dyDescent="0.45">
      <c r="A547" t="str">
        <f>[1]!'3147.TW-ID'</f>
        <v>3147</v>
      </c>
      <c r="B547" t="str">
        <f>[1]!'3147.TW-Name'</f>
        <v>大綜</v>
      </c>
    </row>
    <row r="548" spans="1:2" x14ac:dyDescent="0.45">
      <c r="A548" t="str">
        <f>[1]!'3570.TW-ID'</f>
        <v>3570</v>
      </c>
      <c r="B548" t="str">
        <f>[1]!'3570.TW-Name'</f>
        <v>大塚</v>
      </c>
    </row>
    <row r="549" spans="1:2" x14ac:dyDescent="0.45">
      <c r="A549" t="str">
        <f>[1]!'4953.TW-ID'</f>
        <v>4953</v>
      </c>
      <c r="B549" t="str">
        <f>[1]!'4953.TW-Name'</f>
        <v>緯軟</v>
      </c>
    </row>
    <row r="550" spans="1:2" x14ac:dyDescent="0.45">
      <c r="A550" t="str">
        <f>[1]!'5201.TW-ID'</f>
        <v>5201</v>
      </c>
      <c r="B550" t="str">
        <f>[1]!'5201.TW-Name'</f>
        <v>凱衛</v>
      </c>
    </row>
    <row r="551" spans="1:2" x14ac:dyDescent="0.45">
      <c r="A551" t="str">
        <f>[1]!'5202.TW-ID'</f>
        <v>5202</v>
      </c>
      <c r="B551" t="str">
        <f>[1]!'5202.TW-Name'</f>
        <v>力新</v>
      </c>
    </row>
    <row r="552" spans="1:2" x14ac:dyDescent="0.45">
      <c r="A552" t="str">
        <f>[1]!'5210.TW-ID'</f>
        <v>5210</v>
      </c>
      <c r="B552" t="str">
        <f>[1]!'5210.TW-Name'</f>
        <v>寶碩</v>
      </c>
    </row>
    <row r="553" spans="1:2" x14ac:dyDescent="0.45">
      <c r="A553" t="str">
        <f>[1]!'5211.TW-ID'</f>
        <v>5211</v>
      </c>
      <c r="B553" t="str">
        <f>[1]!'5211.TW-Name'</f>
        <v>蒙恬</v>
      </c>
    </row>
    <row r="554" spans="1:2" x14ac:dyDescent="0.45">
      <c r="A554" t="str">
        <f>[1]!'5212.TW-ID'</f>
        <v>5212</v>
      </c>
      <c r="B554" t="str">
        <f>[1]!'5212.TW-Name'</f>
        <v>凌網</v>
      </c>
    </row>
    <row r="555" spans="1:2" x14ac:dyDescent="0.45">
      <c r="A555" t="str">
        <f>[1]!'5310.TW-ID'</f>
        <v>5310</v>
      </c>
      <c r="B555" t="str">
        <f>[1]!'5310.TW-Name'</f>
        <v>天剛</v>
      </c>
    </row>
    <row r="556" spans="1:2" x14ac:dyDescent="0.45">
      <c r="A556" t="str">
        <f>[1]!'5403.TW-ID'</f>
        <v>5403</v>
      </c>
      <c r="B556" t="str">
        <f>[1]!'5403.TW-Name'</f>
        <v>中菲</v>
      </c>
    </row>
    <row r="557" spans="1:2" x14ac:dyDescent="0.45">
      <c r="A557" t="str">
        <f>[1]!'5410.TW-ID'</f>
        <v>5410</v>
      </c>
      <c r="B557" t="str">
        <f>[1]!'5410.TW-Name'</f>
        <v>國眾</v>
      </c>
    </row>
    <row r="558" spans="1:2" x14ac:dyDescent="0.45">
      <c r="A558" t="str">
        <f>[1]!'6123.TW-ID'</f>
        <v>6123</v>
      </c>
      <c r="B558" t="str">
        <f>[1]!'6123.TW-Name'</f>
        <v>上奇</v>
      </c>
    </row>
    <row r="559" spans="1:2" x14ac:dyDescent="0.45">
      <c r="A559" t="str">
        <f>[1]!'6140.TW-ID'</f>
        <v>6140</v>
      </c>
      <c r="B559" t="str">
        <f>[1]!'6140.TW-Name'</f>
        <v>訊達</v>
      </c>
    </row>
    <row r="560" spans="1:2" x14ac:dyDescent="0.45">
      <c r="A560" t="str">
        <f>[1]!'6148.TW-ID'</f>
        <v>6148</v>
      </c>
      <c r="B560" t="str">
        <f>[1]!'6148.TW-Name'</f>
        <v>驊宏資</v>
      </c>
    </row>
    <row r="561" spans="1:2" x14ac:dyDescent="0.45">
      <c r="A561" t="str">
        <f>[1]!'6221.TW-ID'</f>
        <v>6221</v>
      </c>
      <c r="B561" t="str">
        <f>[1]!'6221.TW-Name'</f>
        <v>晉泰</v>
      </c>
    </row>
    <row r="562" spans="1:2" x14ac:dyDescent="0.45">
      <c r="A562" t="str">
        <f>[1]!'6231.TW-ID'</f>
        <v>6231</v>
      </c>
      <c r="B562" t="str">
        <f>[1]!'6231.TW-Name'</f>
        <v>系微</v>
      </c>
    </row>
    <row r="563" spans="1:2" x14ac:dyDescent="0.45">
      <c r="A563" t="str">
        <f>[1]!'6516.TW-ID'</f>
        <v>6516</v>
      </c>
      <c r="B563" t="str">
        <f>[1]!'6516.TW-Name'</f>
        <v>勤崴國際</v>
      </c>
    </row>
    <row r="564" spans="1:2" x14ac:dyDescent="0.45">
      <c r="A564" t="str">
        <f>[1]!'6590.TW-ID'</f>
        <v>6590</v>
      </c>
      <c r="B564" t="str">
        <f>[1]!'6590.TW-Name'</f>
        <v>普鴻</v>
      </c>
    </row>
    <row r="565" spans="1:2" x14ac:dyDescent="0.45">
      <c r="A565" t="str">
        <f>[1]!'6593.TW-ID'</f>
        <v>6593</v>
      </c>
      <c r="B565" t="str">
        <f>[1]!'6593.TW-Name'</f>
        <v>台灣銘板</v>
      </c>
    </row>
    <row r="566" spans="1:2" x14ac:dyDescent="0.45">
      <c r="A566" t="str">
        <f>[1]!'6697.TW-ID'</f>
        <v>6697</v>
      </c>
      <c r="B566" t="str">
        <f>[1]!'6697.TW-Name'</f>
        <v>東捷資訊</v>
      </c>
    </row>
    <row r="567" spans="1:2" x14ac:dyDescent="0.45">
      <c r="A567" t="str">
        <f>[1]!'6751.TW-ID'</f>
        <v>6751</v>
      </c>
      <c r="B567" t="str">
        <f>[1]!'6751.TW-Name'</f>
        <v>智聯服務</v>
      </c>
    </row>
    <row r="568" spans="1:2" x14ac:dyDescent="0.45">
      <c r="A568" t="str">
        <f>[1]!'6752.TW-ID'</f>
        <v>6752</v>
      </c>
      <c r="B568" t="str">
        <f>[1]!'6752.TW-Name'</f>
        <v>叡揚</v>
      </c>
    </row>
    <row r="569" spans="1:2" x14ac:dyDescent="0.45">
      <c r="A569" t="str">
        <f>[1]!'6791.TW-ID'</f>
        <v>6791</v>
      </c>
      <c r="B569" t="str">
        <f>[1]!'6791.TW-Name'</f>
        <v>虎門科技</v>
      </c>
    </row>
    <row r="570" spans="1:2" x14ac:dyDescent="0.45">
      <c r="A570" t="str">
        <f>[1]!'6865.TW-ID'</f>
        <v>6865</v>
      </c>
      <c r="B570" t="str">
        <f>[1]!'6865.TW-Name'</f>
        <v>偉康科技</v>
      </c>
    </row>
    <row r="571" spans="1:2" x14ac:dyDescent="0.45">
      <c r="A571" t="str">
        <f>[1]!'6874.TW-ID'</f>
        <v>6874</v>
      </c>
      <c r="B571" t="str">
        <f>[1]!'6874.TW-Name'</f>
        <v>倍力</v>
      </c>
    </row>
    <row r="572" spans="1:2" x14ac:dyDescent="0.45">
      <c r="A572" t="str">
        <f>[1]!'8099.TW-ID'</f>
        <v>8099</v>
      </c>
      <c r="B572" t="str">
        <f>[1]!'8099.TW-Name'</f>
        <v>大世科</v>
      </c>
    </row>
    <row r="573" spans="1:2" x14ac:dyDescent="0.45">
      <c r="A573" t="str">
        <f>[1]!'8284.TW-ID'</f>
        <v>8284</v>
      </c>
      <c r="B573" t="str">
        <f>[1]!'8284.TW-Name'</f>
        <v>三竹</v>
      </c>
    </row>
    <row r="574" spans="1:2" x14ac:dyDescent="0.45">
      <c r="A574" t="str">
        <f>[1]!'8416.TW-ID'</f>
        <v>8416</v>
      </c>
      <c r="B574" t="str">
        <f>[1]!'8416.TW-Name'</f>
        <v>實威</v>
      </c>
    </row>
    <row r="575" spans="1:2" x14ac:dyDescent="0.45">
      <c r="A575" t="str">
        <f>[1]!'1785.TW-ID'</f>
        <v>1785</v>
      </c>
      <c r="B575" t="str">
        <f>[1]!'1785.TW-Name'</f>
        <v>光洋科</v>
      </c>
    </row>
    <row r="576" spans="1:2" x14ac:dyDescent="0.45">
      <c r="A576" t="str">
        <f>[1]!'3067.TW-ID'</f>
        <v>3067</v>
      </c>
      <c r="B576" t="str">
        <f>[1]!'3067.TW-Name'</f>
        <v>全域</v>
      </c>
    </row>
    <row r="577" spans="1:2" x14ac:dyDescent="0.45">
      <c r="A577" t="str">
        <f>[1]!'3093.TW-ID'</f>
        <v>3093</v>
      </c>
      <c r="B577" t="str">
        <f>[1]!'3093.TW-Name'</f>
        <v>港建*</v>
      </c>
    </row>
    <row r="578" spans="1:2" x14ac:dyDescent="0.45">
      <c r="A578" t="str">
        <f>[1]!'3131.TW-ID'</f>
        <v>3131</v>
      </c>
      <c r="B578" t="str">
        <f>[1]!'3131.TW-Name'</f>
        <v>弘塑</v>
      </c>
    </row>
    <row r="579" spans="1:2" x14ac:dyDescent="0.45">
      <c r="A579" t="str">
        <f>[1]!'3219.TW-ID'</f>
        <v>3219</v>
      </c>
      <c r="B579" t="str">
        <f>[1]!'3219.TW-Name'</f>
        <v>倚強科</v>
      </c>
    </row>
    <row r="580" spans="1:2" x14ac:dyDescent="0.45">
      <c r="A580" t="str">
        <f>[1]!'3285.TW-ID'</f>
        <v>3285</v>
      </c>
      <c r="B580" t="str">
        <f>[1]!'3285.TW-Name'</f>
        <v>微端</v>
      </c>
    </row>
    <row r="581" spans="1:2" x14ac:dyDescent="0.45">
      <c r="A581" t="str">
        <f>[1]!'3289.TW-ID'</f>
        <v>3289</v>
      </c>
      <c r="B581" t="str">
        <f>[1]!'3289.TW-Name'</f>
        <v>宜特</v>
      </c>
    </row>
    <row r="582" spans="1:2" x14ac:dyDescent="0.45">
      <c r="A582" t="str">
        <f>[1]!'3303.TW-ID'</f>
        <v>3303</v>
      </c>
      <c r="B582" t="str">
        <f>[1]!'3303.TW-Name'</f>
        <v>岱稜</v>
      </c>
    </row>
    <row r="583" spans="1:2" x14ac:dyDescent="0.45">
      <c r="A583" t="str">
        <f>[1]!'3324.TW-ID'</f>
        <v>3324</v>
      </c>
      <c r="B583" t="str">
        <f>[1]!'3324.TW-Name'</f>
        <v>雙鴻</v>
      </c>
    </row>
    <row r="584" spans="1:2" x14ac:dyDescent="0.45">
      <c r="A584" t="str">
        <f>[1]!'3373.TW-ID'</f>
        <v>3373</v>
      </c>
      <c r="B584" t="str">
        <f>[1]!'3373.TW-Name'</f>
        <v>熱映</v>
      </c>
    </row>
    <row r="585" spans="1:2" x14ac:dyDescent="0.45">
      <c r="A585" t="str">
        <f>[1]!'3402.TW-ID'</f>
        <v>3402</v>
      </c>
      <c r="B585" t="str">
        <f>[1]!'3402.TW-Name'</f>
        <v>漢科</v>
      </c>
    </row>
    <row r="586" spans="1:2" x14ac:dyDescent="0.45">
      <c r="A586" t="str">
        <f>[1]!'3498.TW-ID'</f>
        <v>3498</v>
      </c>
      <c r="B586" t="str">
        <f>[1]!'3498.TW-Name'</f>
        <v>陽程</v>
      </c>
    </row>
    <row r="587" spans="1:2" x14ac:dyDescent="0.45">
      <c r="A587" t="str">
        <f>[1]!'3508.TW-ID'</f>
        <v>3508</v>
      </c>
      <c r="B587" t="str">
        <f>[1]!'3508.TW-Name'</f>
        <v>位速</v>
      </c>
    </row>
    <row r="588" spans="1:2" x14ac:dyDescent="0.45">
      <c r="A588" t="str">
        <f>[1]!'3541.TW-ID'</f>
        <v>3541</v>
      </c>
      <c r="B588" t="str">
        <f>[1]!'3541.TW-Name'</f>
        <v>西柏</v>
      </c>
    </row>
    <row r="589" spans="1:2" x14ac:dyDescent="0.45">
      <c r="A589" t="str">
        <f>[1]!'3552.TW-ID'</f>
        <v>3552</v>
      </c>
      <c r="B589" t="str">
        <f>[1]!'3552.TW-Name'</f>
        <v>同致</v>
      </c>
    </row>
    <row r="590" spans="1:2" x14ac:dyDescent="0.45">
      <c r="A590" t="str">
        <f>[1]!'3580.TW-ID'</f>
        <v>3580</v>
      </c>
      <c r="B590" t="str">
        <f>[1]!'3580.TW-Name'</f>
        <v>友威科</v>
      </c>
    </row>
    <row r="591" spans="1:2" x14ac:dyDescent="0.45">
      <c r="A591" t="str">
        <f>[1]!'3587.TW-ID'</f>
        <v>3587</v>
      </c>
      <c r="B591" t="str">
        <f>[1]!'3587.TW-Name'</f>
        <v>閎康</v>
      </c>
    </row>
    <row r="592" spans="1:2" x14ac:dyDescent="0.45">
      <c r="A592" t="str">
        <f>[1]!'3628.TW-ID'</f>
        <v>3628</v>
      </c>
      <c r="B592" t="str">
        <f>[1]!'3628.TW-Name'</f>
        <v>盈正</v>
      </c>
    </row>
    <row r="593" spans="1:2" x14ac:dyDescent="0.45">
      <c r="A593" t="str">
        <f>[1]!'3663.TW-ID'</f>
        <v>3663</v>
      </c>
      <c r="B593" t="str">
        <f>[1]!'3663.TW-Name'</f>
        <v>鑫科</v>
      </c>
    </row>
    <row r="594" spans="1:2" x14ac:dyDescent="0.45">
      <c r="A594" t="str">
        <f>[1]!'4554.TW-ID'</f>
        <v>4554</v>
      </c>
      <c r="B594" t="str">
        <f>[1]!'4554.TW-Name'</f>
        <v>橙的</v>
      </c>
    </row>
    <row r="595" spans="1:2" x14ac:dyDescent="0.45">
      <c r="A595" t="str">
        <f>[1]!'4577.TW-ID'</f>
        <v>4577</v>
      </c>
      <c r="B595" t="str">
        <f>[1]!'4577.TW-Name'</f>
        <v>達航科技</v>
      </c>
    </row>
    <row r="596" spans="1:2" x14ac:dyDescent="0.45">
      <c r="A596" t="str">
        <f>[1]!'4760.TW-ID'</f>
        <v>4760</v>
      </c>
      <c r="B596" t="str">
        <f>[1]!'4760.TW-Name'</f>
        <v>勤凱</v>
      </c>
    </row>
    <row r="597" spans="1:2" x14ac:dyDescent="0.45">
      <c r="A597" t="str">
        <f>[1]!'5383.TW-ID'</f>
        <v>5383</v>
      </c>
      <c r="B597" t="str">
        <f>[1]!'5383.TW-Name'</f>
        <v>金利</v>
      </c>
    </row>
    <row r="598" spans="1:2" x14ac:dyDescent="0.45">
      <c r="A598" t="str">
        <f>[1]!'5452.TW-ID'</f>
        <v>5452</v>
      </c>
      <c r="B598" t="str">
        <f>[1]!'5452.TW-Name'</f>
        <v>佶優</v>
      </c>
    </row>
    <row r="599" spans="1:2" x14ac:dyDescent="0.45">
      <c r="A599" t="str">
        <f>[1]!'5489.TW-ID'</f>
        <v>5489</v>
      </c>
      <c r="B599" t="str">
        <f>[1]!'5489.TW-Name'</f>
        <v>彩富</v>
      </c>
    </row>
    <row r="600" spans="1:2" x14ac:dyDescent="0.45">
      <c r="A600" t="str">
        <f>[1]!'5493.TW-ID'</f>
        <v>5493</v>
      </c>
      <c r="B600" t="str">
        <f>[1]!'5493.TW-Name'</f>
        <v>三聯</v>
      </c>
    </row>
    <row r="601" spans="1:2" x14ac:dyDescent="0.45">
      <c r="A601" t="str">
        <f>[1]!'5536.TW-ID'</f>
        <v>5536</v>
      </c>
      <c r="B601" t="str">
        <f>[1]!'5536.TW-Name'</f>
        <v>聖暉*</v>
      </c>
    </row>
    <row r="602" spans="1:2" x14ac:dyDescent="0.45">
      <c r="A602" t="str">
        <f>[1]!'6146.TW-ID'</f>
        <v>6146</v>
      </c>
      <c r="B602" t="str">
        <f>[1]!'6146.TW-Name'</f>
        <v>耕興</v>
      </c>
    </row>
    <row r="603" spans="1:2" x14ac:dyDescent="0.45">
      <c r="A603" t="str">
        <f>[1]!'6151.TW-ID'</f>
        <v>6151</v>
      </c>
      <c r="B603" t="str">
        <f>[1]!'6151.TW-Name'</f>
        <v>晉倫</v>
      </c>
    </row>
    <row r="604" spans="1:2" x14ac:dyDescent="0.45">
      <c r="A604" t="str">
        <f>[1]!'6187.TW-ID'</f>
        <v>6187</v>
      </c>
      <c r="B604" t="str">
        <f>[1]!'6187.TW-Name'</f>
        <v>萬潤</v>
      </c>
    </row>
    <row r="605" spans="1:2" x14ac:dyDescent="0.45">
      <c r="A605" t="str">
        <f>[1]!'6512.TW-ID'</f>
        <v>6512</v>
      </c>
      <c r="B605" t="str">
        <f>[1]!'6512.TW-Name'</f>
        <v>啟發電</v>
      </c>
    </row>
    <row r="606" spans="1:2" x14ac:dyDescent="0.45">
      <c r="A606" t="str">
        <f>[1]!'6613.TW-ID'</f>
        <v>6613</v>
      </c>
      <c r="B606" t="str">
        <f>[1]!'6613.TW-Name'</f>
        <v>朋億*</v>
      </c>
    </row>
    <row r="607" spans="1:2" x14ac:dyDescent="0.45">
      <c r="A607" t="str">
        <f>[1]!'6654.TW-ID'</f>
        <v>6654</v>
      </c>
      <c r="B607" t="str">
        <f>[1]!'6654.TW-Name'</f>
        <v>天正國際</v>
      </c>
    </row>
    <row r="608" spans="1:2" x14ac:dyDescent="0.45">
      <c r="A608" t="str">
        <f>[1]!'6667.TW-ID'</f>
        <v>6667</v>
      </c>
      <c r="B608" t="str">
        <f>[1]!'6667.TW-Name'</f>
        <v>信紘科</v>
      </c>
    </row>
    <row r="609" spans="1:2" x14ac:dyDescent="0.45">
      <c r="A609" t="str">
        <f>[1]!'6735.TW-ID'</f>
        <v>6735</v>
      </c>
      <c r="B609" t="str">
        <f>[1]!'6735.TW-Name'</f>
        <v>美達科技</v>
      </c>
    </row>
    <row r="610" spans="1:2" x14ac:dyDescent="0.45">
      <c r="A610" t="str">
        <f>[1]!'6840.TW-ID'</f>
        <v>6840</v>
      </c>
      <c r="B610" t="str">
        <f>[1]!'6840.TW-Name'</f>
        <v>東研信超</v>
      </c>
    </row>
    <row r="611" spans="1:2" x14ac:dyDescent="0.45">
      <c r="A611" t="str">
        <f>[1]!'6855.TW-ID'</f>
        <v>6855</v>
      </c>
      <c r="B611" t="str">
        <f>[1]!'6855.TW-Name'</f>
        <v>數泓科</v>
      </c>
    </row>
    <row r="612" spans="1:2" x14ac:dyDescent="0.45">
      <c r="A612" t="str">
        <f>[1]!'6877.TW-ID'</f>
        <v>6877</v>
      </c>
      <c r="B612" t="str">
        <f>[1]!'6877.TW-Name'</f>
        <v>鏵友益</v>
      </c>
    </row>
    <row r="613" spans="1:2" x14ac:dyDescent="0.45">
      <c r="A613" t="str">
        <f>[1]!'8047.TW-ID'</f>
        <v>8047</v>
      </c>
      <c r="B613" t="str">
        <f>[1]!'8047.TW-Name'</f>
        <v>星雲</v>
      </c>
    </row>
    <row r="614" spans="1:2" x14ac:dyDescent="0.45">
      <c r="A614" t="str">
        <f>[1]!'8085.TW-ID'</f>
        <v>8085</v>
      </c>
      <c r="B614" t="str">
        <f>[1]!'8085.TW-Name'</f>
        <v>福華</v>
      </c>
    </row>
    <row r="615" spans="1:2" x14ac:dyDescent="0.45">
      <c r="A615" t="str">
        <f>[1]!'8092.TW-ID'</f>
        <v>8092</v>
      </c>
      <c r="B615" t="str">
        <f>[1]!'8092.TW-Name'</f>
        <v>建暐</v>
      </c>
    </row>
    <row r="616" spans="1:2" x14ac:dyDescent="0.45">
      <c r="A616" t="str">
        <f>[1]!'8183.TW-ID'</f>
        <v>8183</v>
      </c>
      <c r="B616" t="str">
        <f>[1]!'8183.TW-Name'</f>
        <v>精星</v>
      </c>
    </row>
    <row r="617" spans="1:2" x14ac:dyDescent="0.45">
      <c r="A617" t="str">
        <f>[1]!'8383.TW-ID'</f>
        <v>8383</v>
      </c>
      <c r="B617" t="str">
        <f>[1]!'8383.TW-Name'</f>
        <v>千附</v>
      </c>
    </row>
    <row r="618" spans="1:2" x14ac:dyDescent="0.45">
      <c r="A618" t="str">
        <f>[1]!'8431.TW-ID'</f>
        <v>8431</v>
      </c>
      <c r="B618" t="str">
        <f>[1]!'8431.TW-Name'</f>
        <v>匯鑽科</v>
      </c>
    </row>
    <row r="619" spans="1:2" x14ac:dyDescent="0.45">
      <c r="A619" t="str">
        <f>[1]!'8455.TW-ID'</f>
        <v>8455</v>
      </c>
      <c r="B619" t="str">
        <f>[1]!'8455.TW-Name'</f>
        <v>大拓-KY</v>
      </c>
    </row>
    <row r="620" spans="1:2" x14ac:dyDescent="0.45">
      <c r="A620" t="str">
        <f>[1]!'2596.TW-ID'</f>
        <v>2596</v>
      </c>
      <c r="B620" t="str">
        <f>[1]!'2596.TW-Name'</f>
        <v>綠意</v>
      </c>
    </row>
    <row r="621" spans="1:2" x14ac:dyDescent="0.45">
      <c r="A621" t="str">
        <f>[1]!'2718.TW-ID'</f>
        <v>2718</v>
      </c>
      <c r="B621" t="str">
        <f>[1]!'2718.TW-Name'</f>
        <v>晶悅</v>
      </c>
    </row>
    <row r="622" spans="1:2" x14ac:dyDescent="0.45">
      <c r="A622" t="str">
        <f>[1]!'3188.TW-ID'</f>
        <v>3188</v>
      </c>
      <c r="B622" t="str">
        <f>[1]!'3188.TW-Name'</f>
        <v>鑫龍騰</v>
      </c>
    </row>
    <row r="623" spans="1:2" x14ac:dyDescent="0.45">
      <c r="A623" t="str">
        <f>[1]!'3489.TW-ID'</f>
        <v>3489</v>
      </c>
      <c r="B623" t="str">
        <f>[1]!'3489.TW-Name'</f>
        <v>森寶</v>
      </c>
    </row>
    <row r="624" spans="1:2" x14ac:dyDescent="0.45">
      <c r="A624" t="str">
        <f>[1]!'3512.TW-ID'</f>
        <v>3512</v>
      </c>
      <c r="B624" t="str">
        <f>[1]!'3512.TW-Name'</f>
        <v>皇龍</v>
      </c>
    </row>
    <row r="625" spans="1:2" x14ac:dyDescent="0.45">
      <c r="A625" t="str">
        <f>[1]!'4113.TW-ID'</f>
        <v>4113</v>
      </c>
      <c r="B625" t="str">
        <f>[1]!'4113.TW-Name'</f>
        <v>聯上</v>
      </c>
    </row>
    <row r="626" spans="1:2" x14ac:dyDescent="0.45">
      <c r="A626" t="str">
        <f>[1]!'4416.TW-ID'</f>
        <v>4416</v>
      </c>
      <c r="B626" t="str">
        <f>[1]!'4416.TW-Name'</f>
        <v>三圓</v>
      </c>
    </row>
    <row r="627" spans="1:2" x14ac:dyDescent="0.45">
      <c r="A627" t="str">
        <f>[1]!'4907.TW-ID'</f>
        <v>4907</v>
      </c>
      <c r="B627" t="str">
        <f>[1]!'4907.TW-Name'</f>
        <v>富宇</v>
      </c>
    </row>
    <row r="628" spans="1:2" x14ac:dyDescent="0.45">
      <c r="A628" t="str">
        <f>[1]!'5206.TW-ID'</f>
        <v>5206</v>
      </c>
      <c r="B628" t="str">
        <f>[1]!'5206.TW-Name'</f>
        <v>坤悅</v>
      </c>
    </row>
    <row r="629" spans="1:2" x14ac:dyDescent="0.45">
      <c r="A629" t="str">
        <f>[1]!'5213.TW-ID'</f>
        <v>5213</v>
      </c>
      <c r="B629" t="str">
        <f>[1]!'5213.TW-Name'</f>
        <v>亞昕</v>
      </c>
    </row>
    <row r="630" spans="1:2" x14ac:dyDescent="0.45">
      <c r="A630" t="str">
        <f>[1]!'5324.TW-ID'</f>
        <v>5324</v>
      </c>
      <c r="B630" t="str">
        <f>[1]!'5324.TW-Name'</f>
        <v>士開</v>
      </c>
    </row>
    <row r="631" spans="1:2" x14ac:dyDescent="0.45">
      <c r="A631" t="str">
        <f>[1]!'5455.TW-ID'</f>
        <v>5455</v>
      </c>
      <c r="B631" t="str">
        <f>[1]!'5455.TW-Name'</f>
        <v>昇益</v>
      </c>
    </row>
    <row r="632" spans="1:2" x14ac:dyDescent="0.45">
      <c r="A632" t="str">
        <f>[1]!'5508.TW-ID'</f>
        <v>5508</v>
      </c>
      <c r="B632" t="str">
        <f>[1]!'5508.TW-Name'</f>
        <v>永信建</v>
      </c>
    </row>
    <row r="633" spans="1:2" x14ac:dyDescent="0.45">
      <c r="A633" t="str">
        <f>[1]!'5511.TW-ID'</f>
        <v>5511</v>
      </c>
      <c r="B633" t="str">
        <f>[1]!'5511.TW-Name'</f>
        <v>德昌</v>
      </c>
    </row>
    <row r="634" spans="1:2" x14ac:dyDescent="0.45">
      <c r="A634" t="str">
        <f>[1]!'5512.TW-ID'</f>
        <v>5512</v>
      </c>
      <c r="B634" t="str">
        <f>[1]!'5512.TW-Name'</f>
        <v>力麒</v>
      </c>
    </row>
    <row r="635" spans="1:2" x14ac:dyDescent="0.45">
      <c r="A635" t="str">
        <f>[1]!'5514.TW-ID'</f>
        <v>5514</v>
      </c>
      <c r="B635" t="str">
        <f>[1]!'5514.TW-Name'</f>
        <v>三豐</v>
      </c>
    </row>
    <row r="636" spans="1:2" x14ac:dyDescent="0.45">
      <c r="A636" t="str">
        <f>[1]!'5516.TW-ID'</f>
        <v>5516</v>
      </c>
      <c r="B636" t="str">
        <f>[1]!'5516.TW-Name'</f>
        <v>雙喜</v>
      </c>
    </row>
    <row r="637" spans="1:2" x14ac:dyDescent="0.45">
      <c r="A637" t="str">
        <f>[1]!'5520.TW-ID'</f>
        <v>5520</v>
      </c>
      <c r="B637" t="str">
        <f>[1]!'5520.TW-Name'</f>
        <v>力泰</v>
      </c>
    </row>
    <row r="638" spans="1:2" x14ac:dyDescent="0.45">
      <c r="A638" t="str">
        <f>[1]!'5523.TW-ID'</f>
        <v>5523</v>
      </c>
      <c r="B638" t="str">
        <f>[1]!'5523.TW-Name'</f>
        <v>豐謙</v>
      </c>
    </row>
    <row r="639" spans="1:2" x14ac:dyDescent="0.45">
      <c r="A639" t="str">
        <f>[1]!'5529.TW-ID'</f>
        <v>5529</v>
      </c>
      <c r="B639" t="str">
        <f>[1]!'5529.TW-Name'</f>
        <v>鉅陞</v>
      </c>
    </row>
    <row r="640" spans="1:2" x14ac:dyDescent="0.45">
      <c r="A640" t="str">
        <f>[1]!'5543.TW-ID'</f>
        <v>5543</v>
      </c>
      <c r="B640" t="str">
        <f>[1]!'5543.TW-Name'</f>
        <v>桓鼎-KY</v>
      </c>
    </row>
    <row r="641" spans="1:2" x14ac:dyDescent="0.45">
      <c r="A641" t="str">
        <f>[1]!'6171.TW-ID'</f>
        <v>6171</v>
      </c>
      <c r="B641" t="str">
        <f>[1]!'6171.TW-Name'</f>
        <v>大城地產</v>
      </c>
    </row>
    <row r="642" spans="1:2" x14ac:dyDescent="0.45">
      <c r="A642" t="str">
        <f>[1]!'6186.TW-ID'</f>
        <v>6186</v>
      </c>
      <c r="B642" t="str">
        <f>[1]!'6186.TW-Name'</f>
        <v>新潤</v>
      </c>
    </row>
    <row r="643" spans="1:2" x14ac:dyDescent="0.45">
      <c r="A643" t="str">
        <f>[1]!'6212.TW-ID'</f>
        <v>6212</v>
      </c>
      <c r="B643" t="str">
        <f>[1]!'6212.TW-Name'</f>
        <v>理銘</v>
      </c>
    </row>
    <row r="644" spans="1:2" x14ac:dyDescent="0.45">
      <c r="A644" t="str">
        <f>[1]!'6219.TW-ID'</f>
        <v>6219</v>
      </c>
      <c r="B644" t="str">
        <f>[1]!'6219.TW-Name'</f>
        <v>富旺</v>
      </c>
    </row>
    <row r="645" spans="1:2" x14ac:dyDescent="0.45">
      <c r="A645" t="str">
        <f>[1]!'6264.TW-ID'</f>
        <v>6264</v>
      </c>
      <c r="B645" t="str">
        <f>[1]!'6264.TW-Name'</f>
        <v>富裔</v>
      </c>
    </row>
    <row r="646" spans="1:2" x14ac:dyDescent="0.45">
      <c r="A646" t="str">
        <f>[1]!'8424.TW-ID'</f>
        <v>8424</v>
      </c>
      <c r="B646" t="str">
        <f>[1]!'8424.TW-Name'</f>
        <v>惠普</v>
      </c>
    </row>
    <row r="647" spans="1:2" x14ac:dyDescent="0.45">
      <c r="A647" t="str">
        <f>[1]!'2641.TW-ID'</f>
        <v>2641</v>
      </c>
      <c r="B647" t="str">
        <f>[1]!'2641.TW-Name'</f>
        <v>正德</v>
      </c>
    </row>
    <row r="648" spans="1:2" x14ac:dyDescent="0.45">
      <c r="A648" t="str">
        <f>[1]!'2643.TW-ID'</f>
        <v>2643</v>
      </c>
      <c r="B648" t="str">
        <f>[1]!'2643.TW-Name'</f>
        <v>捷迅</v>
      </c>
    </row>
    <row r="649" spans="1:2" x14ac:dyDescent="0.45">
      <c r="A649" t="str">
        <f>[1]!'5601.TW-ID'</f>
        <v>5601</v>
      </c>
      <c r="B649" t="str">
        <f>[1]!'5601.TW-Name'</f>
        <v>台聯櫃</v>
      </c>
    </row>
    <row r="650" spans="1:2" x14ac:dyDescent="0.45">
      <c r="A650" t="str">
        <f>[1]!'5603.TW-ID'</f>
        <v>5603</v>
      </c>
      <c r="B650" t="str">
        <f>[1]!'5603.TW-Name'</f>
        <v>陸海</v>
      </c>
    </row>
    <row r="651" spans="1:2" x14ac:dyDescent="0.45">
      <c r="A651" t="str">
        <f>[1]!'5609.TW-ID'</f>
        <v>5609</v>
      </c>
      <c r="B651" t="str">
        <f>[1]!'5609.TW-Name'</f>
        <v>中菲行</v>
      </c>
    </row>
    <row r="652" spans="1:2" x14ac:dyDescent="0.45">
      <c r="A652" t="str">
        <f>[1]!'1259.TW-ID'</f>
        <v>1259</v>
      </c>
      <c r="B652" t="str">
        <f>[1]!'1259.TW-Name'</f>
        <v>安心</v>
      </c>
    </row>
    <row r="653" spans="1:2" x14ac:dyDescent="0.45">
      <c r="A653" t="str">
        <f>[1]!'1268.TW-ID'</f>
        <v>1268</v>
      </c>
      <c r="B653" t="str">
        <f>[1]!'1268.TW-Name'</f>
        <v>漢來美食</v>
      </c>
    </row>
    <row r="654" spans="1:2" x14ac:dyDescent="0.45">
      <c r="A654" t="str">
        <f>[1]!'2719.TW-ID'</f>
        <v>2719</v>
      </c>
      <c r="B654" t="str">
        <f>[1]!'2719.TW-Name'</f>
        <v>燦星旅</v>
      </c>
    </row>
    <row r="655" spans="1:2" x14ac:dyDescent="0.45">
      <c r="A655" t="str">
        <f>[1]!'2724.TW-ID'</f>
        <v>2724</v>
      </c>
      <c r="B655" t="str">
        <f>[1]!'2724.TW-Name'</f>
        <v>富驛-KY</v>
      </c>
    </row>
    <row r="656" spans="1:2" x14ac:dyDescent="0.45">
      <c r="A656" t="str">
        <f>[1]!'2726.TW-ID'</f>
        <v>2726</v>
      </c>
      <c r="B656" t="str">
        <f>[1]!'2726.TW-Name'</f>
        <v>雅茗-KY</v>
      </c>
    </row>
    <row r="657" spans="1:2" x14ac:dyDescent="0.45">
      <c r="A657" t="str">
        <f>[1]!'2729.TW-ID'</f>
        <v>2729</v>
      </c>
      <c r="B657" t="str">
        <f>[1]!'2729.TW-Name'</f>
        <v>瓦城</v>
      </c>
    </row>
    <row r="658" spans="1:2" x14ac:dyDescent="0.45">
      <c r="A658" t="str">
        <f>[1]!'2732.TW-ID'</f>
        <v>2732</v>
      </c>
      <c r="B658" t="str">
        <f>[1]!'2732.TW-Name'</f>
        <v>六角</v>
      </c>
    </row>
    <row r="659" spans="1:2" x14ac:dyDescent="0.45">
      <c r="A659" t="str">
        <f>[1]!'2734.TW-ID'</f>
        <v>2734</v>
      </c>
      <c r="B659" t="str">
        <f>[1]!'2734.TW-Name'</f>
        <v>易飛網</v>
      </c>
    </row>
    <row r="660" spans="1:2" x14ac:dyDescent="0.45">
      <c r="A660" t="str">
        <f>[1]!'2736.TW-ID'</f>
        <v>2736</v>
      </c>
      <c r="B660" t="str">
        <f>[1]!'2736.TW-Name'</f>
        <v>富野</v>
      </c>
    </row>
    <row r="661" spans="1:2" x14ac:dyDescent="0.45">
      <c r="A661" t="str">
        <f>[1]!'2740.TW-ID'</f>
        <v>2740</v>
      </c>
      <c r="B661" t="str">
        <f>[1]!'2740.TW-Name'</f>
        <v>天蔥</v>
      </c>
    </row>
    <row r="662" spans="1:2" x14ac:dyDescent="0.45">
      <c r="A662" t="str">
        <f>[1]!'2743.TW-ID'</f>
        <v>2743</v>
      </c>
      <c r="B662" t="str">
        <f>[1]!'2743.TW-Name'</f>
        <v>山富</v>
      </c>
    </row>
    <row r="663" spans="1:2" x14ac:dyDescent="0.45">
      <c r="A663" t="str">
        <f>[1]!'2745.TW-ID'</f>
        <v>2745</v>
      </c>
      <c r="B663" t="str">
        <f>[1]!'2745.TW-Name'</f>
        <v>五福</v>
      </c>
    </row>
    <row r="664" spans="1:2" x14ac:dyDescent="0.45">
      <c r="A664" t="str">
        <f>[1]!'2752.TW-ID'</f>
        <v>2752</v>
      </c>
      <c r="B664" t="str">
        <f>[1]!'2752.TW-Name'</f>
        <v>豆府</v>
      </c>
    </row>
    <row r="665" spans="1:2" x14ac:dyDescent="0.45">
      <c r="A665" t="str">
        <f>[1]!'2754.TW-ID'</f>
        <v>2754</v>
      </c>
      <c r="B665" t="str">
        <f>[1]!'2754.TW-Name'</f>
        <v>亞洲藏壽司</v>
      </c>
    </row>
    <row r="666" spans="1:2" x14ac:dyDescent="0.45">
      <c r="A666" t="str">
        <f>[1]!'2755.TW-ID'</f>
        <v>2755</v>
      </c>
      <c r="B666" t="str">
        <f>[1]!'2755.TW-Name'</f>
        <v>揚秦</v>
      </c>
    </row>
    <row r="667" spans="1:2" x14ac:dyDescent="0.45">
      <c r="A667" t="str">
        <f>[1]!'2756.TW-ID'</f>
        <v>2756</v>
      </c>
      <c r="B667" t="str">
        <f>[1]!'2756.TW-Name'</f>
        <v>聯發國際</v>
      </c>
    </row>
    <row r="668" spans="1:2" x14ac:dyDescent="0.45">
      <c r="A668" t="str">
        <f>[1]!'3252.TW-ID'</f>
        <v>3252</v>
      </c>
      <c r="B668" t="str">
        <f>[1]!'3252.TW-Name'</f>
        <v>海灣</v>
      </c>
    </row>
    <row r="669" spans="1:2" x14ac:dyDescent="0.45">
      <c r="A669" t="str">
        <f>[1]!'3522.TW-ID'</f>
        <v>3522</v>
      </c>
      <c r="B669" t="str">
        <f>[1]!'3522.TW-Name'</f>
        <v>御頂</v>
      </c>
    </row>
    <row r="670" spans="1:2" x14ac:dyDescent="0.45">
      <c r="A670" t="str">
        <f>[1]!'4530.TW-ID'</f>
        <v>4530</v>
      </c>
      <c r="B670" t="str">
        <f>[1]!'4530.TW-Name'</f>
        <v>宏易</v>
      </c>
    </row>
    <row r="671" spans="1:2" x14ac:dyDescent="0.45">
      <c r="A671" t="str">
        <f>[1]!'4804.TW-ID'</f>
        <v>4804</v>
      </c>
      <c r="B671" t="str">
        <f>[1]!'4804.TW-Name'</f>
        <v>大略-KY</v>
      </c>
    </row>
    <row r="672" spans="1:2" x14ac:dyDescent="0.45">
      <c r="A672" t="str">
        <f>[1]!'5301.TW-ID'</f>
        <v>5301</v>
      </c>
      <c r="B672" t="str">
        <f>[1]!'5301.TW-Name'</f>
        <v>寶得利</v>
      </c>
    </row>
    <row r="673" spans="1:2" x14ac:dyDescent="0.45">
      <c r="A673" t="str">
        <f>[1]!'5364.TW-ID'</f>
        <v>5364</v>
      </c>
      <c r="B673" t="str">
        <f>[1]!'5364.TW-Name'</f>
        <v>力麗店</v>
      </c>
    </row>
    <row r="674" spans="1:2" x14ac:dyDescent="0.45">
      <c r="A674" t="str">
        <f>[1]!'5701.TW-ID'</f>
        <v>5701</v>
      </c>
      <c r="B674" t="str">
        <f>[1]!'5701.TW-Name'</f>
        <v>劍湖山</v>
      </c>
    </row>
    <row r="675" spans="1:2" x14ac:dyDescent="0.45">
      <c r="A675" t="str">
        <f>[1]!'5703.TW-ID'</f>
        <v>5703</v>
      </c>
      <c r="B675" t="str">
        <f>[1]!'5703.TW-Name'</f>
        <v>亞都</v>
      </c>
    </row>
    <row r="676" spans="1:2" x14ac:dyDescent="0.45">
      <c r="A676" t="str">
        <f>[1]!'5704.TW-ID'</f>
        <v>5704</v>
      </c>
      <c r="B676" t="str">
        <f>[1]!'5704.TW-Name'</f>
        <v>老爺知</v>
      </c>
    </row>
    <row r="677" spans="1:2" x14ac:dyDescent="0.45">
      <c r="A677" t="str">
        <f>[1]!'5905.TW-ID'</f>
        <v>5905</v>
      </c>
      <c r="B677" t="str">
        <f>[1]!'5905.TW-Name'</f>
        <v>南仁湖</v>
      </c>
    </row>
    <row r="678" spans="1:2" x14ac:dyDescent="0.45">
      <c r="A678" t="str">
        <f>[1]!'8077.TW-ID'</f>
        <v>8077</v>
      </c>
      <c r="B678" t="str">
        <f>[1]!'8077.TW-Name'</f>
        <v>洛碁</v>
      </c>
    </row>
    <row r="679" spans="1:2" x14ac:dyDescent="0.45">
      <c r="A679" t="str">
        <f>[1]!'5864.TW-ID'</f>
        <v>5864</v>
      </c>
      <c r="B679" t="str">
        <f>[1]!'5864.TW-Name'</f>
        <v>致和證</v>
      </c>
    </row>
    <row r="680" spans="1:2" x14ac:dyDescent="0.45">
      <c r="A680" t="str">
        <f>[1]!'5878.TW-ID'</f>
        <v>5878</v>
      </c>
      <c r="B680" t="str">
        <f>[1]!'5878.TW-Name'</f>
        <v>台名</v>
      </c>
    </row>
    <row r="681" spans="1:2" x14ac:dyDescent="0.45">
      <c r="A681" t="str">
        <f>[1]!'6015.TW-ID'</f>
        <v>6015</v>
      </c>
      <c r="B681" t="str">
        <f>[1]!'6015.TW-Name'</f>
        <v>宏遠證</v>
      </c>
    </row>
    <row r="682" spans="1:2" x14ac:dyDescent="0.45">
      <c r="A682" t="str">
        <f>[1]!'6016.TW-ID'</f>
        <v>6016</v>
      </c>
      <c r="B682" t="str">
        <f>[1]!'6016.TW-Name'</f>
        <v>康和證</v>
      </c>
    </row>
    <row r="683" spans="1:2" x14ac:dyDescent="0.45">
      <c r="A683" t="str">
        <f>[1]!'6020.TW-ID'</f>
        <v>6020</v>
      </c>
      <c r="B683" t="str">
        <f>[1]!'6020.TW-Name'</f>
        <v>大展證</v>
      </c>
    </row>
    <row r="684" spans="1:2" x14ac:dyDescent="0.45">
      <c r="A684" t="str">
        <f>[1]!'6021.TW-ID'</f>
        <v>6021</v>
      </c>
      <c r="B684" t="str">
        <f>[1]!'6021.TW-Name'</f>
        <v>美好證</v>
      </c>
    </row>
    <row r="685" spans="1:2" x14ac:dyDescent="0.45">
      <c r="A685" t="str">
        <f>[1]!'6023.TW-ID'</f>
        <v>6023</v>
      </c>
      <c r="B685" t="str">
        <f>[1]!'6023.TW-Name'</f>
        <v>元大期</v>
      </c>
    </row>
    <row r="686" spans="1:2" x14ac:dyDescent="0.45">
      <c r="A686" t="str">
        <f>[1]!'6026.TW-ID'</f>
        <v>6026</v>
      </c>
      <c r="B686" t="str">
        <f>[1]!'6026.TW-Name'</f>
        <v>福邦證</v>
      </c>
    </row>
    <row r="687" spans="1:2" x14ac:dyDescent="0.45">
      <c r="A687" t="str">
        <f>[1]!'8908.TW-ID'</f>
        <v>8908</v>
      </c>
      <c r="B687" t="str">
        <f>[1]!'8908.TW-Name'</f>
        <v>欣雄</v>
      </c>
    </row>
    <row r="688" spans="1:2" x14ac:dyDescent="0.45">
      <c r="A688" t="str">
        <f>[1]!'8917.TW-ID'</f>
        <v>8917</v>
      </c>
      <c r="B688" t="str">
        <f>[1]!'8917.TW-Name'</f>
        <v>欣泰</v>
      </c>
    </row>
    <row r="689" spans="1:2" x14ac:dyDescent="0.45">
      <c r="A689" t="str">
        <f>[1]!'8927.TW-ID'</f>
        <v>8927</v>
      </c>
      <c r="B689" t="str">
        <f>[1]!'8927.TW-Name'</f>
        <v>北基</v>
      </c>
    </row>
    <row r="690" spans="1:2" x14ac:dyDescent="0.45">
      <c r="A690" t="str">
        <f>[1]!'8931.TW-ID'</f>
        <v>8931</v>
      </c>
      <c r="B690" t="str">
        <f>[1]!'8931.TW-Name'</f>
        <v>大汽電</v>
      </c>
    </row>
    <row r="691" spans="1:2" x14ac:dyDescent="0.45">
      <c r="A691" t="str">
        <f>[1]!'3073.TW-ID'</f>
        <v>3073</v>
      </c>
      <c r="B691" t="str">
        <f>[1]!'3073.TW-Name'</f>
        <v>天方能源</v>
      </c>
    </row>
    <row r="692" spans="1:2" x14ac:dyDescent="0.45">
      <c r="A692" t="str">
        <f>[1]!'3551.TW-ID'</f>
        <v>3551</v>
      </c>
      <c r="B692" t="str">
        <f>[1]!'3551.TW-Name'</f>
        <v>世禾</v>
      </c>
    </row>
    <row r="693" spans="1:2" x14ac:dyDescent="0.45">
      <c r="A693" t="str">
        <f>[1]!'3713.TW-ID'</f>
        <v>3713</v>
      </c>
      <c r="B693" t="str">
        <f>[1]!'3713.TW-Name'</f>
        <v>新晶投控</v>
      </c>
    </row>
    <row r="694" spans="1:2" x14ac:dyDescent="0.45">
      <c r="A694" t="str">
        <f>[1]!'5205.TW-ID'</f>
        <v>5205</v>
      </c>
      <c r="B694" t="str">
        <f>[1]!'5205.TW-Name'</f>
        <v>中茂</v>
      </c>
    </row>
    <row r="695" spans="1:2" x14ac:dyDescent="0.45">
      <c r="A695" t="str">
        <f>[1]!'6624.TW-ID'</f>
        <v>6624</v>
      </c>
      <c r="B695" t="str">
        <f>[1]!'6624.TW-Name'</f>
        <v>萬年清</v>
      </c>
    </row>
    <row r="696" spans="1:2" x14ac:dyDescent="0.45">
      <c r="A696" t="str">
        <f>[1]!'6803.TW-ID'</f>
        <v>6803</v>
      </c>
      <c r="B696" t="str">
        <f>[1]!'6803.TW-Name'</f>
        <v>崑鼎</v>
      </c>
    </row>
    <row r="697" spans="1:2" x14ac:dyDescent="0.45">
      <c r="A697" t="str">
        <f>[1]!'6894.TW-ID'</f>
        <v>6894</v>
      </c>
      <c r="B697" t="str">
        <f>[1]!'6894.TW-Name'</f>
        <v>衛司特</v>
      </c>
    </row>
    <row r="698" spans="1:2" x14ac:dyDescent="0.45">
      <c r="A698" t="str">
        <f>[1]!'8087.TW-ID'</f>
        <v>8087</v>
      </c>
      <c r="B698" t="str">
        <f>[1]!'8087.TW-Name'</f>
        <v>華鎂鑫</v>
      </c>
    </row>
    <row r="699" spans="1:2" x14ac:dyDescent="0.45">
      <c r="A699" t="str">
        <f>[1]!'8171.TW-ID'</f>
        <v>8171</v>
      </c>
      <c r="B699" t="str">
        <f>[1]!'8171.TW-Name'</f>
        <v>天宇</v>
      </c>
    </row>
    <row r="700" spans="1:2" x14ac:dyDescent="0.45">
      <c r="A700" t="str">
        <f>[1]!'8390.TW-ID'</f>
        <v>8390</v>
      </c>
      <c r="B700" t="str">
        <f>[1]!'8390.TW-Name'</f>
        <v>金益鼎</v>
      </c>
    </row>
    <row r="701" spans="1:2" x14ac:dyDescent="0.45">
      <c r="A701" t="str">
        <f>[1]!'8423.TW-ID'</f>
        <v>8423</v>
      </c>
      <c r="B701" t="str">
        <f>[1]!'8423.TW-Name'</f>
        <v>保綠-KY</v>
      </c>
    </row>
    <row r="702" spans="1:2" x14ac:dyDescent="0.45">
      <c r="A702" t="str">
        <f>[1]!'8440.TW-ID'</f>
        <v>8440</v>
      </c>
      <c r="B702" t="str">
        <f>[1]!'8440.TW-Name'</f>
        <v>綠電</v>
      </c>
    </row>
    <row r="703" spans="1:2" x14ac:dyDescent="0.45">
      <c r="A703" t="str">
        <f>[1]!'2640.TW-ID'</f>
        <v>2640</v>
      </c>
      <c r="B703" t="str">
        <f>[1]!'2640.TW-Name'</f>
        <v>大車隊</v>
      </c>
    </row>
    <row r="704" spans="1:2" x14ac:dyDescent="0.45">
      <c r="A704" t="str">
        <f>[1]!'3085.TW-ID'</f>
        <v>3085</v>
      </c>
      <c r="B704" t="str">
        <f>[1]!'3085.TW-Name'</f>
        <v>新零售</v>
      </c>
    </row>
    <row r="705" spans="1:2" x14ac:dyDescent="0.45">
      <c r="A705" t="str">
        <f>[1]!'3687.TW-ID'</f>
        <v>3687</v>
      </c>
      <c r="B705" t="str">
        <f>[1]!'3687.TW-Name'</f>
        <v>歐買尬</v>
      </c>
    </row>
    <row r="706" spans="1:2" x14ac:dyDescent="0.45">
      <c r="A706" t="str">
        <f>[1]!'5278.TW-ID'</f>
        <v>5278</v>
      </c>
      <c r="B706" t="str">
        <f>[1]!'5278.TW-Name'</f>
        <v>尚凡</v>
      </c>
    </row>
    <row r="707" spans="1:2" x14ac:dyDescent="0.45">
      <c r="A707" t="str">
        <f>[1]!'5287.TW-ID'</f>
        <v>5287</v>
      </c>
      <c r="B707" t="str">
        <f>[1]!'5287.TW-Name'</f>
        <v>數字</v>
      </c>
    </row>
    <row r="708" spans="1:2" x14ac:dyDescent="0.45">
      <c r="A708" t="str">
        <f>[1]!'5321.TW-ID'</f>
        <v>5321</v>
      </c>
      <c r="B708" t="str">
        <f>[1]!'5321.TW-Name'</f>
        <v>美而快</v>
      </c>
    </row>
    <row r="709" spans="1:2" x14ac:dyDescent="0.45">
      <c r="A709" t="str">
        <f>[1]!'6690.TW-ID'</f>
        <v>6690</v>
      </c>
      <c r="B709" t="str">
        <f>[1]!'6690.TW-Name'</f>
        <v>安碁資訊</v>
      </c>
    </row>
    <row r="710" spans="1:2" x14ac:dyDescent="0.45">
      <c r="A710" t="str">
        <f>[1]!'6741.TW-ID'</f>
        <v>6741</v>
      </c>
      <c r="B710" t="str">
        <f>[1]!'6741.TW-Name'</f>
        <v>91APP*-KY</v>
      </c>
    </row>
    <row r="711" spans="1:2" x14ac:dyDescent="0.45">
      <c r="A711" t="str">
        <f>[1]!'6763.TW-ID'</f>
        <v>6763</v>
      </c>
      <c r="B711" t="str">
        <f>[1]!'6763.TW-Name'</f>
        <v>綠界科技</v>
      </c>
    </row>
    <row r="712" spans="1:2" x14ac:dyDescent="0.45">
      <c r="A712" t="str">
        <f>[1]!'6811.TW-ID'</f>
        <v>6811</v>
      </c>
      <c r="B712" t="str">
        <f>[1]!'6811.TW-Name'</f>
        <v>宏碁資訊</v>
      </c>
    </row>
    <row r="713" spans="1:2" x14ac:dyDescent="0.45">
      <c r="A713" t="str">
        <f>[1]!'6870.TW-ID'</f>
        <v>6870</v>
      </c>
      <c r="B713" t="str">
        <f>[1]!'6870.TW-Name'</f>
        <v>騰雲</v>
      </c>
    </row>
    <row r="714" spans="1:2" x14ac:dyDescent="0.45">
      <c r="A714" t="str">
        <f>[1]!'8044.TW-ID'</f>
        <v>8044</v>
      </c>
      <c r="B714" t="str">
        <f>[1]!'8044.TW-Name'</f>
        <v>網家</v>
      </c>
    </row>
    <row r="715" spans="1:2" x14ac:dyDescent="0.45">
      <c r="A715" t="str">
        <f>[1]!'8472.TW-ID'</f>
        <v>8472</v>
      </c>
      <c r="B715" t="str">
        <f>[1]!'8472.TW-Name'</f>
        <v>夠麻吉</v>
      </c>
    </row>
    <row r="716" spans="1:2" x14ac:dyDescent="0.45">
      <c r="A716" t="str">
        <f>[1]!'8477.TW-ID'</f>
        <v>8477</v>
      </c>
      <c r="B716" t="str">
        <f>[1]!'8477.TW-Name'</f>
        <v>創業家</v>
      </c>
    </row>
    <row r="717" spans="1:2" x14ac:dyDescent="0.45">
      <c r="A717" t="str">
        <f>[1]!'1593.TW-ID'</f>
        <v>1593</v>
      </c>
      <c r="B717" t="str">
        <f>[1]!'1593.TW-Name'</f>
        <v>祺驊</v>
      </c>
    </row>
    <row r="718" spans="1:2" x14ac:dyDescent="0.45">
      <c r="A718" t="str">
        <f>[1]!'6804.TW-ID'</f>
        <v>6804</v>
      </c>
      <c r="B718" t="str">
        <f>[1]!'6804.TW-Name'</f>
        <v>明係</v>
      </c>
    </row>
    <row r="719" spans="1:2" x14ac:dyDescent="0.45">
      <c r="A719" t="str">
        <f>[1]!'8420.TW-ID'</f>
        <v>8420</v>
      </c>
      <c r="B719" t="str">
        <f>[1]!'8420.TW-Name'</f>
        <v>明揚</v>
      </c>
    </row>
    <row r="720" spans="1:2" x14ac:dyDescent="0.45">
      <c r="A720" t="str">
        <f>[1]!'8924.TW-ID'</f>
        <v>8924</v>
      </c>
      <c r="B720" t="str">
        <f>[1]!'8924.TW-Name'</f>
        <v>大田</v>
      </c>
    </row>
    <row r="721" spans="1:2" x14ac:dyDescent="0.45">
      <c r="A721" t="str">
        <f>[1]!'8928.TW-ID'</f>
        <v>8928</v>
      </c>
      <c r="B721" t="str">
        <f>[1]!'8928.TW-Name'</f>
        <v>鉅明</v>
      </c>
    </row>
    <row r="722" spans="1:2" x14ac:dyDescent="0.45">
      <c r="A722" t="str">
        <f>[1]!'8933.TW-ID'</f>
        <v>8933</v>
      </c>
      <c r="B722" t="str">
        <f>[1]!'8933.TW-Name'</f>
        <v>愛地雅</v>
      </c>
    </row>
    <row r="723" spans="1:2" x14ac:dyDescent="0.45">
      <c r="A723" t="str">
        <f>[1]!'8938.TW-ID'</f>
        <v>8938</v>
      </c>
      <c r="B723" t="str">
        <f>[1]!'8938.TW-Name'</f>
        <v>明安</v>
      </c>
    </row>
    <row r="724" spans="1:2" x14ac:dyDescent="0.45">
      <c r="A724" t="str">
        <f>[1]!'9960.TW-ID'</f>
        <v>9960</v>
      </c>
      <c r="B724" t="str">
        <f>[1]!'9960.TW-Name'</f>
        <v>邁達康</v>
      </c>
    </row>
    <row r="725" spans="1:2" x14ac:dyDescent="0.45">
      <c r="A725" t="str">
        <f>[1]!'2916.TW-ID'</f>
        <v>2916</v>
      </c>
      <c r="B725" t="str">
        <f>[1]!'2916.TW-Name'</f>
        <v>滿心</v>
      </c>
    </row>
    <row r="726" spans="1:2" x14ac:dyDescent="0.45">
      <c r="A726" t="str">
        <f>[1]!'2924.TW-ID'</f>
        <v>2924</v>
      </c>
      <c r="B726" t="str">
        <f>[1]!'2924.TW-Name'</f>
        <v>宏太-KY</v>
      </c>
    </row>
    <row r="727" spans="1:2" x14ac:dyDescent="0.45">
      <c r="A727" t="str">
        <f>[1]!'2937.TW-ID'</f>
        <v>2937</v>
      </c>
      <c r="B727" t="str">
        <f>[1]!'2937.TW-Name'</f>
        <v>集雅社</v>
      </c>
    </row>
    <row r="728" spans="1:2" x14ac:dyDescent="0.45">
      <c r="A728" t="str">
        <f>[1]!'2947.TW-ID'</f>
        <v>2947</v>
      </c>
      <c r="B728" t="str">
        <f>[1]!'2947.TW-Name'</f>
        <v>振宇五金</v>
      </c>
    </row>
    <row r="729" spans="1:2" x14ac:dyDescent="0.45">
      <c r="A729" t="str">
        <f>[1]!'3171.TW-ID'</f>
        <v>3171</v>
      </c>
      <c r="B729" t="str">
        <f>[1]!'3171.TW-Name'</f>
        <v>新洲</v>
      </c>
    </row>
    <row r="730" spans="1:2" x14ac:dyDescent="0.45">
      <c r="A730" t="str">
        <f>[1]!'4609.TW-ID'</f>
        <v>4609</v>
      </c>
      <c r="B730" t="str">
        <f>[1]!'4609.TW-Name'</f>
        <v>唐鋒</v>
      </c>
    </row>
    <row r="731" spans="1:2" x14ac:dyDescent="0.45">
      <c r="A731" t="str">
        <f>[1]!'4702.TW-ID'</f>
        <v>4702</v>
      </c>
      <c r="B731" t="str">
        <f>[1]!'4702.TW-Name'</f>
        <v>中美實</v>
      </c>
    </row>
    <row r="732" spans="1:2" x14ac:dyDescent="0.45">
      <c r="A732" t="str">
        <f>[1]!'5902.TW-ID'</f>
        <v>5902</v>
      </c>
      <c r="B732" t="str">
        <f>[1]!'5902.TW-Name'</f>
        <v>德記</v>
      </c>
    </row>
    <row r="733" spans="1:2" x14ac:dyDescent="0.45">
      <c r="A733" t="str">
        <f>[1]!'5903.TW-ID'</f>
        <v>5903</v>
      </c>
      <c r="B733" t="str">
        <f>[1]!'5903.TW-Name'</f>
        <v>全家</v>
      </c>
    </row>
    <row r="734" spans="1:2" x14ac:dyDescent="0.45">
      <c r="A734" t="str">
        <f>[1]!'5904.TW-ID'</f>
        <v>5904</v>
      </c>
      <c r="B734" t="str">
        <f>[1]!'5904.TW-Name'</f>
        <v>寶雅</v>
      </c>
    </row>
    <row r="735" spans="1:2" x14ac:dyDescent="0.45">
      <c r="A735" t="str">
        <f>[1]!'6195.TW-ID'</f>
        <v>6195</v>
      </c>
      <c r="B735" t="str">
        <f>[1]!'6195.TW-Name'</f>
        <v>詩肯</v>
      </c>
    </row>
    <row r="736" spans="1:2" x14ac:dyDescent="0.45">
      <c r="A736" t="str">
        <f>[1]!'6616.TW-ID'</f>
        <v>6616</v>
      </c>
      <c r="B736" t="str">
        <f>[1]!'6616.TW-Name'</f>
        <v>特昇-KY</v>
      </c>
    </row>
    <row r="737" spans="1:2" x14ac:dyDescent="0.45">
      <c r="A737" t="str">
        <f>[1]!'6629.TW-ID'</f>
        <v>6629</v>
      </c>
      <c r="B737" t="str">
        <f>[1]!'6629.TW-Name'</f>
        <v>泰金-KY</v>
      </c>
    </row>
    <row r="738" spans="1:2" x14ac:dyDescent="0.45">
      <c r="A738" t="str">
        <f>[1]!'6728.TW-ID'</f>
        <v>6728</v>
      </c>
      <c r="B738" t="str">
        <f>[1]!'6728.TW-Name'</f>
        <v>上洋</v>
      </c>
    </row>
    <row r="739" spans="1:2" x14ac:dyDescent="0.45">
      <c r="A739" t="str">
        <f>[1]!'8066.TW-ID'</f>
        <v>8066</v>
      </c>
      <c r="B739" t="str">
        <f>[1]!'8066.TW-Name'</f>
        <v>來思達</v>
      </c>
    </row>
    <row r="740" spans="1:2" x14ac:dyDescent="0.45">
      <c r="A740" t="str">
        <f>[1]!'8433.TW-ID'</f>
        <v>8433</v>
      </c>
      <c r="B740" t="str">
        <f>[1]!'8433.TW-Name'</f>
        <v>弘帆</v>
      </c>
    </row>
    <row r="741" spans="1:2" x14ac:dyDescent="0.45">
      <c r="A741" t="str">
        <f>[1]!'8941.TW-ID'</f>
        <v>8941</v>
      </c>
      <c r="B741" t="str">
        <f>[1]!'8941.TW-Name'</f>
        <v>關中</v>
      </c>
    </row>
    <row r="742" spans="1:2" x14ac:dyDescent="0.45">
      <c r="A742" t="str">
        <f>[1]!'1584.TW-ID'</f>
        <v>1584</v>
      </c>
      <c r="B742" t="str">
        <f>[1]!'1584.TW-Name'</f>
        <v>精剛</v>
      </c>
    </row>
    <row r="743" spans="1:2" x14ac:dyDescent="0.45">
      <c r="A743" t="str">
        <f>[1]!'2221.TW-ID'</f>
        <v>2221</v>
      </c>
      <c r="B743" t="str">
        <f>[1]!'2221.TW-Name'</f>
        <v>大甲</v>
      </c>
    </row>
    <row r="744" spans="1:2" x14ac:dyDescent="0.45">
      <c r="A744" t="str">
        <f>[1]!'3284.TW-ID'</f>
        <v>3284</v>
      </c>
      <c r="B744" t="str">
        <f>[1]!'3284.TW-Name'</f>
        <v>太普高</v>
      </c>
    </row>
    <row r="745" spans="1:2" x14ac:dyDescent="0.45">
      <c r="A745" t="str">
        <f>[1]!'3313.TW-ID'</f>
        <v>3313</v>
      </c>
      <c r="B745" t="str">
        <f>[1]!'3313.TW-Name'</f>
        <v>斐成</v>
      </c>
    </row>
    <row r="746" spans="1:2" x14ac:dyDescent="0.45">
      <c r="A746" t="str">
        <f>[1]!'4154.TW-ID'</f>
        <v>4154</v>
      </c>
      <c r="B746" t="str">
        <f>[1]!'4154.TW-Name'</f>
        <v>樂威科-KY</v>
      </c>
    </row>
    <row r="747" spans="1:2" x14ac:dyDescent="0.45">
      <c r="A747" t="str">
        <f>[1]!'4430.TW-ID'</f>
        <v>4430</v>
      </c>
      <c r="B747" t="str">
        <f>[1]!'4430.TW-Name'</f>
        <v>耀億</v>
      </c>
    </row>
    <row r="748" spans="1:2" x14ac:dyDescent="0.45">
      <c r="A748" t="str">
        <f>[1]!'4529.TW-ID'</f>
        <v>4529</v>
      </c>
      <c r="B748" t="str">
        <f>[1]!'4529.TW-Name'</f>
        <v>淳紳</v>
      </c>
    </row>
    <row r="749" spans="1:2" x14ac:dyDescent="0.45">
      <c r="A749" t="str">
        <f>[1]!'4541.TW-ID'</f>
        <v>4541</v>
      </c>
      <c r="B749" t="str">
        <f>[1]!'4541.TW-Name'</f>
        <v>晟田</v>
      </c>
    </row>
    <row r="750" spans="1:2" x14ac:dyDescent="0.45">
      <c r="A750" t="str">
        <f>[1]!'4556.TW-ID'</f>
        <v>4556</v>
      </c>
      <c r="B750" t="str">
        <f>[1]!'4556.TW-Name'</f>
        <v>旭然</v>
      </c>
    </row>
    <row r="751" spans="1:2" x14ac:dyDescent="0.45">
      <c r="A751" t="str">
        <f>[1]!'5209.TW-ID'</f>
        <v>5209</v>
      </c>
      <c r="B751" t="str">
        <f>[1]!'5209.TW-Name'</f>
        <v>新鼎</v>
      </c>
    </row>
    <row r="752" spans="1:2" x14ac:dyDescent="0.45">
      <c r="A752" t="str">
        <f>[1]!'5276.TW-ID'</f>
        <v>5276</v>
      </c>
      <c r="B752" t="str">
        <f>[1]!'5276.TW-Name'</f>
        <v>達輝-KY</v>
      </c>
    </row>
    <row r="753" spans="1:2" x14ac:dyDescent="0.45">
      <c r="A753" t="str">
        <f>[1]!'5345.TW-ID'</f>
        <v>5345</v>
      </c>
      <c r="B753" t="str">
        <f>[1]!'5345.TW-Name'</f>
        <v>天揚</v>
      </c>
    </row>
    <row r="754" spans="1:2" x14ac:dyDescent="0.45">
      <c r="A754" t="str">
        <f>[1]!'5398.TW-ID'</f>
        <v>5398</v>
      </c>
      <c r="B754" t="str">
        <f>[1]!'5398.TW-Name'</f>
        <v>慕康生醫</v>
      </c>
    </row>
    <row r="755" spans="1:2" x14ac:dyDescent="0.45">
      <c r="A755" t="str">
        <f>[1]!'5450.TW-ID'</f>
        <v>5450</v>
      </c>
      <c r="B755" t="str">
        <f>[1]!'5450.TW-Name'</f>
        <v>南良</v>
      </c>
    </row>
    <row r="756" spans="1:2" x14ac:dyDescent="0.45">
      <c r="A756" t="str">
        <f>[1]!'5481.TW-ID'</f>
        <v>5481</v>
      </c>
      <c r="B756" t="str">
        <f>[1]!'5481.TW-Name'</f>
        <v>新華</v>
      </c>
    </row>
    <row r="757" spans="1:2" x14ac:dyDescent="0.45">
      <c r="A757" t="str">
        <f>[1]!'5530.TW-ID'</f>
        <v>5530</v>
      </c>
      <c r="B757" t="str">
        <f>[1]!'5530.TW-Name'</f>
        <v>龍巖</v>
      </c>
    </row>
    <row r="758" spans="1:2" x14ac:dyDescent="0.45">
      <c r="A758" t="str">
        <f>[1]!'5604.TW-ID'</f>
        <v>5604</v>
      </c>
      <c r="B758" t="str">
        <f>[1]!'5604.TW-Name'</f>
        <v>中連</v>
      </c>
    </row>
    <row r="759" spans="1:2" x14ac:dyDescent="0.45">
      <c r="A759" t="str">
        <f>[1]!'6179.TW-ID'</f>
        <v>6179</v>
      </c>
      <c r="B759" t="str">
        <f>[1]!'6179.TW-Name'</f>
        <v>亞通</v>
      </c>
    </row>
    <row r="760" spans="1:2" x14ac:dyDescent="0.45">
      <c r="A760" t="str">
        <f>[1]!'6199.TW-ID'</f>
        <v>6199</v>
      </c>
      <c r="B760" t="str">
        <f>[1]!'6199.TW-Name'</f>
        <v>天品</v>
      </c>
    </row>
    <row r="761" spans="1:2" x14ac:dyDescent="0.45">
      <c r="A761" t="str">
        <f>[1]!'6236.TW-ID'</f>
        <v>6236</v>
      </c>
      <c r="B761" t="str">
        <f>[1]!'6236.TW-Name'</f>
        <v>中湛</v>
      </c>
    </row>
    <row r="762" spans="1:2" x14ac:dyDescent="0.45">
      <c r="A762" t="str">
        <f>[1]!'6240.TW-ID'</f>
        <v>6240</v>
      </c>
      <c r="B762" t="str">
        <f>[1]!'6240.TW-Name'</f>
        <v>松崗</v>
      </c>
    </row>
    <row r="763" spans="1:2" x14ac:dyDescent="0.45">
      <c r="A763" t="str">
        <f>[1]!'6721.TW-ID'</f>
        <v>6721</v>
      </c>
      <c r="B763" t="str">
        <f>[1]!'6721.TW-Name'</f>
        <v>信實</v>
      </c>
    </row>
    <row r="764" spans="1:2" x14ac:dyDescent="0.45">
      <c r="A764" t="str">
        <f>[1]!'6904.TW-ID'</f>
        <v>6904</v>
      </c>
      <c r="B764" t="str">
        <f>[1]!'6904.TW-Name'</f>
        <v>伯鑫</v>
      </c>
    </row>
    <row r="765" spans="1:2" x14ac:dyDescent="0.45">
      <c r="A765" t="str">
        <f>[1]!'8342.TW-ID'</f>
        <v>8342</v>
      </c>
      <c r="B765" t="str">
        <f>[1]!'8342.TW-Name'</f>
        <v>益張</v>
      </c>
    </row>
    <row r="766" spans="1:2" x14ac:dyDescent="0.45">
      <c r="A766" t="str">
        <f>[1]!'8354.TW-ID'</f>
        <v>8354</v>
      </c>
      <c r="B766" t="str">
        <f>[1]!'8354.TW-Name'</f>
        <v>冠好</v>
      </c>
    </row>
    <row r="767" spans="1:2" x14ac:dyDescent="0.45">
      <c r="A767" t="str">
        <f>[1]!'8401.TW-ID'</f>
        <v>8401</v>
      </c>
      <c r="B767" t="str">
        <f>[1]!'8401.TW-Name'</f>
        <v>白紗科</v>
      </c>
    </row>
    <row r="768" spans="1:2" x14ac:dyDescent="0.45">
      <c r="A768" t="str">
        <f>[1]!'8418.TW-ID'</f>
        <v>8418</v>
      </c>
      <c r="B768" t="str">
        <f>[1]!'8418.TW-Name'</f>
        <v>捷必勝-KY</v>
      </c>
    </row>
    <row r="769" spans="1:2" x14ac:dyDescent="0.45">
      <c r="A769" t="str">
        <f>[1]!'8421.TW-ID'</f>
        <v>8421</v>
      </c>
      <c r="B769" t="str">
        <f>[1]!'8421.TW-Name'</f>
        <v>旭源</v>
      </c>
    </row>
    <row r="770" spans="1:2" x14ac:dyDescent="0.45">
      <c r="A770" t="str">
        <f>[1]!'8426.TW-ID'</f>
        <v>8426</v>
      </c>
      <c r="B770" t="str">
        <f>[1]!'8426.TW-Name'</f>
        <v>紅木-KY</v>
      </c>
    </row>
    <row r="771" spans="1:2" x14ac:dyDescent="0.45">
      <c r="A771" t="str">
        <f>[1]!'8435.TW-ID'</f>
        <v>8435</v>
      </c>
      <c r="B771" t="str">
        <f>[1]!'8435.TW-Name'</f>
        <v>鉅邁</v>
      </c>
    </row>
    <row r="772" spans="1:2" x14ac:dyDescent="0.45">
      <c r="A772" t="str">
        <f>[1]!'8437.TW-ID'</f>
        <v>8437</v>
      </c>
      <c r="B772" t="str">
        <f>[1]!'8437.TW-Name'</f>
        <v>大地-KY</v>
      </c>
    </row>
    <row r="773" spans="1:2" x14ac:dyDescent="0.45">
      <c r="A773" t="str">
        <f>[1]!'8444.TW-ID'</f>
        <v>8444</v>
      </c>
      <c r="B773" t="str">
        <f>[1]!'8444.TW-Name'</f>
        <v>綠河-KY</v>
      </c>
    </row>
    <row r="774" spans="1:2" x14ac:dyDescent="0.45">
      <c r="A774" t="str">
        <f>[1]!'8489.TW-ID'</f>
        <v>8489</v>
      </c>
      <c r="B774" t="str">
        <f>[1]!'8489.TW-Name'</f>
        <v>三貝德</v>
      </c>
    </row>
    <row r="775" spans="1:2" x14ac:dyDescent="0.45">
      <c r="A775" t="str">
        <f>[1]!'8905.TW-ID'</f>
        <v>8905</v>
      </c>
      <c r="B775" t="str">
        <f>[1]!'8905.TW-Name'</f>
        <v>裕國</v>
      </c>
    </row>
    <row r="776" spans="1:2" x14ac:dyDescent="0.45">
      <c r="A776" t="str">
        <f>[1]!'8906.TW-ID'</f>
        <v>8906</v>
      </c>
      <c r="B776" t="str">
        <f>[1]!'8906.TW-Name'</f>
        <v>花王</v>
      </c>
    </row>
    <row r="777" spans="1:2" x14ac:dyDescent="0.45">
      <c r="A777" t="str">
        <f>[1]!'8916.TW-ID'</f>
        <v>8916</v>
      </c>
      <c r="B777" t="str">
        <f>[1]!'8916.TW-Name'</f>
        <v>光隆</v>
      </c>
    </row>
    <row r="778" spans="1:2" x14ac:dyDescent="0.45">
      <c r="A778" t="str">
        <f>[1]!'8921.TW-ID'</f>
        <v>8921</v>
      </c>
      <c r="B778" t="str">
        <f>[1]!'8921.TW-Name'</f>
        <v>沈氏</v>
      </c>
    </row>
    <row r="779" spans="1:2" x14ac:dyDescent="0.45">
      <c r="A779" t="str">
        <f>[1]!'8929.TW-ID'</f>
        <v>8929</v>
      </c>
      <c r="B779" t="str">
        <f>[1]!'8929.TW-Name'</f>
        <v>富堡</v>
      </c>
    </row>
    <row r="780" spans="1:2" x14ac:dyDescent="0.45">
      <c r="A780" t="str">
        <f>[1]!'8932.TW-ID'</f>
        <v>8932</v>
      </c>
      <c r="B780" t="str">
        <f>[1]!'8932.TW-Name'</f>
        <v>智通</v>
      </c>
    </row>
    <row r="781" spans="1:2" x14ac:dyDescent="0.45">
      <c r="A781" t="str">
        <f>[1]!'8935.TW-ID'</f>
        <v>8935</v>
      </c>
      <c r="B781" t="str">
        <f>[1]!'8935.TW-Name'</f>
        <v>邦泰</v>
      </c>
    </row>
    <row r="782" spans="1:2" x14ac:dyDescent="0.45">
      <c r="A782" t="str">
        <f>[1]!'8936.TW-ID'</f>
        <v>8936</v>
      </c>
      <c r="B782" t="str">
        <f>[1]!'8936.TW-Name'</f>
        <v>國統</v>
      </c>
    </row>
    <row r="783" spans="1:2" x14ac:dyDescent="0.45">
      <c r="A783" t="str">
        <f>[1]!'8937.TW-ID'</f>
        <v>8937</v>
      </c>
      <c r="B783" t="str">
        <f>[1]!'8937.TW-Name'</f>
        <v>合騏</v>
      </c>
    </row>
    <row r="784" spans="1:2" x14ac:dyDescent="0.45">
      <c r="A784" t="str">
        <f>[1]!'8942.TW-ID'</f>
        <v>8942</v>
      </c>
      <c r="B784" t="str">
        <f>[1]!'8942.TW-Name'</f>
        <v>森鉅</v>
      </c>
    </row>
    <row r="785" spans="1:2" x14ac:dyDescent="0.45">
      <c r="A785" t="str">
        <f>[1]!'2926.TW-ID'</f>
        <v>2926</v>
      </c>
      <c r="B785" t="str">
        <f>[1]!'2926.TW-Name'</f>
        <v>誠品生活</v>
      </c>
    </row>
    <row r="786" spans="1:2" x14ac:dyDescent="0.45">
      <c r="A786" t="str">
        <f>[1]!'3064.TW-ID'</f>
        <v>3064</v>
      </c>
      <c r="B786" t="str">
        <f>[1]!'3064.TW-Name'</f>
        <v>泰偉</v>
      </c>
    </row>
    <row r="787" spans="1:2" x14ac:dyDescent="0.45">
      <c r="A787" t="str">
        <f>[1]!'3083.TW-ID'</f>
        <v>3083</v>
      </c>
      <c r="B787" t="str">
        <f>[1]!'3083.TW-Name'</f>
        <v>網龍</v>
      </c>
    </row>
    <row r="788" spans="1:2" x14ac:dyDescent="0.45">
      <c r="A788" t="str">
        <f>[1]!'3086.TW-ID'</f>
        <v>3086</v>
      </c>
      <c r="B788" t="str">
        <f>[1]!'3086.TW-Name'</f>
        <v>華義</v>
      </c>
    </row>
    <row r="789" spans="1:2" x14ac:dyDescent="0.45">
      <c r="A789" t="str">
        <f>[1]!'3293.TW-ID'</f>
        <v>3293</v>
      </c>
      <c r="B789" t="str">
        <f>[1]!'3293.TW-Name'</f>
        <v>鈊象</v>
      </c>
    </row>
    <row r="790" spans="1:2" x14ac:dyDescent="0.45">
      <c r="A790" t="str">
        <f>[1]!'3546.TW-ID'</f>
        <v>3546</v>
      </c>
      <c r="B790" t="str">
        <f>[1]!'3546.TW-Name'</f>
        <v>宇峻</v>
      </c>
    </row>
    <row r="791" spans="1:2" x14ac:dyDescent="0.45">
      <c r="A791" t="str">
        <f>[1]!'3629.TW-ID'</f>
        <v>3629</v>
      </c>
      <c r="B791" t="str">
        <f>[1]!'3629.TW-Name'</f>
        <v>地心引力</v>
      </c>
    </row>
    <row r="792" spans="1:2" x14ac:dyDescent="0.45">
      <c r="A792" t="str">
        <f>[1]!'4806.TW-ID'</f>
        <v>4806</v>
      </c>
      <c r="B792" t="str">
        <f>[1]!'4806.TW-Name'</f>
        <v>昇華</v>
      </c>
    </row>
    <row r="793" spans="1:2" x14ac:dyDescent="0.45">
      <c r="A793" t="str">
        <f>[1]!'4946.TW-ID'</f>
        <v>4946</v>
      </c>
      <c r="B793" t="str">
        <f>[1]!'4946.TW-Name'</f>
        <v>辣椒</v>
      </c>
    </row>
    <row r="794" spans="1:2" x14ac:dyDescent="0.45">
      <c r="A794" t="str">
        <f>[1]!'5263.TW-ID'</f>
        <v>5263</v>
      </c>
      <c r="B794" t="str">
        <f>[1]!'5263.TW-Name'</f>
        <v>智崴</v>
      </c>
    </row>
    <row r="795" spans="1:2" x14ac:dyDescent="0.45">
      <c r="A795" t="str">
        <f>[1]!'5478.TW-ID'</f>
        <v>5478</v>
      </c>
      <c r="B795" t="str">
        <f>[1]!'5478.TW-Name'</f>
        <v>智冠</v>
      </c>
    </row>
    <row r="796" spans="1:2" x14ac:dyDescent="0.45">
      <c r="A796" t="str">
        <f>[1]!'6101.TW-ID'</f>
        <v>6101</v>
      </c>
      <c r="B796" t="str">
        <f>[1]!'6101.TW-Name'</f>
        <v>寬魚國際</v>
      </c>
    </row>
    <row r="797" spans="1:2" x14ac:dyDescent="0.45">
      <c r="A797" t="str">
        <f>[1]!'6111.TW-ID'</f>
        <v>6111</v>
      </c>
      <c r="B797" t="str">
        <f>[1]!'6111.TW-Name'</f>
        <v>大宇資</v>
      </c>
    </row>
    <row r="798" spans="1:2" x14ac:dyDescent="0.45">
      <c r="A798" t="str">
        <f>[1]!'6144.TW-ID'</f>
        <v>6144</v>
      </c>
      <c r="B798" t="str">
        <f>[1]!'6144.TW-Name'</f>
        <v>得利影</v>
      </c>
    </row>
    <row r="799" spans="1:2" x14ac:dyDescent="0.45">
      <c r="A799" t="str">
        <f>[1]!'6169.TW-ID'</f>
        <v>6169</v>
      </c>
      <c r="B799" t="str">
        <f>[1]!'6169.TW-Name'</f>
        <v>昱泉</v>
      </c>
    </row>
    <row r="800" spans="1:2" x14ac:dyDescent="0.45">
      <c r="A800" t="str">
        <f>[1]!'6180.TW-ID'</f>
        <v>6180</v>
      </c>
      <c r="B800" t="str">
        <f>[1]!'6180.TW-Name'</f>
        <v>橘子</v>
      </c>
    </row>
    <row r="801" spans="1:2" x14ac:dyDescent="0.45">
      <c r="A801" t="str">
        <f>[1]!'6294.TW-ID'</f>
        <v>6294</v>
      </c>
      <c r="B801" t="str">
        <f>[1]!'6294.TW-Name'</f>
        <v>智基</v>
      </c>
    </row>
    <row r="802" spans="1:2" x14ac:dyDescent="0.45">
      <c r="A802" t="str">
        <f>[1]!'6482.TW-ID'</f>
        <v>6482</v>
      </c>
      <c r="B802" t="str">
        <f>[1]!'6482.TW-Name'</f>
        <v>弘煜科</v>
      </c>
    </row>
    <row r="803" spans="1:2" x14ac:dyDescent="0.45">
      <c r="A803" t="str">
        <f>[1]!'6542.TW-ID'</f>
        <v>6542</v>
      </c>
      <c r="B803" t="str">
        <f>[1]!'6542.TW-Name'</f>
        <v>隆中</v>
      </c>
    </row>
    <row r="804" spans="1:2" x14ac:dyDescent="0.45">
      <c r="A804" t="str">
        <f>[1]!'6596.TW-ID'</f>
        <v>6596</v>
      </c>
      <c r="B804" t="str">
        <f>[1]!'6596.TW-Name'</f>
        <v>寬宏藝術</v>
      </c>
    </row>
    <row r="805" spans="1:2" x14ac:dyDescent="0.45">
      <c r="A805" t="str">
        <f>[1]!'6856.TW-ID'</f>
        <v>6856</v>
      </c>
      <c r="B805" t="str">
        <f>[1]!'6856.TW-Name'</f>
        <v>鑫傳</v>
      </c>
    </row>
    <row r="806" spans="1:2" x14ac:dyDescent="0.45">
      <c r="A806" t="str">
        <f>[1]!'8446.TW-ID'</f>
        <v>8446</v>
      </c>
      <c r="B806" t="str">
        <f>[1]!'8446.TW-Name'</f>
        <v>華研</v>
      </c>
    </row>
    <row r="807" spans="1:2" x14ac:dyDescent="0.45">
      <c r="A807" t="str">
        <f>[1]!'8450.TW-ID'</f>
        <v>8450</v>
      </c>
      <c r="B807" t="str">
        <f>[1]!'8450.TW-Name'</f>
        <v>霹靂</v>
      </c>
    </row>
    <row r="808" spans="1:2" x14ac:dyDescent="0.45">
      <c r="A808" t="str">
        <f>[1]!'8923.TW-ID'</f>
        <v>8923</v>
      </c>
      <c r="B808" t="str">
        <f>[1]!'8923.TW-Name'</f>
        <v>時報</v>
      </c>
    </row>
    <row r="809" spans="1:2" x14ac:dyDescent="0.45">
      <c r="A809" t="str">
        <f>[1]!'9949.TW-ID'</f>
        <v>9949</v>
      </c>
      <c r="B809" t="str">
        <f>[1]!'9949.TW-Name'</f>
        <v>琉園</v>
      </c>
    </row>
    <row r="810" spans="1:2" x14ac:dyDescent="0.45">
      <c r="A810" t="str">
        <f>[1]!'1240.TW-ID'</f>
        <v>1240</v>
      </c>
      <c r="B810" t="str">
        <f>[1]!'1240.TW-Name'</f>
        <v>茂生農經</v>
      </c>
    </row>
    <row r="811" spans="1:2" x14ac:dyDescent="0.45">
      <c r="A811" t="str">
        <f>[1]!'4171.TW-ID'</f>
        <v>4171</v>
      </c>
      <c r="B811" t="str">
        <f>[1]!'4171.TW-Name'</f>
        <v>瑞基</v>
      </c>
    </row>
    <row r="812" spans="1:2" x14ac:dyDescent="0.45">
      <c r="A812" t="str">
        <f>[1]!'6508.TW-ID'</f>
        <v>6508</v>
      </c>
      <c r="B812" t="str">
        <f>[1]!'6508.TW-Name'</f>
        <v>惠光</v>
      </c>
    </row>
    <row r="813" spans="1:2" x14ac:dyDescent="0.45">
      <c r="A813" t="str">
        <f>[1]!'6578.TW-ID'</f>
        <v>6578</v>
      </c>
      <c r="B813" t="str">
        <f>[1]!'6578.TW-Name'</f>
        <v>達邦蛋白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2023-12-06T07:10:47Z</dcterms:created>
  <dcterms:modified xsi:type="dcterms:W3CDTF">2023-12-06T07:11:32Z</dcterms:modified>
</cp:coreProperties>
</file>